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24240" windowHeight="12270" activeTab="0"/>
  </bookViews>
  <sheets>
    <sheet name="040614" sheetId="1" r:id="rId1"/>
    <sheet name="Планы" sheetId="2" state="hidden" r:id="rId2"/>
    <sheet name="Сообщения" sheetId="3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  <sheet name="Настройки словаря" sheetId="8" state="hidden" r:id="rId8"/>
  </sheets>
  <definedNames>
    <definedName name="Z_F32C3909_3086_47B2_A31E_C29F8A631697_.wvu.Cols" localSheetId="0" hidden="1">'040614'!#REF!</definedName>
    <definedName name="Z_F32C3909_3086_47B2_A31E_C29F8A631697_.wvu.PrintArea" localSheetId="0" hidden="1">'040614'!$A$11:$I$33</definedName>
    <definedName name="Z_F32C3909_3086_47B2_A31E_C29F8A631697_.wvu.PrintTitles" localSheetId="0" hidden="1">'040614'!$15:$18</definedName>
    <definedName name="Z_F32C3909_3086_47B2_A31E_C29F8A631697_.wvu.Rows" localSheetId="0" hidden="1">'040614'!#REF!</definedName>
    <definedName name="_xlnm.Print_Titles" localSheetId="0">'040614'!$15:$18</definedName>
    <definedName name="Код">"R[1]C"</definedName>
    <definedName name="_xlnm.Print_Area" localSheetId="0">'040614'!$A$3:$I$114</definedName>
  </definedNames>
  <calcPr fullCalcOnLoad="1"/>
</workbook>
</file>

<file path=xl/sharedStrings.xml><?xml version="1.0" encoding="utf-8"?>
<sst xmlns="http://schemas.openxmlformats.org/spreadsheetml/2006/main" count="743" uniqueCount="438">
  <si>
    <t>код.орг</t>
  </si>
  <si>
    <t>(наименование органа исполнительной власти субъекта Российской Федерации)</t>
  </si>
  <si>
    <t>Ед. изм.</t>
  </si>
  <si>
    <t>А</t>
  </si>
  <si>
    <t>B</t>
  </si>
  <si>
    <t>C</t>
  </si>
  <si>
    <t>D</t>
  </si>
  <si>
    <t>1</t>
  </si>
  <si>
    <t>%</t>
  </si>
  <si>
    <t>1.1</t>
  </si>
  <si>
    <t>тыс. га</t>
  </si>
  <si>
    <t>Лесистость территории субъекта Российской Федерации</t>
  </si>
  <si>
    <t>2.1</t>
  </si>
  <si>
    <t>Площадь покрытых лесной растительностью земель на территории субъекта Российской Федерации</t>
  </si>
  <si>
    <t>2.2</t>
  </si>
  <si>
    <t>Площадь субъекта Российской Федерации</t>
  </si>
  <si>
    <t>Доля площади ценных лесных насаждений в составе покрытых лесной растительностью земель лесного фонда</t>
  </si>
  <si>
    <t>3.1</t>
  </si>
  <si>
    <t>Площадь ценных лесных насаждений на покрытых лесной растительностью землях лесного фонда на территории субъекта Российской Федерации</t>
  </si>
  <si>
    <t>3.2</t>
  </si>
  <si>
    <t>Площадь покрытых лесной растительностью земель лесного фонда на территории субъекта Российской Федерации</t>
  </si>
  <si>
    <t>4.</t>
  </si>
  <si>
    <t>руб./га</t>
  </si>
  <si>
    <t>4.1</t>
  </si>
  <si>
    <t>тыс. руб.</t>
  </si>
  <si>
    <t>4.2</t>
  </si>
  <si>
    <t>Площадь  земель лесного фонда на территории субъекта Российской Федерации</t>
  </si>
  <si>
    <t>5.1</t>
  </si>
  <si>
    <t>5.2</t>
  </si>
  <si>
    <t>6.1</t>
  </si>
  <si>
    <r>
      <t>тыс. м</t>
    </r>
    <r>
      <rPr>
        <vertAlign val="superscript"/>
        <sz val="10"/>
        <rFont val="Times New Roman"/>
        <family val="1"/>
      </rPr>
      <t>3</t>
    </r>
  </si>
  <si>
    <t>01</t>
  </si>
  <si>
    <t>7.1</t>
  </si>
  <si>
    <t>Количество лесных пожаров, возникших по вине граждан</t>
  </si>
  <si>
    <t>шт</t>
  </si>
  <si>
    <t>8</t>
  </si>
  <si>
    <t>8.1</t>
  </si>
  <si>
    <t>га</t>
  </si>
  <si>
    <t>9</t>
  </si>
  <si>
    <t>Отношение площади земель лесного фонда, пройденных лесными пожарами в отчетном году, к средней площади земель лесного фонда, которые были пройдены пожарами в течение последних 5 лет</t>
  </si>
  <si>
    <t>9.1</t>
  </si>
  <si>
    <t>10</t>
  </si>
  <si>
    <t>Количество пожаров, ликвидированных в течение первых суток с момента обнаружения</t>
  </si>
  <si>
    <t>шт.</t>
  </si>
  <si>
    <t>Общее количество лесных пожаров в текущем году</t>
  </si>
  <si>
    <t>11</t>
  </si>
  <si>
    <t>Доля крупных лесных пожаров в общем количестве пожаров</t>
  </si>
  <si>
    <t>11.1</t>
  </si>
  <si>
    <t>Количество крупных лесных пожаров</t>
  </si>
  <si>
    <t>12</t>
  </si>
  <si>
    <t>12.1</t>
  </si>
  <si>
    <t>13</t>
  </si>
  <si>
    <t>13.1</t>
  </si>
  <si>
    <t>14</t>
  </si>
  <si>
    <t>Отношение площади ликвидированных очагов вредных организмов к площади очагов вредных организмов в лесах, требующих мер борьбы с ними</t>
  </si>
  <si>
    <t>15.1</t>
  </si>
  <si>
    <t>15.2</t>
  </si>
  <si>
    <t>16</t>
  </si>
  <si>
    <t>Отношение площади проведенных санитарно-оздоровительных мероприятий к площади погибших и поврежденных лесов</t>
  </si>
  <si>
    <t>16.1</t>
  </si>
  <si>
    <t>Площадь проведенных санитарно-оздоровительных мероприятий</t>
  </si>
  <si>
    <t>Площадь погибших и поврежденных лесов на землях лесного фонда</t>
  </si>
  <si>
    <t>17</t>
  </si>
  <si>
    <t>17.1</t>
  </si>
  <si>
    <t>17.2</t>
  </si>
  <si>
    <t>19</t>
  </si>
  <si>
    <t>19.1</t>
  </si>
  <si>
    <t xml:space="preserve">Площадь земель лесного фонда, переданных в аренду </t>
  </si>
  <si>
    <t>20</t>
  </si>
  <si>
    <t>20.1</t>
  </si>
  <si>
    <t>21</t>
  </si>
  <si>
    <t>Доля объема заготовки древесины выборочными рубками в общем объеме заготовки древесины</t>
  </si>
  <si>
    <t>21.1</t>
  </si>
  <si>
    <t>21.2</t>
  </si>
  <si>
    <t>22</t>
  </si>
  <si>
    <t>Протяженность лесных дорог, построенных за год</t>
  </si>
  <si>
    <t>км</t>
  </si>
  <si>
    <t>23.1</t>
  </si>
  <si>
    <t>Отношение количества случаев с установленными нарушителями лесного законодательства к общему количеству зарегистрированных случаев нарушения лесного законодательства</t>
  </si>
  <si>
    <t>24.1</t>
  </si>
  <si>
    <t>Количество случаев с установленными нарушителями лесного законодательства</t>
  </si>
  <si>
    <t>24.2</t>
  </si>
  <si>
    <t>Отношение суммы возмещенного ущерба от нарушений лесного законодательства к сумме нанесенного ущерба от нарушений лесного законодательства</t>
  </si>
  <si>
    <t>25.1</t>
  </si>
  <si>
    <t>Сумма возмещенного ущерба от нарушений лесного законодательства на территории субъекта Российской Федерации</t>
  </si>
  <si>
    <t>25.2</t>
  </si>
  <si>
    <t>26</t>
  </si>
  <si>
    <t>27</t>
  </si>
  <si>
    <t>27.1</t>
  </si>
  <si>
    <t>28.1</t>
  </si>
  <si>
    <t>Площадь искусственного лесовосстановления на землях лесного фонда на территории субъекта Российской Федерации</t>
  </si>
  <si>
    <t>28.2</t>
  </si>
  <si>
    <t>Доля  семян с улучшенными наследственными свойствами в общем объеме заготовленных семян</t>
  </si>
  <si>
    <t>Общий объем заготовленных семян на территории субъекта Российской Федерации</t>
  </si>
  <si>
    <t>Доля посадочного материала с закрытой корневой системой в общем количестве посадочного материала</t>
  </si>
  <si>
    <t>тыс. шт</t>
  </si>
  <si>
    <t>31</t>
  </si>
  <si>
    <t>31.1</t>
  </si>
  <si>
    <t>Доля лесных культур, созданных посадочным материалом с улучшенными наследственными свойствами, в общем объеме искусственного лесовосстановления</t>
  </si>
  <si>
    <t>32.1</t>
  </si>
  <si>
    <t>32.2</t>
  </si>
  <si>
    <t>33</t>
  </si>
  <si>
    <t>33.1</t>
  </si>
  <si>
    <t>34</t>
  </si>
  <si>
    <t>34.1</t>
  </si>
  <si>
    <t>34.2</t>
  </si>
  <si>
    <t>35</t>
  </si>
  <si>
    <t>35.1</t>
  </si>
  <si>
    <t xml:space="preserve">Площадь рубок ухода в молодняках </t>
  </si>
  <si>
    <t>35.2</t>
  </si>
  <si>
    <t>36</t>
  </si>
  <si>
    <t>Площадь покрытых лесной растительностью земель лесного фонда на территории субъекта Российской Федерации, переданных в аренду</t>
  </si>
  <si>
    <t>Средняя численность должностных лиц, осуществляющих федеральный государственный лесной надзор (лесную охрану) на 50 тыс. га земель лесного фонда</t>
  </si>
  <si>
    <t>чел.</t>
  </si>
  <si>
    <t>Должностные лица, осуществляющие федеральный государственный лесной надзор (лесную охрану)</t>
  </si>
  <si>
    <t>Доля специалистов лесного хозяйства, прошедших повышение квалификации, в общей численности работников лесного хозяйства</t>
  </si>
  <si>
    <t>Количество специалистов лесного хозяйства, прошедших повышение квалификации</t>
  </si>
  <si>
    <t>Доля объема финансирования лесных научных исследований в общем финансировании лесного хозяйства</t>
  </si>
  <si>
    <t xml:space="preserve">Объем финансирования лесных научных исследований </t>
  </si>
  <si>
    <t>Руководитель</t>
  </si>
  <si>
    <t>Погибло лесных насаждений всего в связи с воздействием пожаров, вредных организмов</t>
  </si>
  <si>
    <t xml:space="preserve">Площадь выбывших из состава покрытых лесной растительностью земель лесного фонда в связи со сплошными рубками </t>
  </si>
  <si>
    <t>1.2</t>
  </si>
  <si>
    <t>Объём платежей в бюджетную систему Российской Федерации от использования лесов, расположенных на землях лесного фонда, в расчёте на 1 га земель лесного фонда</t>
  </si>
  <si>
    <t>Объем платежей в бюджетную систему Российской Федерации от использования лесов на землях лесного фонда на территории субъекта Российской Федерации</t>
  </si>
  <si>
    <t>Отношение фактического объема заготовки древесины к установленному допустимому объему изъятия древесины</t>
  </si>
  <si>
    <t>Общий объем заготовленной древесины всего</t>
  </si>
  <si>
    <t>Допустимый объем изъятия древесины (расчетная лесосека)</t>
  </si>
  <si>
    <t>7</t>
  </si>
  <si>
    <t>7.2</t>
  </si>
  <si>
    <t>Площадь земель лесного фонда, пройденных лесными пожарами в отчетном году</t>
  </si>
  <si>
    <t>Средняя площадь земель лесного фонда, которая была пройдена пожарами за последних 5 лет</t>
  </si>
  <si>
    <t>8.2</t>
  </si>
  <si>
    <t>Доля лесных пожаров, ликвидированных в течение первых суток со дня обнаружения (по количеству случаев), в общем количестве лесных пожаров</t>
  </si>
  <si>
    <t>Лесопатологический мониторинг лесных участков на землях лесного фонда</t>
  </si>
  <si>
    <t>Доля площади лесов, в которых осуществляются лесопатологические обследования, в общей площади земель лесного фонда, покрытых лесной растительностью</t>
  </si>
  <si>
    <t>Площадь лесов на землях лесного фонда, охваченных лесопатологическими обследованиями</t>
  </si>
  <si>
    <t>12.2</t>
  </si>
  <si>
    <t>13.2</t>
  </si>
  <si>
    <t>Радиационный мониторинг лесов, расположенных на землях лесного фонда</t>
  </si>
  <si>
    <t>Сокращение объема незаконных рубок по отношению к объему таких рубок в предыдущему году</t>
  </si>
  <si>
    <t>Объем незаконных рубок, выявленных на территории субъекта Российской Федерации, по факту текущего года</t>
  </si>
  <si>
    <t>Объем незаконных рубок, выявленных на территории субъекта Российской Федерации, в предыдущем году</t>
  </si>
  <si>
    <t>Объем заготовки древесины выборочными рубками</t>
  </si>
  <si>
    <t>18</t>
  </si>
  <si>
    <t>Доля площади лесов, на которых проведены мероприятия лесоустройства в течение последних 10 лет, в площади лесов с интенсивным использованием лесов и ведением лесного хозяйства</t>
  </si>
  <si>
    <t>Площадь лесов с проведенным лесоустройством давностью до 10 лет</t>
  </si>
  <si>
    <t>19.2</t>
  </si>
  <si>
    <t>Площадь лесов с интенсивным использованием лесов и ведением лесного хозяйства</t>
  </si>
  <si>
    <t>Общее количество зарегистрированных случаев нарушений лесного законодательства</t>
  </si>
  <si>
    <t>20.2</t>
  </si>
  <si>
    <t>Общая сумма причиненного ущерба от нарушений лесного законодательства на территории субъекта Российской Федерации</t>
  </si>
  <si>
    <t>22.1</t>
  </si>
  <si>
    <t>Доля площади земель лесного фонда, поставленной на кадастровый учет в общей площади земель лесного фонда</t>
  </si>
  <si>
    <t>Площадь лесных участков, поставленная на кадастровый учет</t>
  </si>
  <si>
    <t>23.2</t>
  </si>
  <si>
    <t xml:space="preserve"> Площадь сплошных рубок, за исключением рубок лесных насаждений, предназначенных для строительства, реконструкции и эксплуатации объектов</t>
  </si>
  <si>
    <t xml:space="preserve">Объем заготовки семян с улучшенными наследственными свойствами </t>
  </si>
  <si>
    <t>Формирование и хранение федерального фонда семян лесных растений</t>
  </si>
  <si>
    <t>тонн</t>
  </si>
  <si>
    <t>27.2</t>
  </si>
  <si>
    <t>28</t>
  </si>
  <si>
    <t>Площадь лесоразведения в отчетном году</t>
  </si>
  <si>
    <t>Увеличение площади лесоразведения нарастающим итогом к 2012 году</t>
  </si>
  <si>
    <t>Площадь лесоразведения в базовом (2012 г.) году</t>
  </si>
  <si>
    <t>29</t>
  </si>
  <si>
    <t>Площади плантаций быстрорастущего леса</t>
  </si>
  <si>
    <t>30</t>
  </si>
  <si>
    <t>32</t>
  </si>
  <si>
    <t>Доля площади земель лесного фонда, на  которых осуществляется дистанционный мониторинг использования лесов, в площади земель лесного фонда, переданных в аренду</t>
  </si>
  <si>
    <t>36.1</t>
  </si>
  <si>
    <t>Доля инновационных разработок в общем объеме  финансировании лесного хозяйства</t>
  </si>
  <si>
    <t>36.2</t>
  </si>
  <si>
    <t>Объем инновационных разработок</t>
  </si>
  <si>
    <t>план на год</t>
  </si>
  <si>
    <t>факт с начала года</t>
  </si>
  <si>
    <t>по состоянию на</t>
  </si>
  <si>
    <t>(месяц)</t>
  </si>
  <si>
    <t>Значения показателей (индикаторов) 
государственной программы</t>
  </si>
  <si>
    <t>Код стро-ки</t>
  </si>
  <si>
    <t>% выполне-ния плана</t>
  </si>
  <si>
    <t/>
  </si>
  <si>
    <t>(наименование субъекта Российской Федерации)</t>
  </si>
  <si>
    <t>040614</t>
  </si>
  <si>
    <t>Должностное лицо, ответственное за составление формы</t>
  </si>
  <si>
    <t>(должность)</t>
  </si>
  <si>
    <t>(Ф.И.О.)</t>
  </si>
  <si>
    <r>
      <rPr>
        <b/>
        <sz val="11"/>
        <rFont val="Times New Roman"/>
        <family val="1"/>
      </rPr>
      <t>Государственная программа Российской Федерации
"Развитие лесного хозяйства" на 2013-2020 годы</t>
    </r>
    <r>
      <rPr>
        <b/>
        <sz val="10"/>
        <rFont val="Times New Roman"/>
        <family val="1"/>
      </rPr>
      <t xml:space="preserve">
Доля площади лесов, выбывших из состава покрытых лесной растительностью земель лесного фонда в связи с воздействием пожаров, вредных организмов, рубок и других факторов, в общей площади покрытых лесной растительностью земель лесного фонда</t>
    </r>
  </si>
  <si>
    <r>
      <rPr>
        <b/>
        <sz val="11"/>
        <color indexed="8"/>
        <rFont val="Times New Roman"/>
        <family val="1"/>
      </rPr>
      <t>Подпрограмма I "Охрана и защита лесов"</t>
    </r>
    <r>
      <rPr>
        <b/>
        <sz val="10"/>
        <color indexed="8"/>
        <rFont val="Times New Roman"/>
        <family val="1"/>
      </rPr>
      <t xml:space="preserve">
Доля лесных пожаров, возникших по вине граждан, в общем количестве лесных пожаров</t>
    </r>
  </si>
  <si>
    <t>Площадь очагов вредных организмов, ликвидированных мерами борьбы</t>
  </si>
  <si>
    <t>Площадь очагов, требующих мер борьбы на конец предыдущего года</t>
  </si>
  <si>
    <r>
      <rPr>
        <b/>
        <sz val="11"/>
        <color indexed="8"/>
        <rFont val="Times New Roman"/>
        <family val="1"/>
      </rPr>
      <t>Подпрограмма II "Обеспечение использования лесов"</t>
    </r>
    <r>
      <rPr>
        <b/>
        <sz val="10"/>
        <color indexed="8"/>
        <rFont val="Times New Roman"/>
        <family val="1"/>
      </rPr>
      <t xml:space="preserve">
Доля площади земель лесного фонда, переданных в аренду в общей площади земель лесного фонда</t>
    </r>
  </si>
  <si>
    <r>
      <rPr>
        <b/>
        <sz val="11"/>
        <color indexed="8"/>
        <rFont val="Times New Roman"/>
        <family val="1"/>
      </rPr>
      <t xml:space="preserve"> Подпрограмма III "Воспроизводство лесов"</t>
    </r>
    <r>
      <rPr>
        <b/>
        <sz val="10"/>
        <color indexed="8"/>
        <rFont val="Times New Roman"/>
        <family val="1"/>
      </rPr>
      <t xml:space="preserve">
Отношение площади искусственного лесовосстановления к площади выбытия лесов в результате сплошных рубок</t>
    </r>
  </si>
  <si>
    <t xml:space="preserve">Объем посадочного материала с закрытой корневой системой </t>
  </si>
  <si>
    <t>Объем посадочного материала, выращенного на территории субъекта Российской Федерации, всего</t>
  </si>
  <si>
    <t>Площадь лесных культур, созданных посадочным материалом с улучшенными наследственными свойствами</t>
  </si>
  <si>
    <t>Площадь созданных лесных культур (искусственное лесовосстановление)</t>
  </si>
  <si>
    <t>Х</t>
  </si>
  <si>
    <r>
      <rPr>
        <b/>
        <sz val="11"/>
        <color indexed="8"/>
        <rFont val="Times New Roman"/>
        <family val="1"/>
      </rPr>
      <t>Подпрограмма IV "Обеспечение реализации государственной программы "Развитие лесного хозяйства" на 2013-2020 годы</t>
    </r>
    <r>
      <rPr>
        <b/>
        <sz val="10"/>
        <color indexed="8"/>
        <rFont val="Times New Roman"/>
        <family val="1"/>
      </rPr>
      <t xml:space="preserve">
Доля площади лесов, в которых осуществляется государственная инвентаризация лесов на основе постоянных пробных площадей, в общей площади лесов</t>
    </r>
  </si>
  <si>
    <t>Площади лесов, охваченные государственной  инвентаризацией лесов на территории субъекта Российской Федерации</t>
  </si>
  <si>
    <t>Площади лесов, охваченные государственной  инвентаризацией лесов</t>
  </si>
  <si>
    <t>Численность работников в области лесоуправления (орган государственной власти, лесничества и лесопарки)</t>
  </si>
  <si>
    <t>Объем финансирования НИОКР, объм финансирования НИР научно-исследовательскими институтами</t>
  </si>
  <si>
    <t>Общий объем финансирования государственной программы</t>
  </si>
  <si>
    <t>37</t>
  </si>
  <si>
    <t>Оценка качества финансового менеджмента в Рослесхозе, баллов</t>
  </si>
  <si>
    <t>ед.</t>
  </si>
  <si>
    <t>Наименование показателя (индикатора)</t>
  </si>
  <si>
    <t>1. Доля площади лесов, выбывших из состава покрытых лесной растительностью земель лесного фонда в связи с воздействием пожаров, вредных организмов, рубок и других факторов, в общей площади покрытых лесной растительностью земель лесного фонда*, процентов</t>
  </si>
  <si>
    <t>2. Лесистость территории Российской Федерации**, процентов</t>
  </si>
  <si>
    <t>3. Доля площади ценных лесных насаждений в составе покрытых лесной растительностью земель лесного фонда, процентов</t>
  </si>
  <si>
    <t>4. Объем платежей в бюджетную систему Российской Федерации от использования лесов, расположенных на землях лесного фонда, в расчете на 1 гектар земель лесного фонда, рублей</t>
  </si>
  <si>
    <t>5. Отношение фактического объема заготовки древесины к установленному допустимому объему изъятия древесины, процентов</t>
  </si>
  <si>
    <t>6. Доля лесных пожаров, возникших по вине граждан, в общем количестве лесных пожаров, процентов</t>
  </si>
  <si>
    <t>8. Доля лесных пожаров, ликвидированных в течение первых суток со дня обнаружения (по количеству случаев), в общем количестве лесных пожаров,  процентов</t>
  </si>
  <si>
    <t>9. Доля крупных лесных пожаров в общем количестве лесных пожаров, процентов</t>
  </si>
  <si>
    <t>13. Отношение площади проведенных санитарно-оздоровительных мероприятий к площади погибших и поврежденных лесов, процентов</t>
  </si>
  <si>
    <t>16. Доля площадей земель лесного фонда, переданных в аренду, в общей площади земель лесного фонда, процентов</t>
  </si>
  <si>
    <t>17. Доля объема заготовки древесины выборочными рубками в общем объеме заготовки древесины, процентов</t>
  </si>
  <si>
    <t>20. Отношение количества случаев с установленными нарушителями лесного законодательства к общему количеству зарегистрированных случаев нарушения лесного законодательства, процентов</t>
  </si>
  <si>
    <t>21. Отношение суммы возмещенного ущерба от нарушений лесного законодательства к сумме нанесенного ущерба от нарушений лесного законодательства, процентов</t>
  </si>
  <si>
    <t>23. Отношение площади искусственного лесовосстановления к площади выбытия лесов в результате сплошных рубок, процентов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</si>
  <si>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</si>
  <si>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</si>
  <si>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</si>
  <si>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</si>
  <si>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</si>
  <si>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</si>
  <si>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27, 9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</si>
  <si>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</si>
  <si>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</si>
  <si>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</si>
  <si>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</si>
  <si>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</si>
  <si>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</si>
  <si>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</si>
  <si>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</si>
  <si>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</si>
  <si>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</si>
  <si>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</si>
  <si>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</si>
  <si>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</si>
  <si>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</si>
  <si>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</si>
  <si>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</si>
  <si>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</si>
  <si>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</si>
  <si>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</si>
  <si>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</si>
  <si>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</si>
  <si>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</si>
  <si>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</si>
  <si>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</si>
  <si>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</si>
  <si>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</si>
  <si>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</si>
  <si>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</si>
  <si>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</si>
  <si>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</si>
  <si>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</si>
  <si>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</si>
  <si>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</si>
  <si>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</si>
  <si>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</si>
  <si>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</si>
  <si>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</si>
  <si>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</si>
  <si>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</si>
  <si>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</si>
  <si>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</si>
  <si>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</si>
  <si>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</si>
  <si>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</si>
  <si>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</si>
  <si>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</si>
  <si>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</si>
  <si>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</si>
  <si>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</si>
  <si>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</si>
  <si>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</si>
  <si>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</si>
  <si>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</si>
  <si>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</si>
  <si>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</si>
  <si>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</si>
  <si>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</si>
  <si>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</si>
  <si>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</si>
  <si>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</si>
  <si>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</si>
  <si>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</si>
  <si>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</si>
  <si>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</si>
  <si>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</si>
  <si>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</si>
  <si>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</si>
  <si>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</si>
  <si>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</si>
  <si>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</si>
  <si>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</si>
  <si>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</si>
  <si>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</si>
  <si>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</si>
  <si>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</si>
  <si>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</si>
  <si>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</si>
  <si>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</si>
  <si>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</si>
  <si>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</si>
  <si>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</si>
  <si>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</si>
  <si>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</si>
  <si>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</si>
  <si>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</si>
  <si>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</si>
  <si>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</si>
  <si>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</si>
  <si>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(наименование лесничества, лесопарка)</t>
  </si>
  <si>
    <t>(год)</t>
  </si>
  <si>
    <t>года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</si>
  <si>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</si>
  <si>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</si>
  <si>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</si>
  <si>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</si>
  <si>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</si>
  <si>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</si>
  <si>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</si>
  <si>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</si>
  <si>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</si>
  <si>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</si>
  <si>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</si>
  <si>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</si>
  <si>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</si>
  <si>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</si>
  <si>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(дата составления документа)</t>
  </si>
  <si>
    <t>(подпись)</t>
  </si>
  <si>
    <t>(номер контактного телефона с указанием кода города)</t>
  </si>
  <si>
    <t>Наименование субъекта</t>
  </si>
  <si>
    <t>Код.
суб.</t>
  </si>
  <si>
    <t>032</t>
  </si>
  <si>
    <t>027</t>
  </si>
  <si>
    <t>009</t>
  </si>
  <si>
    <t>010</t>
  </si>
  <si>
    <t>028</t>
  </si>
  <si>
    <t>011</t>
  </si>
  <si>
    <t>013</t>
  </si>
  <si>
    <t>014</t>
  </si>
  <si>
    <t>029</t>
  </si>
  <si>
    <t>030</t>
  </si>
  <si>
    <t>016</t>
  </si>
  <si>
    <t>017</t>
  </si>
  <si>
    <t>018</t>
  </si>
  <si>
    <t>019</t>
  </si>
  <si>
    <t>031</t>
  </si>
  <si>
    <t>012</t>
  </si>
  <si>
    <t>020</t>
  </si>
  <si>
    <t>021</t>
  </si>
  <si>
    <t>004</t>
  </si>
  <si>
    <t>005</t>
  </si>
  <si>
    <t>001</t>
  </si>
  <si>
    <t>002</t>
  </si>
  <si>
    <t>073</t>
  </si>
  <si>
    <t>006</t>
  </si>
  <si>
    <t>003</t>
  </si>
  <si>
    <t>007</t>
  </si>
  <si>
    <t>008</t>
  </si>
  <si>
    <t>086</t>
  </si>
  <si>
    <t>038</t>
  </si>
  <si>
    <t>040</t>
  </si>
  <si>
    <t>033</t>
  </si>
  <si>
    <t>042</t>
  </si>
  <si>
    <t>043</t>
  </si>
  <si>
    <t>094</t>
  </si>
  <si>
    <t>044</t>
  </si>
  <si>
    <t>088</t>
  </si>
  <si>
    <t>045</t>
  </si>
  <si>
    <t>046</t>
  </si>
  <si>
    <t>041</t>
  </si>
  <si>
    <t>053</t>
  </si>
  <si>
    <t>024</t>
  </si>
  <si>
    <t>025</t>
  </si>
  <si>
    <t>039</t>
  </si>
  <si>
    <t>054</t>
  </si>
  <si>
    <t>026</t>
  </si>
  <si>
    <t>050</t>
  </si>
  <si>
    <t>023</t>
  </si>
  <si>
    <t>022</t>
  </si>
  <si>
    <t>048</t>
  </si>
  <si>
    <t>035</t>
  </si>
  <si>
    <t>034</t>
  </si>
  <si>
    <t>036</t>
  </si>
  <si>
    <t>037</t>
  </si>
  <si>
    <t>047</t>
  </si>
  <si>
    <t>051</t>
  </si>
  <si>
    <t>060</t>
  </si>
  <si>
    <t>052</t>
  </si>
  <si>
    <t>093</t>
  </si>
  <si>
    <t>095</t>
  </si>
  <si>
    <t>084</t>
  </si>
  <si>
    <t>064</t>
  </si>
  <si>
    <t>065</t>
  </si>
  <si>
    <t>085</t>
  </si>
  <si>
    <t>055</t>
  </si>
  <si>
    <t>063</t>
  </si>
  <si>
    <t>061</t>
  </si>
  <si>
    <t>062</t>
  </si>
  <si>
    <t>056</t>
  </si>
  <si>
    <t>057</t>
  </si>
  <si>
    <t>058</t>
  </si>
  <si>
    <t>059</t>
  </si>
  <si>
    <t>072</t>
  </si>
  <si>
    <t>069</t>
  </si>
  <si>
    <t>066</t>
  </si>
  <si>
    <t>067</t>
  </si>
  <si>
    <t>068</t>
  </si>
  <si>
    <t>070</t>
  </si>
  <si>
    <t>071</t>
  </si>
  <si>
    <t>096</t>
  </si>
  <si>
    <t>089</t>
  </si>
  <si>
    <t>Обоснование отклонений значений показателя (индикатора) 
на конец отчетного года 
(при наличии)</t>
  </si>
  <si>
    <t>ежемесячная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</si>
  <si>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
 - в Департаменты лесного хозяйства по федеральным округам - не позднее10-го числа месяца, следующего за отчетным периодом;
 - в Федеральное агентство лесного хозяйства (Рослесхоз) - не позднее 12-го числа месяца, следующего за отчетным периодом.</t>
    </r>
  </si>
  <si>
    <r>
      <rPr>
        <b/>
        <sz val="10"/>
        <rFont val="Arial"/>
        <family val="2"/>
      </rPr>
      <t xml:space="preserve">Представляют: 
 - </t>
    </r>
    <r>
      <rPr>
        <sz val="10"/>
        <rFont val="Arial"/>
        <family val="2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 - в Департаменты лесного хозяйства по федеральным округам;
 - Департаменты лесного хозяйства по федеральным округам - в Федеральное агентство лесного хозяйства (Рослесхоз).</t>
    </r>
  </si>
  <si>
    <t>Форма 
1-ГП (мониторинг)</t>
  </si>
  <si>
    <t>Утверждена письмом Рослесхоза
от 10.06.2014 года 
№АБ-04-54/6782</t>
  </si>
  <si>
    <t>Показатели (индикаторы) эффективности реализации государственной программы Российской Федерации "Развитие лесного хозяйства" на 2013 - 2020 годы</t>
  </si>
  <si>
    <t>кг</t>
  </si>
  <si>
    <t>v1</t>
  </si>
  <si>
    <t>факт 
2014 года</t>
  </si>
  <si>
    <t>2015 год</t>
  </si>
  <si>
    <t>-</t>
  </si>
  <si>
    <t xml:space="preserve">Респ. Татарстан. Министерство ЛХ </t>
  </si>
  <si>
    <t>Министерство лесного хозяйства Республики Татарстан</t>
  </si>
  <si>
    <t>843 221 37 45</t>
  </si>
  <si>
    <t>ведущий консультант</t>
  </si>
  <si>
    <t>Гумаров Р.Р.</t>
  </si>
  <si>
    <t>Гумеров Р.К.</t>
  </si>
  <si>
    <t>января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</si>
</sst>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_ ;[Red]\-#,##0.0\ "/>
    <numFmt numFmtId="166" formatCode="#,##0.0"/>
    <numFmt numFmtId="167" formatCode="#,##0_ ;[Red]\-#,##0\ "/>
    <numFmt numFmtId="168" formatCode="_(* #,##0_);_(* \(#,##0\);_(* &quot;-&quot;_);_(@_)"/>
    <numFmt numFmtId="169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12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0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27" fillId="25" borderId="0" applyNumberFormat="0" applyBorder="0" applyAlignment="0" applyProtection="0"/>
    <xf numFmtId="0" fontId="47" fillId="26" borderId="0" applyNumberFormat="0" applyBorder="0" applyAlignment="0" applyProtection="0"/>
    <xf numFmtId="0" fontId="27" fillId="17" borderId="0" applyNumberFormat="0" applyBorder="0" applyAlignment="0" applyProtection="0"/>
    <xf numFmtId="0" fontId="47" fillId="27" borderId="0" applyNumberFormat="0" applyBorder="0" applyAlignment="0" applyProtection="0"/>
    <xf numFmtId="0" fontId="27" fillId="19" borderId="0" applyNumberFormat="0" applyBorder="0" applyAlignment="0" applyProtection="0"/>
    <xf numFmtId="0" fontId="47" fillId="28" borderId="0" applyNumberFormat="0" applyBorder="0" applyAlignment="0" applyProtection="0"/>
    <xf numFmtId="0" fontId="27" fillId="29" borderId="0" applyNumberFormat="0" applyBorder="0" applyAlignment="0" applyProtection="0"/>
    <xf numFmtId="0" fontId="47" fillId="30" borderId="0" applyNumberFormat="0" applyBorder="0" applyAlignment="0" applyProtection="0"/>
    <xf numFmtId="0" fontId="27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33" borderId="0" applyNumberFormat="0" applyBorder="0" applyAlignment="0" applyProtection="0"/>
    <xf numFmtId="0" fontId="47" fillId="34" borderId="0" applyNumberFormat="0" applyBorder="0" applyAlignment="0" applyProtection="0"/>
    <xf numFmtId="0" fontId="2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37" borderId="0" applyNumberFormat="0" applyBorder="0" applyAlignment="0" applyProtection="0"/>
    <xf numFmtId="0" fontId="47" fillId="38" borderId="0" applyNumberFormat="0" applyBorder="0" applyAlignment="0" applyProtection="0"/>
    <xf numFmtId="0" fontId="27" fillId="39" borderId="0" applyNumberFormat="0" applyBorder="0" applyAlignment="0" applyProtection="0"/>
    <xf numFmtId="0" fontId="47" fillId="40" borderId="0" applyNumberFormat="0" applyBorder="0" applyAlignment="0" applyProtection="0"/>
    <xf numFmtId="0" fontId="27" fillId="29" borderId="0" applyNumberFormat="0" applyBorder="0" applyAlignment="0" applyProtection="0"/>
    <xf numFmtId="0" fontId="47" fillId="41" borderId="0" applyNumberFormat="0" applyBorder="0" applyAlignment="0" applyProtection="0"/>
    <xf numFmtId="0" fontId="27" fillId="31" borderId="0" applyNumberFormat="0" applyBorder="0" applyAlignment="0" applyProtection="0"/>
    <xf numFmtId="0" fontId="47" fillId="42" borderId="0" applyNumberFormat="0" applyBorder="0" applyAlignment="0" applyProtection="0"/>
    <xf numFmtId="0" fontId="27" fillId="43" borderId="0" applyNumberFormat="0" applyBorder="0" applyAlignment="0" applyProtection="0"/>
    <xf numFmtId="0" fontId="48" fillId="44" borderId="1" applyNumberFormat="0" applyAlignment="0" applyProtection="0"/>
    <xf numFmtId="0" fontId="28" fillId="13" borderId="2" applyNumberFormat="0" applyAlignment="0" applyProtection="0"/>
    <xf numFmtId="0" fontId="49" fillId="45" borderId="3" applyNumberFormat="0" applyAlignment="0" applyProtection="0"/>
    <xf numFmtId="0" fontId="29" fillId="46" borderId="4" applyNumberFormat="0" applyAlignment="0" applyProtection="0"/>
    <xf numFmtId="0" fontId="50" fillId="45" borderId="1" applyNumberFormat="0" applyAlignment="0" applyProtection="0"/>
    <xf numFmtId="0" fontId="30" fillId="46" borderId="2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31" fillId="0" borderId="6" applyNumberFormat="0" applyFill="0" applyAlignment="0" applyProtection="0"/>
    <xf numFmtId="0" fontId="52" fillId="0" borderId="7" applyNumberFormat="0" applyFill="0" applyAlignment="0" applyProtection="0"/>
    <xf numFmtId="0" fontId="32" fillId="0" borderId="8" applyNumberFormat="0" applyFill="0" applyAlignment="0" applyProtection="0"/>
    <xf numFmtId="0" fontId="53" fillId="0" borderId="9" applyNumberFormat="0" applyFill="0" applyAlignment="0" applyProtection="0"/>
    <xf numFmtId="0" fontId="3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34" fillId="0" borderId="12" applyNumberFormat="0" applyFill="0" applyAlignment="0" applyProtection="0"/>
    <xf numFmtId="0" fontId="55" fillId="47" borderId="13" applyNumberFormat="0" applyAlignment="0" applyProtection="0"/>
    <xf numFmtId="0" fontId="35" fillId="48" borderId="14" applyNumberFormat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37" fillId="5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9" fillId="51" borderId="0" applyNumberFormat="0" applyBorder="0" applyAlignment="0" applyProtection="0"/>
    <xf numFmtId="0" fontId="38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40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42" fillId="7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89">
      <alignment/>
      <protection/>
    </xf>
    <xf numFmtId="165" fontId="9" fillId="0" borderId="19" xfId="89" applyNumberFormat="1" applyFont="1" applyFill="1" applyBorder="1" applyAlignment="1" applyProtection="1">
      <alignment horizontal="right" vertical="center"/>
      <protection locked="0"/>
    </xf>
    <xf numFmtId="166" fontId="9" fillId="0" borderId="19" xfId="89" applyNumberFormat="1" applyFont="1" applyFill="1" applyBorder="1" applyAlignment="1" applyProtection="1">
      <alignment horizontal="right" vertical="center"/>
      <protection locked="0"/>
    </xf>
    <xf numFmtId="167" fontId="9" fillId="0" borderId="19" xfId="89" applyNumberFormat="1" applyFont="1" applyFill="1" applyBorder="1" applyAlignment="1" applyProtection="1">
      <alignment horizontal="right" vertical="center"/>
      <protection locked="0"/>
    </xf>
    <xf numFmtId="4" fontId="7" fillId="55" borderId="19" xfId="89" applyNumberFormat="1" applyFont="1" applyFill="1" applyBorder="1" applyAlignment="1" applyProtection="1">
      <alignment horizontal="right" vertical="center"/>
      <protection/>
    </xf>
    <xf numFmtId="165" fontId="9" fillId="0" borderId="19" xfId="89" applyNumberFormat="1" applyFont="1" applyBorder="1" applyAlignment="1" applyProtection="1">
      <alignment horizontal="right" vertical="center"/>
      <protection locked="0"/>
    </xf>
    <xf numFmtId="0" fontId="9" fillId="0" borderId="19" xfId="101" applyFont="1" applyFill="1" applyBorder="1" applyAlignment="1" applyProtection="1">
      <alignment horizontal="left" vertical="center" wrapText="1"/>
      <protection/>
    </xf>
    <xf numFmtId="0" fontId="7" fillId="0" borderId="19" xfId="101" applyFont="1" applyFill="1" applyBorder="1" applyAlignment="1" applyProtection="1">
      <alignment horizontal="left" vertical="center" wrapText="1"/>
      <protection/>
    </xf>
    <xf numFmtId="0" fontId="10" fillId="0" borderId="0" xfId="89" applyFont="1" applyProtection="1">
      <alignment/>
      <protection/>
    </xf>
    <xf numFmtId="0" fontId="10" fillId="0" borderId="0" xfId="89" applyFont="1" applyFill="1" applyAlignment="1" applyProtection="1">
      <alignment wrapText="1"/>
      <protection/>
    </xf>
    <xf numFmtId="0" fontId="7" fillId="0" borderId="0" xfId="101" applyFont="1" applyFill="1" applyBorder="1" applyAlignment="1" applyProtection="1">
      <alignment horizontal="left" vertical="center" wrapText="1"/>
      <protection/>
    </xf>
    <xf numFmtId="165" fontId="7" fillId="56" borderId="19" xfId="89" applyNumberFormat="1" applyFont="1" applyFill="1" applyBorder="1" applyAlignment="1" applyProtection="1">
      <alignment horizontal="center" vertical="center"/>
      <protection locked="0"/>
    </xf>
    <xf numFmtId="0" fontId="3" fillId="0" borderId="0" xfId="89" applyFont="1" applyAlignment="1" applyProtection="1">
      <alignment horizontal="center" vertical="top" wrapText="1"/>
      <protection/>
    </xf>
    <xf numFmtId="0" fontId="2" fillId="0" borderId="0" xfId="89" applyProtection="1">
      <alignment/>
      <protection/>
    </xf>
    <xf numFmtId="0" fontId="2" fillId="0" borderId="0" xfId="89" applyFont="1" applyProtection="1">
      <alignment/>
      <protection/>
    </xf>
    <xf numFmtId="0" fontId="4" fillId="0" borderId="0" xfId="89" applyFont="1" applyAlignment="1" applyProtection="1">
      <alignment horizontal="center" vertical="center" wrapText="1"/>
      <protection/>
    </xf>
    <xf numFmtId="0" fontId="12" fillId="0" borderId="0" xfId="89" applyFont="1" applyAlignment="1" applyProtection="1">
      <alignment horizontal="right" wrapText="1"/>
      <protection/>
    </xf>
    <xf numFmtId="49" fontId="12" fillId="0" borderId="0" xfId="89" applyNumberFormat="1" applyFont="1" applyAlignment="1" applyProtection="1">
      <alignment horizontal="center" wrapText="1"/>
      <protection/>
    </xf>
    <xf numFmtId="0" fontId="16" fillId="0" borderId="0" xfId="89" applyFont="1" applyAlignment="1" applyProtection="1">
      <alignment horizontal="center" wrapText="1"/>
      <protection/>
    </xf>
    <xf numFmtId="0" fontId="58" fillId="0" borderId="19" xfId="94" applyFont="1" applyBorder="1" applyAlignment="1" applyProtection="1">
      <alignment horizontal="center" vertical="center" wrapText="1"/>
      <protection/>
    </xf>
    <xf numFmtId="0" fontId="58" fillId="0" borderId="19" xfId="94" applyFont="1" applyFill="1" applyBorder="1" applyAlignment="1" applyProtection="1">
      <alignment horizontal="center" vertical="center" wrapText="1"/>
      <protection/>
    </xf>
    <xf numFmtId="0" fontId="6" fillId="56" borderId="19" xfId="89" applyFont="1" applyFill="1" applyBorder="1" applyAlignment="1" applyProtection="1">
      <alignment horizontal="center" vertical="center" wrapText="1"/>
      <protection/>
    </xf>
    <xf numFmtId="49" fontId="6" fillId="56" borderId="19" xfId="89" applyNumberFormat="1" applyFont="1" applyFill="1" applyBorder="1" applyAlignment="1" applyProtection="1">
      <alignment horizontal="center" vertical="center" wrapText="1"/>
      <protection/>
    </xf>
    <xf numFmtId="0" fontId="7" fillId="0" borderId="19" xfId="89" applyFont="1" applyFill="1" applyBorder="1" applyAlignment="1" applyProtection="1">
      <alignment horizontal="left" vertical="center" wrapText="1"/>
      <protection/>
    </xf>
    <xf numFmtId="0" fontId="6" fillId="0" borderId="19" xfId="89" applyFont="1" applyFill="1" applyBorder="1" applyAlignment="1" applyProtection="1">
      <alignment horizontal="center" vertical="center" wrapText="1"/>
      <protection/>
    </xf>
    <xf numFmtId="0" fontId="7" fillId="0" borderId="19" xfId="89" applyFont="1" applyFill="1" applyBorder="1" applyAlignment="1" applyProtection="1">
      <alignment horizontal="center" vertical="center" wrapText="1"/>
      <protection/>
    </xf>
    <xf numFmtId="164" fontId="7" fillId="55" borderId="19" xfId="89" applyNumberFormat="1" applyFont="1" applyFill="1" applyBorder="1" applyAlignment="1" applyProtection="1">
      <alignment horizontal="right" vertical="center"/>
      <protection/>
    </xf>
    <xf numFmtId="166" fontId="7" fillId="55" borderId="19" xfId="89" applyNumberFormat="1" applyFont="1" applyFill="1" applyBorder="1" applyAlignment="1" applyProtection="1">
      <alignment horizontal="right" vertical="center"/>
      <protection/>
    </xf>
    <xf numFmtId="49" fontId="8" fillId="56" borderId="19" xfId="89" applyNumberFormat="1" applyFont="1" applyFill="1" applyBorder="1" applyAlignment="1" applyProtection="1">
      <alignment horizontal="center" vertical="center" wrapText="1"/>
      <protection/>
    </xf>
    <xf numFmtId="0" fontId="9" fillId="0" borderId="19" xfId="89" applyFont="1" applyFill="1" applyBorder="1" applyAlignment="1" applyProtection="1">
      <alignment horizontal="left" vertical="center" wrapText="1"/>
      <protection/>
    </xf>
    <xf numFmtId="0" fontId="8" fillId="0" borderId="19" xfId="89" applyFont="1" applyFill="1" applyBorder="1" applyAlignment="1" applyProtection="1">
      <alignment horizontal="center" vertical="center" wrapText="1"/>
      <protection/>
    </xf>
    <xf numFmtId="0" fontId="9" fillId="0" borderId="19" xfId="89" applyFont="1" applyFill="1" applyBorder="1" applyAlignment="1" applyProtection="1">
      <alignment horizontal="center" vertical="center" wrapText="1"/>
      <protection/>
    </xf>
    <xf numFmtId="165" fontId="9" fillId="56" borderId="19" xfId="89" applyNumberFormat="1" applyFont="1" applyFill="1" applyBorder="1" applyAlignment="1" applyProtection="1">
      <alignment horizontal="center" vertical="center"/>
      <protection/>
    </xf>
    <xf numFmtId="0" fontId="6" fillId="0" borderId="19" xfId="89" applyFont="1" applyFill="1" applyBorder="1" applyAlignment="1" applyProtection="1">
      <alignment horizontal="left" vertical="center" wrapText="1"/>
      <protection/>
    </xf>
    <xf numFmtId="0" fontId="5" fillId="0" borderId="0" xfId="89" applyFont="1" applyProtection="1">
      <alignment/>
      <protection/>
    </xf>
    <xf numFmtId="0" fontId="8" fillId="0" borderId="19" xfId="89" applyFont="1" applyFill="1" applyBorder="1" applyAlignment="1" applyProtection="1">
      <alignment horizontal="left" vertical="center" wrapText="1"/>
      <protection/>
    </xf>
    <xf numFmtId="49" fontId="8" fillId="0" borderId="19" xfId="89" applyNumberFormat="1" applyFont="1" applyFill="1" applyBorder="1" applyAlignment="1" applyProtection="1">
      <alignment horizontal="center" vertical="center" wrapText="1"/>
      <protection/>
    </xf>
    <xf numFmtId="49" fontId="6" fillId="0" borderId="19" xfId="89" applyNumberFormat="1" applyFont="1" applyFill="1" applyBorder="1" applyAlignment="1" applyProtection="1">
      <alignment horizontal="center" vertical="center" wrapText="1"/>
      <protection/>
    </xf>
    <xf numFmtId="165" fontId="7" fillId="56" borderId="19" xfId="89" applyNumberFormat="1" applyFont="1" applyFill="1" applyBorder="1" applyAlignment="1" applyProtection="1">
      <alignment horizontal="center" vertical="center"/>
      <protection/>
    </xf>
    <xf numFmtId="166" fontId="7" fillId="0" borderId="19" xfId="89" applyNumberFormat="1" applyFont="1" applyFill="1" applyBorder="1" applyAlignment="1" applyProtection="1">
      <alignment horizontal="right" vertical="center"/>
      <protection/>
    </xf>
    <xf numFmtId="0" fontId="7" fillId="0" borderId="19" xfId="89" applyFont="1" applyFill="1" applyBorder="1" applyAlignment="1" applyProtection="1">
      <alignment horizontal="center" vertical="center"/>
      <protection/>
    </xf>
    <xf numFmtId="0" fontId="9" fillId="0" borderId="19" xfId="89" applyFont="1" applyFill="1" applyBorder="1" applyAlignment="1" applyProtection="1">
      <alignment horizontal="center" vertical="center"/>
      <protection/>
    </xf>
    <xf numFmtId="49" fontId="6" fillId="0" borderId="19" xfId="89" applyNumberFormat="1" applyFont="1" applyFill="1" applyBorder="1" applyAlignment="1" applyProtection="1">
      <alignment horizontal="left" vertical="center" wrapText="1"/>
      <protection/>
    </xf>
    <xf numFmtId="49" fontId="8" fillId="0" borderId="19" xfId="89" applyNumberFormat="1" applyFont="1" applyFill="1" applyBorder="1" applyAlignment="1" applyProtection="1">
      <alignment horizontal="left" vertical="center" wrapText="1"/>
      <protection/>
    </xf>
    <xf numFmtId="165" fontId="9" fillId="0" borderId="19" xfId="89" applyNumberFormat="1" applyFont="1" applyFill="1" applyBorder="1" applyAlignment="1" applyProtection="1">
      <alignment horizontal="center" vertical="center"/>
      <protection/>
    </xf>
    <xf numFmtId="49" fontId="6" fillId="0" borderId="0" xfId="89" applyNumberFormat="1" applyFont="1" applyFill="1" applyBorder="1" applyAlignment="1" applyProtection="1">
      <alignment horizontal="center" vertical="center" wrapText="1"/>
      <protection/>
    </xf>
    <xf numFmtId="0" fontId="6" fillId="0" borderId="0" xfId="89" applyFont="1" applyFill="1" applyBorder="1" applyAlignment="1" applyProtection="1">
      <alignment horizontal="center" vertical="center" wrapText="1"/>
      <protection/>
    </xf>
    <xf numFmtId="0" fontId="7" fillId="0" borderId="0" xfId="89" applyFont="1" applyFill="1" applyBorder="1" applyAlignment="1" applyProtection="1">
      <alignment horizontal="center" vertical="center" wrapText="1"/>
      <protection/>
    </xf>
    <xf numFmtId="0" fontId="2" fillId="0" borderId="0" xfId="89" applyBorder="1" applyProtection="1">
      <alignment/>
      <protection/>
    </xf>
    <xf numFmtId="0" fontId="13" fillId="0" borderId="0" xfId="89" applyFont="1" applyProtection="1">
      <alignment/>
      <protection/>
    </xf>
    <xf numFmtId="4" fontId="7" fillId="0" borderId="19" xfId="89" applyNumberFormat="1" applyFont="1" applyFill="1" applyBorder="1" applyAlignment="1" applyProtection="1">
      <alignment horizontal="right" vertical="center"/>
      <protection locked="0"/>
    </xf>
    <xf numFmtId="166" fontId="7" fillId="0" borderId="19" xfId="89" applyNumberFormat="1" applyFont="1" applyFill="1" applyBorder="1" applyAlignment="1" applyProtection="1">
      <alignment horizontal="right" vertical="center"/>
      <protection locked="0"/>
    </xf>
    <xf numFmtId="0" fontId="18" fillId="0" borderId="19" xfId="89" applyFont="1" applyBorder="1" applyAlignment="1" applyProtection="1">
      <alignment horizontal="right" vertical="center"/>
      <protection locked="0"/>
    </xf>
    <xf numFmtId="49" fontId="7" fillId="0" borderId="19" xfId="89" applyNumberFormat="1" applyFont="1" applyFill="1" applyBorder="1" applyAlignment="1" applyProtection="1">
      <alignment horizontal="left" vertical="top"/>
      <protection locked="0"/>
    </xf>
    <xf numFmtId="49" fontId="9" fillId="0" borderId="19" xfId="89" applyNumberFormat="1" applyFont="1" applyFill="1" applyBorder="1" applyAlignment="1" applyProtection="1">
      <alignment horizontal="left" vertical="top"/>
      <protection locked="0"/>
    </xf>
    <xf numFmtId="49" fontId="2" fillId="0" borderId="19" xfId="89" applyNumberFormat="1" applyBorder="1" applyAlignment="1" applyProtection="1">
      <alignment horizontal="left" vertical="top"/>
      <protection locked="0"/>
    </xf>
    <xf numFmtId="0" fontId="2" fillId="0" borderId="0" xfId="89" applyFill="1">
      <alignment/>
      <protection/>
    </xf>
    <xf numFmtId="49" fontId="6" fillId="57" borderId="19" xfId="89" applyNumberFormat="1" applyFont="1" applyFill="1" applyBorder="1" applyAlignment="1" applyProtection="1">
      <alignment horizontal="center" vertical="center" wrapText="1"/>
      <protection/>
    </xf>
    <xf numFmtId="49" fontId="8" fillId="57" borderId="19" xfId="89" applyNumberFormat="1" applyFont="1" applyFill="1" applyBorder="1" applyAlignment="1" applyProtection="1">
      <alignment horizontal="center" vertical="center" wrapText="1"/>
      <protection/>
    </xf>
    <xf numFmtId="0" fontId="12" fillId="0" borderId="20" xfId="89" applyFont="1" applyBorder="1" applyAlignment="1" applyProtection="1">
      <alignment horizontal="center" wrapText="1"/>
      <protection locked="0"/>
    </xf>
    <xf numFmtId="0" fontId="58" fillId="0" borderId="0" xfId="98" applyFont="1">
      <alignment/>
      <protection/>
    </xf>
    <xf numFmtId="0" fontId="58" fillId="0" borderId="19" xfId="98" applyFont="1" applyBorder="1" applyAlignment="1">
      <alignment vertical="center" wrapText="1"/>
      <protection/>
    </xf>
    <xf numFmtId="0" fontId="14" fillId="46" borderId="0" xfId="100" applyFill="1" applyAlignment="1">
      <alignment horizontal="center" vertical="center" wrapText="1"/>
      <protection/>
    </xf>
    <xf numFmtId="0" fontId="14" fillId="0" borderId="0" xfId="100">
      <alignment/>
      <protection/>
    </xf>
    <xf numFmtId="49" fontId="14" fillId="0" borderId="0" xfId="100" applyNumberFormat="1" applyFont="1">
      <alignment/>
      <protection/>
    </xf>
    <xf numFmtId="0" fontId="14" fillId="0" borderId="0" xfId="100" applyAlignment="1">
      <alignment wrapText="1"/>
      <protection/>
    </xf>
    <xf numFmtId="0" fontId="12" fillId="0" borderId="0" xfId="89" applyFont="1" applyAlignment="1" applyProtection="1">
      <alignment wrapText="1"/>
      <protection/>
    </xf>
    <xf numFmtId="49" fontId="20" fillId="0" borderId="0" xfId="99" applyNumberFormat="1" applyFont="1" applyAlignment="1">
      <alignment horizontal="center" vertical="center" wrapText="1"/>
      <protection/>
    </xf>
    <xf numFmtId="49" fontId="20" fillId="0" borderId="0" xfId="99" applyNumberFormat="1" applyFont="1" applyAlignment="1">
      <alignment horizontal="center" wrapText="1"/>
      <protection/>
    </xf>
    <xf numFmtId="0" fontId="20" fillId="0" borderId="0" xfId="99" applyFont="1" applyAlignment="1">
      <alignment wrapText="1"/>
      <protection/>
    </xf>
    <xf numFmtId="0" fontId="20" fillId="0" borderId="0" xfId="99" applyFont="1">
      <alignment/>
      <protection/>
    </xf>
    <xf numFmtId="49" fontId="20" fillId="0" borderId="0" xfId="99" applyNumberFormat="1" applyFont="1" applyAlignment="1">
      <alignment horizontal="center" vertical="center"/>
      <protection/>
    </xf>
    <xf numFmtId="49" fontId="22" fillId="0" borderId="0" xfId="99" applyNumberFormat="1" applyFont="1">
      <alignment/>
      <protection/>
    </xf>
    <xf numFmtId="0" fontId="23" fillId="0" borderId="0" xfId="99" applyFont="1" applyAlignment="1">
      <alignment horizontal="center"/>
      <protection/>
    </xf>
    <xf numFmtId="0" fontId="22" fillId="0" borderId="0" xfId="99" applyFont="1">
      <alignment/>
      <protection/>
    </xf>
    <xf numFmtId="49" fontId="22" fillId="0" borderId="0" xfId="99" applyNumberFormat="1" applyFont="1">
      <alignment/>
      <protection/>
    </xf>
    <xf numFmtId="0" fontId="24" fillId="0" borderId="0" xfId="99" applyNumberFormat="1" applyFont="1">
      <alignment/>
      <protection/>
    </xf>
    <xf numFmtId="49" fontId="14" fillId="0" borderId="0" xfId="99" applyNumberFormat="1">
      <alignment/>
      <protection/>
    </xf>
    <xf numFmtId="49" fontId="25" fillId="0" borderId="0" xfId="99" applyNumberFormat="1" applyFont="1" applyAlignment="1">
      <alignment horizontal="center"/>
      <protection/>
    </xf>
    <xf numFmtId="0" fontId="14" fillId="0" borderId="0" xfId="99" applyNumberFormat="1">
      <alignment/>
      <protection/>
    </xf>
    <xf numFmtId="0" fontId="25" fillId="0" borderId="0" xfId="99" applyFont="1" applyAlignment="1">
      <alignment wrapText="1"/>
      <protection/>
    </xf>
    <xf numFmtId="0" fontId="14" fillId="0" borderId="0" xfId="99" applyFont="1" applyAlignment="1">
      <alignment horizontal="center" vertical="center"/>
      <protection/>
    </xf>
    <xf numFmtId="0" fontId="14" fillId="0" borderId="0" xfId="99" applyFont="1">
      <alignment/>
      <protection/>
    </xf>
    <xf numFmtId="49" fontId="3" fillId="0" borderId="0" xfId="89" applyNumberFormat="1" applyFont="1" applyAlignment="1" applyProtection="1">
      <alignment horizontal="left" vertical="top"/>
      <protection/>
    </xf>
    <xf numFmtId="0" fontId="9" fillId="0" borderId="0" xfId="89" applyFont="1" applyBorder="1" applyAlignment="1">
      <alignment/>
      <protection/>
    </xf>
    <xf numFmtId="0" fontId="9" fillId="0" borderId="0" xfId="89" applyFont="1">
      <alignment/>
      <protection/>
    </xf>
    <xf numFmtId="0" fontId="9" fillId="0" borderId="0" xfId="89" applyFont="1" applyBorder="1" applyAlignment="1">
      <alignment vertical="top"/>
      <protection/>
    </xf>
    <xf numFmtId="0" fontId="9" fillId="0" borderId="0" xfId="89" applyFont="1" applyProtection="1">
      <alignment/>
      <protection/>
    </xf>
    <xf numFmtId="0" fontId="64" fillId="0" borderId="0" xfId="89" applyFont="1" applyFill="1" applyBorder="1" applyAlignment="1">
      <alignment vertical="center" wrapText="1"/>
      <protection/>
    </xf>
    <xf numFmtId="0" fontId="65" fillId="0" borderId="0" xfId="89" applyFont="1" applyFill="1" applyBorder="1" applyAlignment="1">
      <alignment horizontal="center" vertical="top" wrapText="1"/>
      <protection/>
    </xf>
    <xf numFmtId="49" fontId="3" fillId="0" borderId="19" xfId="89" applyNumberFormat="1" applyFont="1" applyBorder="1" applyAlignment="1" applyProtection="1">
      <alignment horizontal="center" vertical="top" wrapText="1"/>
      <protection/>
    </xf>
    <xf numFmtId="0" fontId="10" fillId="0" borderId="19" xfId="98" applyFont="1" applyBorder="1" applyAlignment="1">
      <alignment horizontal="center" vertical="center" wrapText="1"/>
      <protection/>
    </xf>
    <xf numFmtId="0" fontId="10" fillId="0" borderId="19" xfId="98" applyFont="1" applyBorder="1" applyAlignment="1">
      <alignment vertical="center" wrapText="1"/>
      <protection/>
    </xf>
    <xf numFmtId="0" fontId="58" fillId="0" borderId="19" xfId="98" applyFont="1" applyBorder="1" applyAlignment="1">
      <alignment wrapText="1"/>
      <protection/>
    </xf>
    <xf numFmtId="49" fontId="9" fillId="0" borderId="19" xfId="89" applyNumberFormat="1" applyFont="1" applyFill="1" applyBorder="1" applyAlignment="1" applyProtection="1">
      <alignment horizontal="left" vertical="top" wrapText="1"/>
      <protection locked="0"/>
    </xf>
    <xf numFmtId="49" fontId="10" fillId="0" borderId="20" xfId="89" applyNumberFormat="1" applyFont="1" applyBorder="1" applyAlignment="1" applyProtection="1">
      <alignment horizontal="center"/>
      <protection locked="0"/>
    </xf>
    <xf numFmtId="0" fontId="10" fillId="0" borderId="20" xfId="89" applyFont="1" applyBorder="1" applyAlignment="1" applyProtection="1">
      <alignment horizontal="center"/>
      <protection locked="0"/>
    </xf>
    <xf numFmtId="0" fontId="26" fillId="0" borderId="0" xfId="89" applyFont="1" applyAlignment="1" applyProtection="1">
      <alignment horizontal="center" vertical="top" wrapText="1"/>
      <protection/>
    </xf>
    <xf numFmtId="0" fontId="3" fillId="0" borderId="21" xfId="89" applyFont="1" applyBorder="1" applyAlignment="1">
      <alignment horizontal="center" vertical="top"/>
      <protection/>
    </xf>
    <xf numFmtId="49" fontId="3" fillId="0" borderId="0" xfId="89" applyNumberFormat="1" applyFont="1" applyBorder="1" applyAlignment="1" applyProtection="1">
      <alignment horizontal="center" vertical="top"/>
      <protection/>
    </xf>
    <xf numFmtId="0" fontId="18" fillId="0" borderId="19" xfId="89" applyFont="1" applyFill="1" applyBorder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166" fontId="9" fillId="55" borderId="19" xfId="89" applyNumberFormat="1" applyFont="1" applyFill="1" applyBorder="1" applyAlignment="1" applyProtection="1">
      <alignment horizontal="right" vertical="center"/>
      <protection/>
    </xf>
    <xf numFmtId="49" fontId="44" fillId="0" borderId="0" xfId="89" applyNumberFormat="1" applyFont="1" applyAlignment="1" applyProtection="1">
      <alignment horizontal="center" vertical="center"/>
      <protection/>
    </xf>
    <xf numFmtId="164" fontId="58" fillId="0" borderId="19" xfId="98" applyNumberFormat="1" applyFont="1" applyBorder="1" applyAlignment="1">
      <alignment horizontal="center" vertical="center" wrapText="1"/>
      <protection/>
    </xf>
    <xf numFmtId="166" fontId="58" fillId="0" borderId="19" xfId="98" applyNumberFormat="1" applyFont="1" applyBorder="1" applyAlignment="1">
      <alignment horizontal="center" vertical="center" wrapText="1"/>
      <protection/>
    </xf>
    <xf numFmtId="0" fontId="2" fillId="0" borderId="19" xfId="89" applyFont="1" applyFill="1" applyBorder="1" applyAlignment="1">
      <alignment vertical="center" wrapText="1"/>
      <protection/>
    </xf>
    <xf numFmtId="0" fontId="2" fillId="0" borderId="19" xfId="89" applyFont="1" applyFill="1" applyBorder="1" applyAlignment="1">
      <alignment vertical="center"/>
      <protection/>
    </xf>
    <xf numFmtId="0" fontId="5" fillId="0" borderId="20" xfId="89" applyFont="1" applyBorder="1" applyAlignment="1" applyProtection="1">
      <alignment horizontal="center"/>
      <protection/>
    </xf>
    <xf numFmtId="0" fontId="2" fillId="0" borderId="21" xfId="89" applyFont="1" applyFill="1" applyBorder="1" applyAlignment="1">
      <alignment horizontal="left" vertical="center" wrapText="1"/>
      <protection/>
    </xf>
    <xf numFmtId="0" fontId="2" fillId="0" borderId="22" xfId="89" applyFont="1" applyFill="1" applyBorder="1" applyAlignment="1">
      <alignment horizontal="left" vertical="center" wrapText="1"/>
      <protection/>
    </xf>
    <xf numFmtId="0" fontId="2" fillId="0" borderId="20" xfId="89" applyFont="1" applyFill="1" applyBorder="1" applyAlignment="1">
      <alignment horizontal="left" vertical="center" wrapText="1"/>
      <protection/>
    </xf>
    <xf numFmtId="0" fontId="2" fillId="0" borderId="23" xfId="89" applyFont="1" applyFill="1" applyBorder="1" applyAlignment="1">
      <alignment horizontal="left" vertical="center" wrapText="1"/>
      <protection/>
    </xf>
    <xf numFmtId="0" fontId="58" fillId="0" borderId="19" xfId="94" applyFont="1" applyBorder="1" applyAlignment="1" applyProtection="1">
      <alignment horizontal="center" vertical="center"/>
      <protection/>
    </xf>
    <xf numFmtId="0" fontId="58" fillId="0" borderId="19" xfId="94" applyFont="1" applyBorder="1" applyAlignment="1" applyProtection="1">
      <alignment horizontal="center" vertical="center" wrapText="1"/>
      <protection/>
    </xf>
    <xf numFmtId="0" fontId="4" fillId="0" borderId="0" xfId="89" applyFont="1" applyAlignment="1" applyProtection="1">
      <alignment horizontal="center" vertical="center" wrapText="1"/>
      <protection/>
    </xf>
    <xf numFmtId="0" fontId="5" fillId="0" borderId="20" xfId="89" applyFont="1" applyBorder="1" applyAlignment="1" applyProtection="1">
      <alignment horizontal="center" wrapText="1"/>
      <protection locked="0"/>
    </xf>
    <xf numFmtId="0" fontId="3" fillId="0" borderId="0" xfId="89" applyFont="1" applyFill="1" applyBorder="1" applyAlignment="1" applyProtection="1">
      <alignment horizontal="center" vertical="top" wrapText="1"/>
      <protection/>
    </xf>
    <xf numFmtId="0" fontId="12" fillId="0" borderId="20" xfId="89" applyFont="1" applyBorder="1" applyAlignment="1" applyProtection="1">
      <alignment horizontal="center" wrapText="1"/>
      <protection locked="0"/>
    </xf>
    <xf numFmtId="0" fontId="12" fillId="0" borderId="0" xfId="89" applyFont="1" applyAlignment="1" applyProtection="1">
      <alignment horizontal="right" wrapText="1"/>
      <protection/>
    </xf>
    <xf numFmtId="0" fontId="15" fillId="56" borderId="19" xfId="89" applyFont="1" applyFill="1" applyBorder="1" applyAlignment="1" applyProtection="1">
      <alignment horizontal="center" vertical="center" wrapText="1"/>
      <protection/>
    </xf>
    <xf numFmtId="0" fontId="3" fillId="0" borderId="21" xfId="89" applyFont="1" applyBorder="1" applyAlignment="1">
      <alignment horizontal="center" vertical="top" wrapText="1"/>
      <protection/>
    </xf>
    <xf numFmtId="49" fontId="10" fillId="0" borderId="20" xfId="89" applyNumberFormat="1" applyFont="1" applyBorder="1" applyAlignment="1" applyProtection="1">
      <alignment horizontal="center"/>
      <protection locked="0"/>
    </xf>
    <xf numFmtId="0" fontId="3" fillId="0" borderId="21" xfId="89" applyFont="1" applyBorder="1" applyAlignment="1">
      <alignment horizontal="center" vertical="top"/>
      <protection/>
    </xf>
    <xf numFmtId="0" fontId="10" fillId="0" borderId="20" xfId="89" applyFont="1" applyBorder="1" applyAlignment="1" applyProtection="1">
      <alignment horizontal="center"/>
      <protection locked="0"/>
    </xf>
    <xf numFmtId="14" fontId="10" fillId="0" borderId="20" xfId="89" applyNumberFormat="1" applyFont="1" applyFill="1" applyBorder="1" applyAlignment="1" applyProtection="1">
      <alignment horizontal="center"/>
      <protection locked="0"/>
    </xf>
    <xf numFmtId="0" fontId="10" fillId="0" borderId="20" xfId="89" applyFont="1" applyFill="1" applyBorder="1" applyAlignment="1" applyProtection="1">
      <alignment horizontal="center"/>
      <protection locked="0"/>
    </xf>
    <xf numFmtId="0" fontId="26" fillId="0" borderId="21" xfId="89" applyFont="1" applyBorder="1" applyAlignment="1" applyProtection="1">
      <alignment horizontal="center" vertical="top" wrapText="1"/>
      <protection/>
    </xf>
    <xf numFmtId="0" fontId="5" fillId="0" borderId="20" xfId="89" applyFont="1" applyBorder="1" applyAlignment="1" applyProtection="1">
      <alignment horizontal="center"/>
      <protection locked="0"/>
    </xf>
    <xf numFmtId="0" fontId="20" fillId="0" borderId="0" xfId="99" applyFont="1" applyAlignment="1">
      <alignment horizontal="center" wrapText="1"/>
      <protection/>
    </xf>
    <xf numFmtId="0" fontId="14" fillId="46" borderId="0" xfId="100" applyFill="1" applyAlignment="1">
      <alignment horizontal="center" vertical="center" wrapText="1"/>
      <protection/>
    </xf>
  </cellXfs>
  <cellStyles count="10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Агинский БАО_1-Subvencii_0407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2 4" xfId="92"/>
    <cellStyle name="Обычный 2_1-Subvencii" xfId="93"/>
    <cellStyle name="Обычный 3" xfId="94"/>
    <cellStyle name="Обычный 3 2" xfId="95"/>
    <cellStyle name="Обычный 4" xfId="96"/>
    <cellStyle name="Обычный 5" xfId="97"/>
    <cellStyle name="Обычный 6" xfId="98"/>
    <cellStyle name="Обычный_1-Тоrgi" xfId="99"/>
    <cellStyle name="Обычный_5-LX" xfId="100"/>
    <cellStyle name="Обычный_Показатели к письму МПР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Тысячи [0]_sl100" xfId="113"/>
    <cellStyle name="Тысячи_sl100" xfId="114"/>
    <cellStyle name="Comma" xfId="115"/>
    <cellStyle name="Comma [0]" xfId="116"/>
    <cellStyle name="Финансовый 2" xfId="117"/>
    <cellStyle name="Хороший" xfId="118"/>
    <cellStyle name="Хороший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10</xdr:row>
      <xdr:rowOff>266700</xdr:rowOff>
    </xdr:from>
    <xdr:to>
      <xdr:col>1</xdr:col>
      <xdr:colOff>1476375</xdr:colOff>
      <xdr:row>11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90900"/>
          <a:ext cx="14287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M115"/>
  <sheetViews>
    <sheetView showZeros="0" tabSelected="1" zoomScaleSheetLayoutView="100" workbookViewId="0" topLeftCell="A1">
      <selection activeCell="I87" sqref="I87"/>
    </sheetView>
  </sheetViews>
  <sheetFormatPr defaultColWidth="9.140625" defaultRowHeight="15"/>
  <cols>
    <col min="1" max="1" width="3.8515625" style="14" customWidth="1"/>
    <col min="2" max="2" width="54.421875" style="14" customWidth="1"/>
    <col min="3" max="3" width="6.57421875" style="14" customWidth="1"/>
    <col min="4" max="4" width="6.28125" style="14" customWidth="1"/>
    <col min="5" max="8" width="9.7109375" style="14" customWidth="1"/>
    <col min="9" max="9" width="25.00390625" style="14" customWidth="1"/>
    <col min="10" max="16384" width="9.140625" style="14" customWidth="1"/>
  </cols>
  <sheetData>
    <row r="1" spans="1:5" ht="12.75">
      <c r="A1" s="84" t="s">
        <v>183</v>
      </c>
      <c r="B1" s="13" t="s">
        <v>0</v>
      </c>
      <c r="C1" s="91" t="s">
        <v>381</v>
      </c>
      <c r="D1" s="91" t="s">
        <v>181</v>
      </c>
      <c r="E1" s="104" t="s">
        <v>427</v>
      </c>
    </row>
    <row r="2" ht="8.25" customHeight="1"/>
    <row r="3" spans="1:13" s="1" customFormat="1" ht="27" customHeight="1">
      <c r="A3" s="110" t="s">
        <v>422</v>
      </c>
      <c r="B3" s="110"/>
      <c r="C3" s="110"/>
      <c r="D3" s="110"/>
      <c r="E3" s="110"/>
      <c r="F3" s="110"/>
      <c r="G3" s="110"/>
      <c r="H3" s="111"/>
      <c r="I3" s="101" t="s">
        <v>423</v>
      </c>
      <c r="J3"/>
      <c r="K3"/>
      <c r="M3" s="57"/>
    </row>
    <row r="4" spans="1:13" s="1" customFormat="1" ht="27" customHeight="1">
      <c r="A4" s="112"/>
      <c r="B4" s="112"/>
      <c r="C4" s="112"/>
      <c r="D4" s="112"/>
      <c r="E4" s="112"/>
      <c r="F4" s="112"/>
      <c r="G4" s="112"/>
      <c r="H4" s="113"/>
      <c r="I4" s="102" t="s">
        <v>420</v>
      </c>
      <c r="J4"/>
      <c r="K4"/>
      <c r="M4" s="57"/>
    </row>
    <row r="5" spans="1:13" s="1" customFormat="1" ht="71.25" customHeight="1">
      <c r="A5" s="107" t="s">
        <v>421</v>
      </c>
      <c r="B5" s="108"/>
      <c r="C5" s="108"/>
      <c r="D5" s="108"/>
      <c r="E5" s="108"/>
      <c r="F5" s="108"/>
      <c r="G5" s="108"/>
      <c r="H5" s="108"/>
      <c r="I5" s="102" t="s">
        <v>424</v>
      </c>
      <c r="J5"/>
      <c r="K5"/>
      <c r="M5" s="57"/>
    </row>
    <row r="6" spans="1:13" s="1" customFormat="1" ht="8.25" customHeight="1">
      <c r="A6" s="89"/>
      <c r="B6" s="89"/>
      <c r="C6" s="89"/>
      <c r="D6" s="89"/>
      <c r="E6" s="89"/>
      <c r="F6" s="89"/>
      <c r="G6" s="89"/>
      <c r="H6" s="89"/>
      <c r="I6" s="90"/>
      <c r="J6"/>
      <c r="K6"/>
      <c r="M6" s="57"/>
    </row>
    <row r="7" spans="1:9" ht="33" customHeight="1">
      <c r="A7" s="16"/>
      <c r="B7" s="117" t="s">
        <v>432</v>
      </c>
      <c r="C7" s="117"/>
      <c r="D7" s="117"/>
      <c r="F7" s="109" t="s">
        <v>431</v>
      </c>
      <c r="G7" s="109"/>
      <c r="H7" s="109"/>
      <c r="I7" s="109"/>
    </row>
    <row r="8" spans="1:9" ht="19.5" customHeight="1">
      <c r="A8" s="16"/>
      <c r="B8" s="118" t="s">
        <v>1</v>
      </c>
      <c r="C8" s="118"/>
      <c r="D8" s="118"/>
      <c r="F8" s="118" t="s">
        <v>182</v>
      </c>
      <c r="G8" s="118"/>
      <c r="H8" s="118"/>
      <c r="I8" s="118"/>
    </row>
    <row r="9" spans="1:4" ht="19.5" customHeight="1">
      <c r="A9" s="16"/>
      <c r="B9" s="129"/>
      <c r="C9" s="129"/>
      <c r="D9" s="129"/>
    </row>
    <row r="10" spans="1:4" ht="19.5" customHeight="1">
      <c r="A10" s="16"/>
      <c r="B10" s="118" t="s">
        <v>317</v>
      </c>
      <c r="C10" s="118"/>
      <c r="D10" s="118"/>
    </row>
    <row r="11" spans="1:9" ht="49.5" customHeight="1">
      <c r="A11" s="116" t="s">
        <v>425</v>
      </c>
      <c r="B11" s="116"/>
      <c r="C11" s="116"/>
      <c r="D11" s="116"/>
      <c r="E11" s="116"/>
      <c r="F11" s="116"/>
      <c r="G11" s="116"/>
      <c r="H11" s="116"/>
      <c r="I11" s="116"/>
    </row>
    <row r="12" spans="1:9" ht="31.5" customHeight="1">
      <c r="A12" s="16"/>
      <c r="B12" s="120" t="s">
        <v>176</v>
      </c>
      <c r="C12" s="120"/>
      <c r="D12" s="18" t="s">
        <v>31</v>
      </c>
      <c r="E12" s="119" t="s">
        <v>437</v>
      </c>
      <c r="F12" s="119"/>
      <c r="G12" s="60">
        <v>2016</v>
      </c>
      <c r="H12" s="67" t="s">
        <v>319</v>
      </c>
      <c r="I12" s="16"/>
    </row>
    <row r="13" spans="1:9" ht="18.75">
      <c r="A13" s="16"/>
      <c r="B13" s="17"/>
      <c r="C13" s="17"/>
      <c r="D13" s="18"/>
      <c r="E13" s="128" t="s">
        <v>177</v>
      </c>
      <c r="F13" s="128"/>
      <c r="G13" s="98" t="s">
        <v>318</v>
      </c>
      <c r="H13" s="19"/>
      <c r="I13" s="16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s="15" customFormat="1" ht="35.25" customHeight="1">
      <c r="A15" s="121" t="s">
        <v>303</v>
      </c>
      <c r="B15" s="121" t="s">
        <v>207</v>
      </c>
      <c r="C15" s="121" t="s">
        <v>2</v>
      </c>
      <c r="D15" s="121" t="s">
        <v>179</v>
      </c>
      <c r="E15" s="115" t="s">
        <v>178</v>
      </c>
      <c r="F15" s="115"/>
      <c r="G15" s="115"/>
      <c r="H15" s="115"/>
      <c r="I15" s="115" t="s">
        <v>419</v>
      </c>
    </row>
    <row r="16" spans="1:9" s="15" customFormat="1" ht="13.5" customHeight="1">
      <c r="A16" s="121"/>
      <c r="B16" s="121"/>
      <c r="C16" s="121"/>
      <c r="D16" s="121"/>
      <c r="E16" s="115" t="s">
        <v>428</v>
      </c>
      <c r="F16" s="114" t="s">
        <v>429</v>
      </c>
      <c r="G16" s="114"/>
      <c r="H16" s="114"/>
      <c r="I16" s="115"/>
    </row>
    <row r="17" spans="1:9" s="15" customFormat="1" ht="49.5" customHeight="1">
      <c r="A17" s="121"/>
      <c r="B17" s="121"/>
      <c r="C17" s="121"/>
      <c r="D17" s="121"/>
      <c r="E17" s="115"/>
      <c r="F17" s="20" t="s">
        <v>174</v>
      </c>
      <c r="G17" s="21" t="s">
        <v>175</v>
      </c>
      <c r="H17" s="21" t="s">
        <v>180</v>
      </c>
      <c r="I17" s="115"/>
    </row>
    <row r="18" spans="1:9" s="15" customFormat="1" ht="14.25" customHeight="1">
      <c r="A18" s="22" t="s">
        <v>3</v>
      </c>
      <c r="B18" s="22" t="s">
        <v>4</v>
      </c>
      <c r="C18" s="22" t="s">
        <v>5</v>
      </c>
      <c r="D18" s="22" t="s">
        <v>6</v>
      </c>
      <c r="E18" s="22">
        <v>1</v>
      </c>
      <c r="F18" s="22">
        <v>2</v>
      </c>
      <c r="G18" s="22">
        <v>3</v>
      </c>
      <c r="H18" s="22">
        <v>4</v>
      </c>
      <c r="I18" s="22">
        <v>5</v>
      </c>
    </row>
    <row r="19" spans="1:9" s="15" customFormat="1" ht="106.5">
      <c r="A19" s="23" t="s">
        <v>7</v>
      </c>
      <c r="B19" s="24" t="s">
        <v>187</v>
      </c>
      <c r="C19" s="25" t="s">
        <v>8</v>
      </c>
      <c r="D19" s="26">
        <v>100</v>
      </c>
      <c r="E19" s="27">
        <f>IF(E27&lt;&gt;0,ROUND((E20+E21)/E27*100,3),0)</f>
        <v>0.242</v>
      </c>
      <c r="F19" s="27">
        <f>IF(B9&lt;&gt;0,0,IF(ISERROR(VLOOKUP(C1,Планы!B2:P81,2,FALSE)),0,VLOOKUP(C1,Планы!B2:P81,2,FALSE)))</f>
        <v>0.144</v>
      </c>
      <c r="G19" s="27">
        <f>IF(G27&lt;&gt;0,ROUND((G20+G21)/G27*100,3),0)</f>
        <v>0.253</v>
      </c>
      <c r="H19" s="28">
        <f>IF(F19&lt;&gt;0,ROUND(G19/F19*100,1),0)</f>
        <v>175.7</v>
      </c>
      <c r="I19" s="95"/>
    </row>
    <row r="20" spans="1:9" s="15" customFormat="1" ht="25.5">
      <c r="A20" s="29" t="s">
        <v>9</v>
      </c>
      <c r="B20" s="30" t="s">
        <v>120</v>
      </c>
      <c r="C20" s="31" t="s">
        <v>10</v>
      </c>
      <c r="D20" s="32">
        <v>110</v>
      </c>
      <c r="E20" s="2">
        <v>0.2</v>
      </c>
      <c r="F20" s="33" t="s">
        <v>197</v>
      </c>
      <c r="G20" s="2">
        <v>0.03699</v>
      </c>
      <c r="H20" s="33" t="s">
        <v>197</v>
      </c>
      <c r="I20" s="95"/>
    </row>
    <row r="21" spans="1:9" s="15" customFormat="1" ht="38.25">
      <c r="A21" s="29" t="s">
        <v>122</v>
      </c>
      <c r="B21" s="30" t="s">
        <v>121</v>
      </c>
      <c r="C21" s="31" t="s">
        <v>10</v>
      </c>
      <c r="D21" s="32">
        <v>120</v>
      </c>
      <c r="E21" s="2">
        <v>2.59731</v>
      </c>
      <c r="F21" s="33" t="s">
        <v>197</v>
      </c>
      <c r="G21" s="2">
        <v>2.89566</v>
      </c>
      <c r="H21" s="33" t="s">
        <v>197</v>
      </c>
      <c r="I21" s="95"/>
    </row>
    <row r="22" spans="1:9" s="35" customFormat="1" ht="14.25">
      <c r="A22" s="22">
        <v>2</v>
      </c>
      <c r="B22" s="34" t="s">
        <v>11</v>
      </c>
      <c r="C22" s="25" t="s">
        <v>8</v>
      </c>
      <c r="D22" s="26">
        <v>200</v>
      </c>
      <c r="E22" s="28">
        <f>IF(E24&lt;&gt;0,ROUND(E23/E24*100,1),0)</f>
        <v>17.5</v>
      </c>
      <c r="F22" s="28">
        <f>IF(B9&lt;&gt;0,0,IF(ISERROR(VLOOKUP(C1,Планы!B2:P81,3,FALSE)),0,VLOOKUP(C1,Планы!B2:P81,3,FALSE)))</f>
        <v>17.5</v>
      </c>
      <c r="G22" s="28">
        <f>IF(G24&lt;&gt;0,ROUND(G23/G24*100,1),0)</f>
        <v>17.5</v>
      </c>
      <c r="H22" s="28">
        <f>IF(F22&lt;&gt;0,ROUND(G22/F22*100,1),0)</f>
        <v>100</v>
      </c>
      <c r="I22" s="95"/>
    </row>
    <row r="23" spans="1:9" s="9" customFormat="1" ht="25.5">
      <c r="A23" s="29" t="s">
        <v>12</v>
      </c>
      <c r="B23" s="36" t="s">
        <v>13</v>
      </c>
      <c r="C23" s="31" t="s">
        <v>10</v>
      </c>
      <c r="D23" s="32">
        <v>210</v>
      </c>
      <c r="E23" s="2">
        <v>1188.5</v>
      </c>
      <c r="F23" s="33" t="s">
        <v>197</v>
      </c>
      <c r="G23" s="2">
        <v>1189.2</v>
      </c>
      <c r="H23" s="33" t="s">
        <v>197</v>
      </c>
      <c r="I23" s="95"/>
    </row>
    <row r="24" spans="1:9" s="9" customFormat="1" ht="15">
      <c r="A24" s="29" t="s">
        <v>14</v>
      </c>
      <c r="B24" s="36" t="s">
        <v>15</v>
      </c>
      <c r="C24" s="31" t="s">
        <v>10</v>
      </c>
      <c r="D24" s="32">
        <v>220</v>
      </c>
      <c r="E24" s="2">
        <v>6780</v>
      </c>
      <c r="F24" s="33" t="s">
        <v>197</v>
      </c>
      <c r="G24" s="2">
        <v>6780</v>
      </c>
      <c r="H24" s="33" t="s">
        <v>197</v>
      </c>
      <c r="I24" s="95"/>
    </row>
    <row r="25" spans="1:9" s="9" customFormat="1" ht="25.5">
      <c r="A25" s="22">
        <v>3</v>
      </c>
      <c r="B25" s="34" t="s">
        <v>16</v>
      </c>
      <c r="C25" s="25" t="s">
        <v>8</v>
      </c>
      <c r="D25" s="26">
        <v>300</v>
      </c>
      <c r="E25" s="5">
        <f>IF(E27&lt;&gt;0,ROUND(E26/E27*100,2),0)</f>
        <v>58.08</v>
      </c>
      <c r="F25" s="5">
        <f>IF(B9&lt;&gt;0,0,IF(ISERROR(VLOOKUP(C1,Планы!B2:P81,4,FALSE)),0,VLOOKUP(C1,Планы!B2:P81,4,FALSE)))</f>
        <v>58.1</v>
      </c>
      <c r="G25" s="5">
        <f>IF(G27&lt;&gt;0,ROUND(G26/G27*100,2),0)</f>
        <v>58.04</v>
      </c>
      <c r="H25" s="28">
        <f>IF(F25&lt;&gt;0,ROUND(G25/F25*100,1),0)</f>
        <v>99.9</v>
      </c>
      <c r="I25" s="95"/>
    </row>
    <row r="26" spans="1:9" s="9" customFormat="1" ht="38.25">
      <c r="A26" s="29" t="s">
        <v>17</v>
      </c>
      <c r="B26" s="36" t="s">
        <v>18</v>
      </c>
      <c r="C26" s="31" t="s">
        <v>10</v>
      </c>
      <c r="D26" s="32">
        <v>310</v>
      </c>
      <c r="E26" s="3">
        <v>672.1</v>
      </c>
      <c r="F26" s="33" t="s">
        <v>197</v>
      </c>
      <c r="G26" s="3">
        <v>672.1</v>
      </c>
      <c r="H26" s="33" t="s">
        <v>197</v>
      </c>
      <c r="I26" s="95"/>
    </row>
    <row r="27" spans="1:9" s="9" customFormat="1" ht="25.5">
      <c r="A27" s="29" t="s">
        <v>19</v>
      </c>
      <c r="B27" s="36" t="s">
        <v>20</v>
      </c>
      <c r="C27" s="31" t="s">
        <v>10</v>
      </c>
      <c r="D27" s="32">
        <v>320</v>
      </c>
      <c r="E27" s="3">
        <v>1157.2</v>
      </c>
      <c r="F27" s="33" t="s">
        <v>197</v>
      </c>
      <c r="G27" s="3">
        <v>1157.9</v>
      </c>
      <c r="H27" s="33" t="s">
        <v>197</v>
      </c>
      <c r="I27" s="95"/>
    </row>
    <row r="28" spans="1:9" s="35" customFormat="1" ht="38.25">
      <c r="A28" s="22" t="s">
        <v>21</v>
      </c>
      <c r="B28" s="34" t="s">
        <v>123</v>
      </c>
      <c r="C28" s="25" t="s">
        <v>22</v>
      </c>
      <c r="D28" s="25">
        <v>400</v>
      </c>
      <c r="E28" s="28">
        <f>IF(E30&lt;&gt;0,ROUND(E29/E30,1),0)</f>
        <v>125.3</v>
      </c>
      <c r="F28" s="28">
        <f>IF(B9&lt;&gt;0,0,IF(ISERROR(VLOOKUP(C1,Планы!B2:P81,5,FALSE)),0,VLOOKUP(C1,Планы!B2:P81,5,FALSE)))</f>
        <v>100.6</v>
      </c>
      <c r="G28" s="28">
        <f>IF(G30&lt;&gt;0,ROUND(G29/G30,1),0)</f>
        <v>221.2</v>
      </c>
      <c r="H28" s="28">
        <f>IF(F28&lt;&gt;0,ROUND(G28/F28*100,1),0)</f>
        <v>219.9</v>
      </c>
      <c r="I28" s="95"/>
    </row>
    <row r="29" spans="1:9" s="9" customFormat="1" ht="38.25">
      <c r="A29" s="29" t="s">
        <v>23</v>
      </c>
      <c r="B29" s="36" t="s">
        <v>124</v>
      </c>
      <c r="C29" s="31" t="s">
        <v>24</v>
      </c>
      <c r="D29" s="31">
        <v>410</v>
      </c>
      <c r="E29" s="3">
        <v>154940.1</v>
      </c>
      <c r="F29" s="33" t="s">
        <v>197</v>
      </c>
      <c r="G29" s="3">
        <v>273494.3</v>
      </c>
      <c r="H29" s="33" t="s">
        <v>197</v>
      </c>
      <c r="I29" s="95"/>
    </row>
    <row r="30" spans="1:9" s="9" customFormat="1" ht="25.5">
      <c r="A30" s="29" t="s">
        <v>25</v>
      </c>
      <c r="B30" s="7" t="s">
        <v>26</v>
      </c>
      <c r="C30" s="31" t="s">
        <v>10</v>
      </c>
      <c r="D30" s="31">
        <v>420</v>
      </c>
      <c r="E30" s="3">
        <v>1236.4</v>
      </c>
      <c r="F30" s="33" t="s">
        <v>197</v>
      </c>
      <c r="G30" s="3">
        <v>1236.4</v>
      </c>
      <c r="H30" s="33" t="s">
        <v>197</v>
      </c>
      <c r="I30" s="95"/>
    </row>
    <row r="31" spans="1:9" s="9" customFormat="1" ht="25.5">
      <c r="A31" s="25">
        <v>5</v>
      </c>
      <c r="B31" s="24" t="s">
        <v>125</v>
      </c>
      <c r="C31" s="25" t="s">
        <v>8</v>
      </c>
      <c r="D31" s="26">
        <v>500</v>
      </c>
      <c r="E31" s="28">
        <f>IF(E33&lt;&gt;0,ROUND(E32/E33*100,1),0)</f>
        <v>39.9</v>
      </c>
      <c r="F31" s="28">
        <f>IF(B9&lt;&gt;0,0,IF(ISERROR(VLOOKUP(C1,Планы!B2:P81,6,FALSE)),0,VLOOKUP(C1,Планы!B2:P81,6,FALSE)))</f>
        <v>35.9</v>
      </c>
      <c r="G31" s="28">
        <f>IF(G33&lt;&gt;0,ROUND(G32/G33*100,1),0)</f>
        <v>39.1</v>
      </c>
      <c r="H31" s="28">
        <f>IF(F31&lt;&gt;0,ROUND(G31/F31*100,1),0)</f>
        <v>108.9</v>
      </c>
      <c r="I31" s="95"/>
    </row>
    <row r="32" spans="1:9" s="9" customFormat="1" ht="28.5">
      <c r="A32" s="29" t="s">
        <v>27</v>
      </c>
      <c r="B32" s="30" t="s">
        <v>126</v>
      </c>
      <c r="C32" s="31" t="s">
        <v>30</v>
      </c>
      <c r="D32" s="32">
        <v>510</v>
      </c>
      <c r="E32" s="2">
        <v>890.73653</v>
      </c>
      <c r="F32" s="33" t="s">
        <v>197</v>
      </c>
      <c r="G32" s="2">
        <v>872.29</v>
      </c>
      <c r="H32" s="33" t="s">
        <v>197</v>
      </c>
      <c r="I32" s="95"/>
    </row>
    <row r="33" spans="1:9" s="9" customFormat="1" ht="28.5">
      <c r="A33" s="29" t="s">
        <v>28</v>
      </c>
      <c r="B33" s="30" t="s">
        <v>127</v>
      </c>
      <c r="C33" s="31" t="s">
        <v>30</v>
      </c>
      <c r="D33" s="32">
        <v>520</v>
      </c>
      <c r="E33" s="2">
        <v>2231.1</v>
      </c>
      <c r="F33" s="33" t="s">
        <v>197</v>
      </c>
      <c r="G33" s="2">
        <v>2231.1</v>
      </c>
      <c r="H33" s="33" t="s">
        <v>197</v>
      </c>
      <c r="I33" s="95"/>
    </row>
    <row r="34" spans="1:9" s="9" customFormat="1" ht="39.75">
      <c r="A34" s="25">
        <v>6</v>
      </c>
      <c r="B34" s="34" t="s">
        <v>188</v>
      </c>
      <c r="C34" s="25" t="s">
        <v>8</v>
      </c>
      <c r="D34" s="26">
        <v>600</v>
      </c>
      <c r="E34" s="28">
        <f>IF(E41&lt;&gt;0,ROUND(E35/E41*100,1),0)</f>
        <v>0</v>
      </c>
      <c r="F34" s="28">
        <f>IF(B9&lt;&gt;0,0,IF(ISERROR(VLOOKUP(C1,Планы!B2:P81,7,FALSE)),0,VLOOKUP(C1,Планы!B2:P81,7,FALSE)))</f>
        <v>80.5</v>
      </c>
      <c r="G34" s="28">
        <f>IF(G41&lt;&gt;0,ROUND(G35/G41*100,1),0)</f>
        <v>0</v>
      </c>
      <c r="H34" s="28">
        <f>IF(F34&lt;&gt;0,ROUND(G34/F34*100,1),0)</f>
        <v>0</v>
      </c>
      <c r="I34" s="95"/>
    </row>
    <row r="35" spans="1:9" s="9" customFormat="1" ht="15">
      <c r="A35" s="37" t="s">
        <v>29</v>
      </c>
      <c r="B35" s="36" t="s">
        <v>33</v>
      </c>
      <c r="C35" s="31" t="s">
        <v>34</v>
      </c>
      <c r="D35" s="32">
        <v>610</v>
      </c>
      <c r="E35" s="4">
        <v>0</v>
      </c>
      <c r="F35" s="33" t="s">
        <v>197</v>
      </c>
      <c r="G35" s="4"/>
      <c r="H35" s="33" t="s">
        <v>197</v>
      </c>
      <c r="I35" s="95"/>
    </row>
    <row r="36" spans="1:9" s="9" customFormat="1" ht="51">
      <c r="A36" s="38" t="s">
        <v>128</v>
      </c>
      <c r="B36" s="34" t="s">
        <v>39</v>
      </c>
      <c r="C36" s="25" t="s">
        <v>8</v>
      </c>
      <c r="D36" s="26">
        <v>700</v>
      </c>
      <c r="E36" s="28">
        <f>IF(E38&lt;&gt;0,ROUND(E37/E38*100,1),0)</f>
        <v>0</v>
      </c>
      <c r="F36" s="33" t="s">
        <v>197</v>
      </c>
      <c r="G36" s="28">
        <f>IF(G38&lt;&gt;0,ROUND(G37/G38*100,1),0)</f>
        <v>0</v>
      </c>
      <c r="H36" s="33" t="s">
        <v>197</v>
      </c>
      <c r="I36" s="95"/>
    </row>
    <row r="37" spans="1:9" s="9" customFormat="1" ht="25.5">
      <c r="A37" s="37" t="s">
        <v>32</v>
      </c>
      <c r="B37" s="36" t="s">
        <v>130</v>
      </c>
      <c r="C37" s="31" t="s">
        <v>37</v>
      </c>
      <c r="D37" s="32">
        <v>710</v>
      </c>
      <c r="E37" s="3"/>
      <c r="F37" s="33" t="s">
        <v>197</v>
      </c>
      <c r="G37" s="3"/>
      <c r="H37" s="33" t="s">
        <v>197</v>
      </c>
      <c r="I37" s="95"/>
    </row>
    <row r="38" spans="1:9" s="9" customFormat="1" ht="25.5">
      <c r="A38" s="37" t="s">
        <v>129</v>
      </c>
      <c r="B38" s="36" t="s">
        <v>131</v>
      </c>
      <c r="C38" s="31" t="s">
        <v>37</v>
      </c>
      <c r="D38" s="32">
        <v>720</v>
      </c>
      <c r="E38" s="2">
        <v>50.382</v>
      </c>
      <c r="F38" s="33" t="s">
        <v>197</v>
      </c>
      <c r="G38" s="2">
        <v>33.6</v>
      </c>
      <c r="H38" s="33" t="s">
        <v>197</v>
      </c>
      <c r="I38" s="95"/>
    </row>
    <row r="39" spans="1:9" s="9" customFormat="1" ht="38.25">
      <c r="A39" s="38" t="s">
        <v>35</v>
      </c>
      <c r="B39" s="34" t="s">
        <v>133</v>
      </c>
      <c r="C39" s="25" t="s">
        <v>8</v>
      </c>
      <c r="D39" s="26">
        <v>800</v>
      </c>
      <c r="E39" s="28">
        <f>IF(E41&lt;&gt;0,ROUND(E40/E41*100,1),0)</f>
        <v>0</v>
      </c>
      <c r="F39" s="28">
        <f>IF(B9&lt;&gt;0,0,IF(ISERROR(VLOOKUP(C1,Планы!B2:P81,8,FALSE)),0,VLOOKUP(C1,Планы!B2:P81,8,FALSE)))</f>
        <v>95.9</v>
      </c>
      <c r="G39" s="28">
        <f>IF(G41&lt;&gt;0,ROUND(G40/G41*100,1),0)</f>
        <v>0</v>
      </c>
      <c r="H39" s="28">
        <f>IF(F39&lt;&gt;0,ROUND(G39/F39*100,1),0)</f>
        <v>0</v>
      </c>
      <c r="I39" s="95"/>
    </row>
    <row r="40" spans="1:9" s="9" customFormat="1" ht="25.5">
      <c r="A40" s="37" t="s">
        <v>36</v>
      </c>
      <c r="B40" s="36" t="s">
        <v>42</v>
      </c>
      <c r="C40" s="31" t="s">
        <v>43</v>
      </c>
      <c r="D40" s="32">
        <v>810</v>
      </c>
      <c r="E40" s="4"/>
      <c r="F40" s="33" t="s">
        <v>197</v>
      </c>
      <c r="G40" s="4"/>
      <c r="H40" s="33" t="s">
        <v>197</v>
      </c>
      <c r="I40" s="95"/>
    </row>
    <row r="41" spans="1:9" s="9" customFormat="1" ht="15">
      <c r="A41" s="37" t="s">
        <v>132</v>
      </c>
      <c r="B41" s="36" t="s">
        <v>44</v>
      </c>
      <c r="C41" s="31" t="s">
        <v>43</v>
      </c>
      <c r="D41" s="32">
        <v>820</v>
      </c>
      <c r="E41" s="4"/>
      <c r="F41" s="33" t="s">
        <v>197</v>
      </c>
      <c r="G41" s="4"/>
      <c r="H41" s="33" t="s">
        <v>197</v>
      </c>
      <c r="I41" s="95"/>
    </row>
    <row r="42" spans="1:9" s="9" customFormat="1" ht="15">
      <c r="A42" s="38" t="s">
        <v>38</v>
      </c>
      <c r="B42" s="34" t="s">
        <v>46</v>
      </c>
      <c r="C42" s="25" t="s">
        <v>8</v>
      </c>
      <c r="D42" s="25">
        <v>900</v>
      </c>
      <c r="E42" s="28">
        <f>IF(E41&lt;&gt;0,ROUND(E43/E41*100,1),0)</f>
        <v>0</v>
      </c>
      <c r="F42" s="28">
        <f>IF(B9&lt;&gt;0,0,IF(ISERROR(VLOOKUP(C1,Планы!B2:P81,9,FALSE)),0,VLOOKUP(C1,Планы!B2:P81,9,FALSE)))</f>
        <v>0.9</v>
      </c>
      <c r="G42" s="28">
        <f>IF(G41&lt;&gt;0,ROUND(G43/G41*100,1),0)</f>
        <v>0</v>
      </c>
      <c r="H42" s="28">
        <f>IF(F42&lt;&gt;0,ROUND(G42/F42*100,1),0)</f>
        <v>0</v>
      </c>
      <c r="I42" s="95"/>
    </row>
    <row r="43" spans="1:9" s="9" customFormat="1" ht="15">
      <c r="A43" s="37" t="s">
        <v>40</v>
      </c>
      <c r="B43" s="36" t="s">
        <v>48</v>
      </c>
      <c r="C43" s="31" t="s">
        <v>43</v>
      </c>
      <c r="D43" s="31">
        <v>910</v>
      </c>
      <c r="E43" s="4"/>
      <c r="F43" s="33" t="s">
        <v>197</v>
      </c>
      <c r="G43" s="4"/>
      <c r="H43" s="33" t="s">
        <v>197</v>
      </c>
      <c r="I43" s="95"/>
    </row>
    <row r="44" spans="1:9" s="9" customFormat="1" ht="25.5">
      <c r="A44" s="38" t="s">
        <v>41</v>
      </c>
      <c r="B44" s="34" t="s">
        <v>134</v>
      </c>
      <c r="C44" s="25" t="s">
        <v>10</v>
      </c>
      <c r="D44" s="25">
        <v>1000</v>
      </c>
      <c r="E44" s="51"/>
      <c r="F44" s="12" t="s">
        <v>197</v>
      </c>
      <c r="G44" s="51"/>
      <c r="H44" s="39" t="s">
        <v>197</v>
      </c>
      <c r="I44" s="95"/>
    </row>
    <row r="45" spans="1:9" s="9" customFormat="1" ht="38.25">
      <c r="A45" s="38" t="s">
        <v>45</v>
      </c>
      <c r="B45" s="34" t="s">
        <v>135</v>
      </c>
      <c r="C45" s="25" t="s">
        <v>8</v>
      </c>
      <c r="D45" s="26">
        <v>1100</v>
      </c>
      <c r="E45" s="5">
        <f>IF(E27&lt;&gt;0,ROUND(E46/E27*100,2),0)</f>
        <v>5.44</v>
      </c>
      <c r="F45" s="33" t="s">
        <v>197</v>
      </c>
      <c r="G45" s="5">
        <f>IF(G27&lt;&gt;0,ROUND(G46/G27*100,2),0)</f>
        <v>6.07</v>
      </c>
      <c r="H45" s="33" t="s">
        <v>197</v>
      </c>
      <c r="I45" s="95"/>
    </row>
    <row r="46" spans="1:9" s="9" customFormat="1" ht="25.5">
      <c r="A46" s="37" t="s">
        <v>47</v>
      </c>
      <c r="B46" s="36" t="s">
        <v>136</v>
      </c>
      <c r="C46" s="31" t="s">
        <v>10</v>
      </c>
      <c r="D46" s="31">
        <v>1110</v>
      </c>
      <c r="E46" s="2">
        <v>63</v>
      </c>
      <c r="F46" s="33" t="s">
        <v>197</v>
      </c>
      <c r="G46" s="2">
        <v>70.25</v>
      </c>
      <c r="H46" s="33" t="s">
        <v>197</v>
      </c>
      <c r="I46" s="95"/>
    </row>
    <row r="47" spans="1:9" s="9" customFormat="1" ht="38.25">
      <c r="A47" s="38" t="s">
        <v>49</v>
      </c>
      <c r="B47" s="34" t="s">
        <v>54</v>
      </c>
      <c r="C47" s="25" t="s">
        <v>8</v>
      </c>
      <c r="D47" s="25">
        <v>1200</v>
      </c>
      <c r="E47" s="28">
        <f>IF(E49&lt;&gt;0,ROUND(E48/E49*100,1),0)</f>
        <v>54.7</v>
      </c>
      <c r="F47" s="33" t="s">
        <v>197</v>
      </c>
      <c r="G47" s="28">
        <f>IF(G49&lt;&gt;0,ROUND(G48/G49*100,1),0)</f>
        <v>32.3</v>
      </c>
      <c r="H47" s="33" t="s">
        <v>197</v>
      </c>
      <c r="I47" s="95"/>
    </row>
    <row r="48" spans="1:9" s="9" customFormat="1" ht="25.5">
      <c r="A48" s="37" t="s">
        <v>50</v>
      </c>
      <c r="B48" s="36" t="s">
        <v>189</v>
      </c>
      <c r="C48" s="31" t="s">
        <v>10</v>
      </c>
      <c r="D48" s="31">
        <v>1210</v>
      </c>
      <c r="E48" s="2">
        <v>27.48</v>
      </c>
      <c r="F48" s="33" t="s">
        <v>197</v>
      </c>
      <c r="G48" s="2">
        <v>14.0978</v>
      </c>
      <c r="H48" s="33" t="s">
        <v>197</v>
      </c>
      <c r="I48" s="95"/>
    </row>
    <row r="49" spans="1:9" s="9" customFormat="1" ht="25.5">
      <c r="A49" s="37" t="s">
        <v>137</v>
      </c>
      <c r="B49" s="36" t="s">
        <v>190</v>
      </c>
      <c r="C49" s="31" t="s">
        <v>10</v>
      </c>
      <c r="D49" s="31">
        <v>1220</v>
      </c>
      <c r="E49" s="2">
        <v>50.275</v>
      </c>
      <c r="F49" s="33" t="s">
        <v>197</v>
      </c>
      <c r="G49" s="2">
        <v>43.5926</v>
      </c>
      <c r="H49" s="33" t="s">
        <v>197</v>
      </c>
      <c r="I49" s="95"/>
    </row>
    <row r="50" spans="1:9" s="9" customFormat="1" ht="25.5">
      <c r="A50" s="38" t="s">
        <v>51</v>
      </c>
      <c r="B50" s="24" t="s">
        <v>58</v>
      </c>
      <c r="C50" s="25" t="s">
        <v>8</v>
      </c>
      <c r="D50" s="25">
        <v>1300</v>
      </c>
      <c r="E50" s="28">
        <f>IF(E52&lt;&gt;0,ROUND(E51/E52*100,1),0)</f>
        <v>1270.9</v>
      </c>
      <c r="F50" s="28">
        <f>IF(B9&lt;&gt;0,0,IF(ISERROR(VLOOKUP(C1,Планы!B2:P81,10,FALSE)),0,VLOOKUP(C1,Планы!B2:P81,10,FALSE)))</f>
        <v>62.5</v>
      </c>
      <c r="G50" s="28">
        <f>IF(G52&lt;&gt;0,ROUND(G51/G52*100,1),0)</f>
        <v>59.2</v>
      </c>
      <c r="H50" s="28">
        <f>IF(F50&lt;&gt;0,ROUND(G50/F50*100,1),0)</f>
        <v>94.7</v>
      </c>
      <c r="I50" s="95"/>
    </row>
    <row r="51" spans="1:9" s="9" customFormat="1" ht="25.5">
      <c r="A51" s="37" t="s">
        <v>52</v>
      </c>
      <c r="B51" s="36" t="s">
        <v>60</v>
      </c>
      <c r="C51" s="31" t="s">
        <v>10</v>
      </c>
      <c r="D51" s="31">
        <v>1310</v>
      </c>
      <c r="E51" s="2">
        <v>21.606</v>
      </c>
      <c r="F51" s="33" t="s">
        <v>197</v>
      </c>
      <c r="G51" s="2">
        <v>22.7736</v>
      </c>
      <c r="H51" s="33" t="s">
        <v>197</v>
      </c>
      <c r="I51" s="95"/>
    </row>
    <row r="52" spans="1:9" s="9" customFormat="1" ht="25.5">
      <c r="A52" s="37" t="s">
        <v>138</v>
      </c>
      <c r="B52" s="36" t="s">
        <v>61</v>
      </c>
      <c r="C52" s="31" t="s">
        <v>10</v>
      </c>
      <c r="D52" s="31">
        <v>1320</v>
      </c>
      <c r="E52" s="2">
        <v>1.7</v>
      </c>
      <c r="F52" s="33" t="s">
        <v>197</v>
      </c>
      <c r="G52" s="2">
        <v>38.43771</v>
      </c>
      <c r="H52" s="33" t="s">
        <v>197</v>
      </c>
      <c r="I52" s="95"/>
    </row>
    <row r="53" spans="1:9" s="9" customFormat="1" ht="25.5">
      <c r="A53" s="38" t="s">
        <v>53</v>
      </c>
      <c r="B53" s="24" t="s">
        <v>139</v>
      </c>
      <c r="C53" s="25" t="s">
        <v>10</v>
      </c>
      <c r="D53" s="25">
        <v>1400</v>
      </c>
      <c r="E53" s="52"/>
      <c r="F53" s="33" t="s">
        <v>197</v>
      </c>
      <c r="G53" s="52"/>
      <c r="H53" s="33" t="s">
        <v>197</v>
      </c>
      <c r="I53" s="95"/>
    </row>
    <row r="54" spans="1:11" s="9" customFormat="1" ht="25.5">
      <c r="A54" s="22">
        <v>15</v>
      </c>
      <c r="B54" s="34" t="s">
        <v>140</v>
      </c>
      <c r="C54" s="25" t="s">
        <v>8</v>
      </c>
      <c r="D54" s="25">
        <v>1500</v>
      </c>
      <c r="E54" s="28">
        <f>IF(E56&lt;&gt;0,100-ROUND(E55/E56*100,1),0)</f>
        <v>-5.5</v>
      </c>
      <c r="F54" s="33" t="s">
        <v>197</v>
      </c>
      <c r="G54" s="28">
        <f>IF(G56&lt;&gt;0,100-ROUND(G55/G56*100,1),0)</f>
        <v>-9.299999999999997</v>
      </c>
      <c r="H54" s="33" t="s">
        <v>197</v>
      </c>
      <c r="I54" s="95"/>
      <c r="K54"/>
    </row>
    <row r="55" spans="1:9" s="9" customFormat="1" ht="28.5">
      <c r="A55" s="29" t="s">
        <v>55</v>
      </c>
      <c r="B55" s="36" t="s">
        <v>141</v>
      </c>
      <c r="C55" s="32" t="s">
        <v>30</v>
      </c>
      <c r="D55" s="31">
        <v>1510</v>
      </c>
      <c r="E55" s="2">
        <v>1.001</v>
      </c>
      <c r="F55" s="33" t="s">
        <v>197</v>
      </c>
      <c r="G55" s="2">
        <v>1.094</v>
      </c>
      <c r="H55" s="33" t="s">
        <v>197</v>
      </c>
      <c r="I55" s="95"/>
    </row>
    <row r="56" spans="1:11" s="9" customFormat="1" ht="28.5">
      <c r="A56" s="29" t="s">
        <v>56</v>
      </c>
      <c r="B56" s="36" t="s">
        <v>142</v>
      </c>
      <c r="C56" s="32" t="s">
        <v>30</v>
      </c>
      <c r="D56" s="31">
        <v>1520</v>
      </c>
      <c r="E56" s="2">
        <v>0.949</v>
      </c>
      <c r="F56" s="33" t="s">
        <v>197</v>
      </c>
      <c r="G56" s="103">
        <v>1.001</v>
      </c>
      <c r="H56" s="33" t="s">
        <v>197</v>
      </c>
      <c r="I56" s="95"/>
      <c r="K56"/>
    </row>
    <row r="57" spans="1:9" s="9" customFormat="1" ht="54">
      <c r="A57" s="38" t="s">
        <v>57</v>
      </c>
      <c r="B57" s="34" t="s">
        <v>191</v>
      </c>
      <c r="C57" s="25" t="s">
        <v>8</v>
      </c>
      <c r="D57" s="41">
        <v>1600</v>
      </c>
      <c r="E57" s="28">
        <f>IF(E30&lt;&gt;0,ROUND(E58/E30*100,1),0)</f>
        <v>20.4</v>
      </c>
      <c r="F57" s="28">
        <f>IF(B9&lt;&gt;0,0,IF(ISERROR(VLOOKUP(C1,Планы!B2:P81,11,FALSE)),0,VLOOKUP(C1,Планы!B2:P81,11,FALSE)))</f>
        <v>20.5</v>
      </c>
      <c r="G57" s="28">
        <f>IF(G30&lt;&gt;0,ROUND(G58/G30*100,1),0)</f>
        <v>20.9</v>
      </c>
      <c r="H57" s="28">
        <f>IF(F57&lt;&gt;0,ROUND(G57/F57*100,1),0)</f>
        <v>102</v>
      </c>
      <c r="I57" s="95"/>
    </row>
    <row r="58" spans="1:9" s="9" customFormat="1" ht="25.5">
      <c r="A58" s="37" t="s">
        <v>59</v>
      </c>
      <c r="B58" s="36" t="s">
        <v>67</v>
      </c>
      <c r="C58" s="31" t="s">
        <v>10</v>
      </c>
      <c r="D58" s="42">
        <v>1610</v>
      </c>
      <c r="E58" s="6">
        <v>251.70008123</v>
      </c>
      <c r="F58" s="33" t="s">
        <v>197</v>
      </c>
      <c r="G58" s="6">
        <v>257.8</v>
      </c>
      <c r="H58" s="33" t="s">
        <v>197</v>
      </c>
      <c r="I58" s="95"/>
    </row>
    <row r="59" spans="1:9" s="9" customFormat="1" ht="25.5">
      <c r="A59" s="38" t="s">
        <v>62</v>
      </c>
      <c r="B59" s="34" t="s">
        <v>71</v>
      </c>
      <c r="C59" s="25" t="s">
        <v>8</v>
      </c>
      <c r="D59" s="26">
        <v>1700</v>
      </c>
      <c r="E59" s="28">
        <f>IF(E61&lt;&gt;0,ROUND(E60/E61*100,1),0)</f>
        <v>60.6</v>
      </c>
      <c r="F59" s="28">
        <f>IF(B9&lt;&gt;0,0,IF(ISERROR(VLOOKUP(C1,Планы!B2:P81,12,FALSE)),0,VLOOKUP(C1,Планы!B2:P81,12,FALSE)))</f>
        <v>74.5</v>
      </c>
      <c r="G59" s="28">
        <f>IF(G61&lt;&gt;0,ROUND(G60/G61*100,1),0)</f>
        <v>58.7</v>
      </c>
      <c r="H59" s="28">
        <f>IF(F59&lt;&gt;0,ROUND(G59/F59*100,1),0)</f>
        <v>78.8</v>
      </c>
      <c r="I59" s="95"/>
    </row>
    <row r="60" spans="1:9" s="9" customFormat="1" ht="28.5">
      <c r="A60" s="37" t="s">
        <v>63</v>
      </c>
      <c r="B60" s="7" t="s">
        <v>143</v>
      </c>
      <c r="C60" s="31" t="s">
        <v>30</v>
      </c>
      <c r="D60" s="32">
        <v>1710</v>
      </c>
      <c r="E60" s="6">
        <v>540.2</v>
      </c>
      <c r="F60" s="33" t="s">
        <v>197</v>
      </c>
      <c r="G60" s="6">
        <v>512.3</v>
      </c>
      <c r="H60" s="33" t="s">
        <v>197</v>
      </c>
      <c r="I60" s="95"/>
    </row>
    <row r="61" spans="1:11" s="9" customFormat="1" ht="28.5">
      <c r="A61" s="37" t="s">
        <v>64</v>
      </c>
      <c r="B61" s="36" t="s">
        <v>126</v>
      </c>
      <c r="C61" s="31" t="s">
        <v>30</v>
      </c>
      <c r="D61" s="32">
        <v>1720</v>
      </c>
      <c r="E61" s="103">
        <f>E32</f>
        <v>890.73653</v>
      </c>
      <c r="F61" s="33" t="s">
        <v>197</v>
      </c>
      <c r="G61" s="103">
        <f>G32</f>
        <v>872.29</v>
      </c>
      <c r="H61" s="33" t="s">
        <v>197</v>
      </c>
      <c r="I61" s="95"/>
      <c r="K61"/>
    </row>
    <row r="62" spans="1:9" s="9" customFormat="1" ht="15">
      <c r="A62" s="38" t="s">
        <v>144</v>
      </c>
      <c r="B62" s="34" t="s">
        <v>75</v>
      </c>
      <c r="C62" s="25" t="s">
        <v>76</v>
      </c>
      <c r="D62" s="41">
        <v>1800</v>
      </c>
      <c r="E62" s="52">
        <v>22</v>
      </c>
      <c r="F62" s="33" t="s">
        <v>197</v>
      </c>
      <c r="G62" s="52">
        <v>70.4</v>
      </c>
      <c r="H62" s="33" t="s">
        <v>197</v>
      </c>
      <c r="I62" s="95"/>
    </row>
    <row r="63" spans="1:9" s="9" customFormat="1" ht="51">
      <c r="A63" s="38" t="s">
        <v>65</v>
      </c>
      <c r="B63" s="34" t="s">
        <v>145</v>
      </c>
      <c r="C63" s="25" t="s">
        <v>8</v>
      </c>
      <c r="D63" s="26">
        <v>1900</v>
      </c>
      <c r="E63" s="28">
        <f>IF(E65&lt;&gt;0,ROUND(E64/E65*100,1),0)</f>
        <v>55.2</v>
      </c>
      <c r="F63" s="33" t="s">
        <v>197</v>
      </c>
      <c r="G63" s="28">
        <f>IF(G65&lt;&gt;0,ROUND(G64/G65*100,1),0)</f>
        <v>33.3</v>
      </c>
      <c r="H63" s="33" t="s">
        <v>197</v>
      </c>
      <c r="I63" s="95"/>
    </row>
    <row r="64" spans="1:9" s="9" customFormat="1" ht="25.5">
      <c r="A64" s="37" t="s">
        <v>66</v>
      </c>
      <c r="B64" s="36" t="s">
        <v>146</v>
      </c>
      <c r="C64" s="31" t="s">
        <v>10</v>
      </c>
      <c r="D64" s="32">
        <v>1910</v>
      </c>
      <c r="E64" s="2">
        <v>681.9</v>
      </c>
      <c r="F64" s="33" t="s">
        <v>197</v>
      </c>
      <c r="G64" s="2">
        <v>411.3</v>
      </c>
      <c r="H64" s="33" t="s">
        <v>197</v>
      </c>
      <c r="I64" s="95"/>
    </row>
    <row r="65" spans="1:9" s="9" customFormat="1" ht="25.5">
      <c r="A65" s="37" t="s">
        <v>147</v>
      </c>
      <c r="B65" s="36" t="s">
        <v>148</v>
      </c>
      <c r="C65" s="31" t="s">
        <v>10</v>
      </c>
      <c r="D65" s="32">
        <v>1920</v>
      </c>
      <c r="E65" s="2">
        <v>1236.4</v>
      </c>
      <c r="F65" s="33" t="s">
        <v>197</v>
      </c>
      <c r="G65" s="2">
        <v>1236.4</v>
      </c>
      <c r="H65" s="33" t="s">
        <v>197</v>
      </c>
      <c r="I65" s="95"/>
    </row>
    <row r="66" spans="1:9" s="9" customFormat="1" ht="51">
      <c r="A66" s="38" t="s">
        <v>68</v>
      </c>
      <c r="B66" s="34" t="s">
        <v>78</v>
      </c>
      <c r="C66" s="25" t="s">
        <v>8</v>
      </c>
      <c r="D66" s="26">
        <v>2000</v>
      </c>
      <c r="E66" s="28">
        <f>IF(E68&lt;&gt;0,ROUND(E67/E68*100,1),0)</f>
        <v>98</v>
      </c>
      <c r="F66" s="28">
        <f>IF(B9&lt;&gt;0,0,IF(ISERROR(VLOOKUP(C1,Планы!B2:P81,13,FALSE)),0,VLOOKUP(C1,Планы!B2:P81,13,FALSE)))</f>
        <v>99</v>
      </c>
      <c r="G66" s="28">
        <f>IF(G68&lt;&gt;0,ROUND(G67/G68*100,1),0)</f>
        <v>97.6</v>
      </c>
      <c r="H66" s="28">
        <f>IF(F66&lt;&gt;0,ROUND(G66/F66*100,1),0)</f>
        <v>98.6</v>
      </c>
      <c r="I66" s="95"/>
    </row>
    <row r="67" spans="1:9" s="9" customFormat="1" ht="25.5">
      <c r="A67" s="37" t="s">
        <v>69</v>
      </c>
      <c r="B67" s="36" t="s">
        <v>80</v>
      </c>
      <c r="C67" s="31" t="s">
        <v>43</v>
      </c>
      <c r="D67" s="32">
        <v>2010</v>
      </c>
      <c r="E67" s="4">
        <v>640</v>
      </c>
      <c r="F67" s="33" t="s">
        <v>197</v>
      </c>
      <c r="G67" s="4">
        <v>413</v>
      </c>
      <c r="H67" s="33" t="s">
        <v>197</v>
      </c>
      <c r="I67" s="95"/>
    </row>
    <row r="68" spans="1:9" s="9" customFormat="1" ht="25.5">
      <c r="A68" s="37" t="s">
        <v>150</v>
      </c>
      <c r="B68" s="36" t="s">
        <v>149</v>
      </c>
      <c r="C68" s="31" t="s">
        <v>43</v>
      </c>
      <c r="D68" s="32">
        <v>2020</v>
      </c>
      <c r="E68" s="4">
        <v>653</v>
      </c>
      <c r="F68" s="33" t="s">
        <v>197</v>
      </c>
      <c r="G68" s="4">
        <v>423</v>
      </c>
      <c r="H68" s="33" t="s">
        <v>197</v>
      </c>
      <c r="I68" s="95"/>
    </row>
    <row r="69" spans="1:9" s="9" customFormat="1" ht="38.25">
      <c r="A69" s="38" t="s">
        <v>70</v>
      </c>
      <c r="B69" s="34" t="s">
        <v>82</v>
      </c>
      <c r="C69" s="25" t="s">
        <v>8</v>
      </c>
      <c r="D69" s="26">
        <v>2100</v>
      </c>
      <c r="E69" s="28">
        <f>IF(E71&lt;&gt;0,ROUND(E70/E71*100,1),0)</f>
        <v>25.6</v>
      </c>
      <c r="F69" s="28">
        <f>IF(B9&lt;&gt;0,0,IF(ISERROR(VLOOKUP(C1,Планы!B2:P81,14,FALSE)),0,VLOOKUP(C1,Планы!B2:P81,14,FALSE)))</f>
        <v>67.8</v>
      </c>
      <c r="G69" s="28">
        <f>IF(G71&lt;&gt;0,ROUND(G70/G71*100,1),0)</f>
        <v>32.6</v>
      </c>
      <c r="H69" s="28">
        <f>IF(F69&lt;&gt;0,ROUND(G69/F69*100,1),0)</f>
        <v>48.1</v>
      </c>
      <c r="I69" s="95"/>
    </row>
    <row r="70" spans="1:9" s="9" customFormat="1" ht="38.25">
      <c r="A70" s="29" t="s">
        <v>72</v>
      </c>
      <c r="B70" s="36" t="s">
        <v>84</v>
      </c>
      <c r="C70" s="31" t="s">
        <v>24</v>
      </c>
      <c r="D70" s="32">
        <v>2110</v>
      </c>
      <c r="E70" s="2">
        <v>1691.51</v>
      </c>
      <c r="F70" s="33" t="s">
        <v>197</v>
      </c>
      <c r="G70" s="2">
        <v>2421</v>
      </c>
      <c r="H70" s="33" t="s">
        <v>197</v>
      </c>
      <c r="I70" s="95"/>
    </row>
    <row r="71" spans="1:9" s="9" customFormat="1" ht="38.25">
      <c r="A71" s="29" t="s">
        <v>73</v>
      </c>
      <c r="B71" s="36" t="s">
        <v>151</v>
      </c>
      <c r="C71" s="31" t="s">
        <v>24</v>
      </c>
      <c r="D71" s="32">
        <v>2120</v>
      </c>
      <c r="E71" s="2">
        <v>6606.5</v>
      </c>
      <c r="F71" s="33" t="s">
        <v>197</v>
      </c>
      <c r="G71" s="2">
        <v>7427.67</v>
      </c>
      <c r="H71" s="33" t="s">
        <v>197</v>
      </c>
      <c r="I71" s="95"/>
    </row>
    <row r="72" spans="1:9" s="9" customFormat="1" ht="25.5">
      <c r="A72" s="38" t="s">
        <v>74</v>
      </c>
      <c r="B72" s="34" t="s">
        <v>153</v>
      </c>
      <c r="C72" s="25" t="s">
        <v>8</v>
      </c>
      <c r="D72" s="26">
        <v>2200</v>
      </c>
      <c r="E72" s="28">
        <f>IF(E30&lt;&gt;0,ROUND(E73/E30*100,1),0)</f>
        <v>8.9</v>
      </c>
      <c r="F72" s="33" t="s">
        <v>197</v>
      </c>
      <c r="G72" s="28">
        <f>IF(G30&lt;&gt;0,ROUND(G73/G30*100,1),0)</f>
        <v>13.6</v>
      </c>
      <c r="H72" s="33" t="s">
        <v>197</v>
      </c>
      <c r="I72" s="95"/>
    </row>
    <row r="73" spans="1:9" s="9" customFormat="1" ht="25.5">
      <c r="A73" s="37" t="s">
        <v>152</v>
      </c>
      <c r="B73" s="36" t="s">
        <v>154</v>
      </c>
      <c r="C73" s="31" t="s">
        <v>10</v>
      </c>
      <c r="D73" s="32">
        <v>2210</v>
      </c>
      <c r="E73" s="2">
        <v>109.8</v>
      </c>
      <c r="F73" s="33" t="s">
        <v>197</v>
      </c>
      <c r="G73" s="2">
        <v>168.1</v>
      </c>
      <c r="H73" s="33" t="s">
        <v>197</v>
      </c>
      <c r="I73" s="95"/>
    </row>
    <row r="74" spans="1:9" s="9" customFormat="1" ht="39.75">
      <c r="A74" s="22">
        <v>23</v>
      </c>
      <c r="B74" s="34" t="s">
        <v>192</v>
      </c>
      <c r="C74" s="25" t="s">
        <v>8</v>
      </c>
      <c r="D74" s="26">
        <v>2300</v>
      </c>
      <c r="E74" s="28">
        <f>IF(E76&lt;&gt;0,ROUND(E75/E76*100,1),0)</f>
        <v>121.5</v>
      </c>
      <c r="F74" s="28">
        <f>IF(B9&lt;&gt;0,0,IF(ISERROR(VLOOKUP(C1,Планы!B2:P81,15,FALSE)),0,VLOOKUP(C1,Планы!B2:P81,15,FALSE)))</f>
        <v>98</v>
      </c>
      <c r="G74" s="28">
        <f>IF(G76&lt;&gt;0,ROUND(G75/G76*100,1),0)</f>
        <v>87.1</v>
      </c>
      <c r="H74" s="28">
        <f>IF(F74&lt;&gt;0,ROUND(G74/F74*100,1),0)</f>
        <v>88.9</v>
      </c>
      <c r="I74" s="95"/>
    </row>
    <row r="75" spans="1:9" s="9" customFormat="1" ht="25.5">
      <c r="A75" s="29" t="s">
        <v>77</v>
      </c>
      <c r="B75" s="36" t="s">
        <v>90</v>
      </c>
      <c r="C75" s="31" t="s">
        <v>10</v>
      </c>
      <c r="D75" s="32">
        <v>2310</v>
      </c>
      <c r="E75" s="2">
        <v>2.185</v>
      </c>
      <c r="F75" s="33" t="s">
        <v>197</v>
      </c>
      <c r="G75" s="2">
        <v>1.7</v>
      </c>
      <c r="H75" s="33" t="s">
        <v>197</v>
      </c>
      <c r="I75" s="95"/>
    </row>
    <row r="76" spans="1:9" s="9" customFormat="1" ht="38.25">
      <c r="A76" s="29" t="s">
        <v>155</v>
      </c>
      <c r="B76" s="36" t="s">
        <v>156</v>
      </c>
      <c r="C76" s="31" t="s">
        <v>10</v>
      </c>
      <c r="D76" s="32">
        <v>2320</v>
      </c>
      <c r="E76" s="2">
        <v>1.798</v>
      </c>
      <c r="F76" s="33" t="s">
        <v>197</v>
      </c>
      <c r="G76" s="2">
        <v>1.95195</v>
      </c>
      <c r="H76" s="33" t="s">
        <v>197</v>
      </c>
      <c r="I76" s="95"/>
    </row>
    <row r="77" spans="1:9" s="9" customFormat="1" ht="25.5">
      <c r="A77" s="25">
        <v>24</v>
      </c>
      <c r="B77" s="34" t="s">
        <v>92</v>
      </c>
      <c r="C77" s="25" t="s">
        <v>8</v>
      </c>
      <c r="D77" s="26">
        <v>2400</v>
      </c>
      <c r="E77" s="28">
        <f>IF(E79&lt;&gt;0,ROUND(E78/E79*100,1),0)</f>
        <v>61.4</v>
      </c>
      <c r="F77" s="33" t="s">
        <v>197</v>
      </c>
      <c r="G77" s="28">
        <f>IF(G79&lt;&gt;0,ROUND(G78/G79*100,1),0)</f>
        <v>11</v>
      </c>
      <c r="H77" s="33" t="s">
        <v>197</v>
      </c>
      <c r="I77" s="95"/>
    </row>
    <row r="78" spans="1:11" s="9" customFormat="1" ht="25.5">
      <c r="A78" s="37" t="s">
        <v>79</v>
      </c>
      <c r="B78" s="36" t="s">
        <v>157</v>
      </c>
      <c r="C78" s="31" t="s">
        <v>426</v>
      </c>
      <c r="D78" s="32">
        <v>2410</v>
      </c>
      <c r="E78" s="2">
        <v>50085.4</v>
      </c>
      <c r="F78" s="33" t="s">
        <v>197</v>
      </c>
      <c r="G78" s="2">
        <v>2080</v>
      </c>
      <c r="H78" s="33" t="s">
        <v>197</v>
      </c>
      <c r="I78" s="95"/>
      <c r="K78"/>
    </row>
    <row r="79" spans="1:11" s="9" customFormat="1" ht="25.5">
      <c r="A79" s="37" t="s">
        <v>81</v>
      </c>
      <c r="B79" s="36" t="s">
        <v>93</v>
      </c>
      <c r="C79" s="31" t="s">
        <v>426</v>
      </c>
      <c r="D79" s="32">
        <v>2420</v>
      </c>
      <c r="E79" s="2">
        <v>81535.47</v>
      </c>
      <c r="F79" s="33" t="s">
        <v>197</v>
      </c>
      <c r="G79" s="2">
        <v>18954</v>
      </c>
      <c r="H79" s="33" t="s">
        <v>197</v>
      </c>
      <c r="I79" s="95"/>
      <c r="K79"/>
    </row>
    <row r="80" spans="1:9" s="9" customFormat="1" ht="25.5">
      <c r="A80" s="25">
        <v>25</v>
      </c>
      <c r="B80" s="43" t="s">
        <v>94</v>
      </c>
      <c r="C80" s="25" t="s">
        <v>8</v>
      </c>
      <c r="D80" s="26">
        <v>2500</v>
      </c>
      <c r="E80" s="28">
        <f>IF(E82&lt;&gt;0,ROUND(E81/E82*100,1),0)</f>
        <v>34.1</v>
      </c>
      <c r="F80" s="33" t="s">
        <v>197</v>
      </c>
      <c r="G80" s="28">
        <f>IF(G82&lt;&gt;0,ROUND(G81/G82*100,1),0)</f>
        <v>100</v>
      </c>
      <c r="H80" s="33" t="s">
        <v>197</v>
      </c>
      <c r="I80" s="95"/>
    </row>
    <row r="81" spans="1:9" s="9" customFormat="1" ht="25.5">
      <c r="A81" s="37" t="s">
        <v>83</v>
      </c>
      <c r="B81" s="44" t="s">
        <v>193</v>
      </c>
      <c r="C81" s="31" t="s">
        <v>95</v>
      </c>
      <c r="D81" s="32">
        <v>2510</v>
      </c>
      <c r="E81" s="3">
        <v>12000</v>
      </c>
      <c r="F81" s="33" t="s">
        <v>197</v>
      </c>
      <c r="G81" s="3">
        <v>12000</v>
      </c>
      <c r="H81" s="33" t="s">
        <v>197</v>
      </c>
      <c r="I81" s="95"/>
    </row>
    <row r="82" spans="1:9" s="9" customFormat="1" ht="25.5">
      <c r="A82" s="37" t="s">
        <v>85</v>
      </c>
      <c r="B82" s="44" t="s">
        <v>194</v>
      </c>
      <c r="C82" s="31" t="s">
        <v>95</v>
      </c>
      <c r="D82" s="32">
        <v>2520</v>
      </c>
      <c r="E82" s="3">
        <v>35193</v>
      </c>
      <c r="F82" s="33" t="s">
        <v>197</v>
      </c>
      <c r="G82" s="3">
        <v>12000</v>
      </c>
      <c r="H82" s="33" t="s">
        <v>197</v>
      </c>
      <c r="I82" s="95"/>
    </row>
    <row r="83" spans="1:9" s="9" customFormat="1" ht="25.5" hidden="1">
      <c r="A83" s="58" t="s">
        <v>86</v>
      </c>
      <c r="B83" s="43" t="s">
        <v>158</v>
      </c>
      <c r="C83" s="25" t="s">
        <v>159</v>
      </c>
      <c r="D83" s="26">
        <v>2600</v>
      </c>
      <c r="E83" s="52"/>
      <c r="F83" s="52"/>
      <c r="G83" s="52"/>
      <c r="H83" s="40">
        <f>IF(F83&lt;&gt;0,ROUND(G83/F83*100,1),0)</f>
        <v>0</v>
      </c>
      <c r="I83" s="95"/>
    </row>
    <row r="84" spans="1:9" s="9" customFormat="1" ht="38.25">
      <c r="A84" s="38" t="s">
        <v>87</v>
      </c>
      <c r="B84" s="34" t="s">
        <v>98</v>
      </c>
      <c r="C84" s="25" t="s">
        <v>8</v>
      </c>
      <c r="D84" s="26">
        <v>2700</v>
      </c>
      <c r="E84" s="28">
        <f>IF(E86&lt;&gt;0,ROUND(E85/E86*100,1),0)</f>
        <v>1.1</v>
      </c>
      <c r="F84" s="33" t="s">
        <v>197</v>
      </c>
      <c r="G84" s="28">
        <f>IF(G86&lt;&gt;0,ROUND(G85/G86*100,1),0)</f>
        <v>5.8</v>
      </c>
      <c r="H84" s="33" t="s">
        <v>197</v>
      </c>
      <c r="I84" s="95"/>
    </row>
    <row r="85" spans="1:9" s="9" customFormat="1" ht="25.5">
      <c r="A85" s="37" t="s">
        <v>88</v>
      </c>
      <c r="B85" s="36" t="s">
        <v>195</v>
      </c>
      <c r="C85" s="31" t="s">
        <v>10</v>
      </c>
      <c r="D85" s="32">
        <v>2710</v>
      </c>
      <c r="E85" s="2">
        <v>0.025</v>
      </c>
      <c r="F85" s="33" t="s">
        <v>197</v>
      </c>
      <c r="G85" s="2">
        <v>0.099</v>
      </c>
      <c r="H85" s="33" t="s">
        <v>197</v>
      </c>
      <c r="I85" s="95"/>
    </row>
    <row r="86" spans="1:11" s="9" customFormat="1" ht="25.5">
      <c r="A86" s="37" t="s">
        <v>160</v>
      </c>
      <c r="B86" s="36" t="s">
        <v>196</v>
      </c>
      <c r="C86" s="31" t="s">
        <v>10</v>
      </c>
      <c r="D86" s="32">
        <v>2720</v>
      </c>
      <c r="E86" s="103">
        <f>E75</f>
        <v>2.185</v>
      </c>
      <c r="F86" s="33" t="s">
        <v>197</v>
      </c>
      <c r="G86" s="103">
        <f>G75</f>
        <v>1.7</v>
      </c>
      <c r="H86" s="33" t="s">
        <v>197</v>
      </c>
      <c r="I86" s="95"/>
      <c r="K86"/>
    </row>
    <row r="87" spans="1:9" s="9" customFormat="1" ht="25.5">
      <c r="A87" s="38" t="s">
        <v>161</v>
      </c>
      <c r="B87" s="34" t="s">
        <v>163</v>
      </c>
      <c r="C87" s="25" t="s">
        <v>10</v>
      </c>
      <c r="D87" s="26">
        <v>2800</v>
      </c>
      <c r="E87" s="5">
        <f>ROUND(E88+E89,2)</f>
        <v>3.89</v>
      </c>
      <c r="F87" s="33" t="s">
        <v>197</v>
      </c>
      <c r="G87" s="5">
        <f>ROUND(E87+G88,2)</f>
        <v>3.89</v>
      </c>
      <c r="H87" s="33" t="s">
        <v>197</v>
      </c>
      <c r="I87" s="95"/>
    </row>
    <row r="88" spans="1:9" s="9" customFormat="1" ht="25.5">
      <c r="A88" s="37" t="s">
        <v>89</v>
      </c>
      <c r="B88" s="36" t="s">
        <v>162</v>
      </c>
      <c r="C88" s="31" t="s">
        <v>10</v>
      </c>
      <c r="D88" s="32">
        <v>2810</v>
      </c>
      <c r="E88" s="2">
        <v>2.3</v>
      </c>
      <c r="F88" s="33" t="s">
        <v>197</v>
      </c>
      <c r="G88" s="2">
        <v>0</v>
      </c>
      <c r="H88" s="33" t="s">
        <v>197</v>
      </c>
      <c r="I88" s="95"/>
    </row>
    <row r="89" spans="1:9" s="9" customFormat="1" ht="25.5">
      <c r="A89" s="37" t="s">
        <v>91</v>
      </c>
      <c r="B89" s="36" t="s">
        <v>164</v>
      </c>
      <c r="C89" s="31" t="s">
        <v>10</v>
      </c>
      <c r="D89" s="32">
        <v>2820</v>
      </c>
      <c r="E89" s="2">
        <v>1.588733</v>
      </c>
      <c r="F89" s="45" t="s">
        <v>197</v>
      </c>
      <c r="G89" s="33" t="s">
        <v>197</v>
      </c>
      <c r="H89" s="33" t="s">
        <v>197</v>
      </c>
      <c r="I89" s="95"/>
    </row>
    <row r="90" spans="1:9" s="9" customFormat="1" ht="25.5">
      <c r="A90" s="38" t="s">
        <v>165</v>
      </c>
      <c r="B90" s="34" t="s">
        <v>108</v>
      </c>
      <c r="C90" s="25" t="s">
        <v>10</v>
      </c>
      <c r="D90" s="26">
        <v>2900</v>
      </c>
      <c r="E90" s="52">
        <v>7.799</v>
      </c>
      <c r="F90" s="33" t="s">
        <v>197</v>
      </c>
      <c r="G90" s="52">
        <v>7.5354</v>
      </c>
      <c r="H90" s="33" t="s">
        <v>197</v>
      </c>
      <c r="I90" s="95"/>
    </row>
    <row r="91" spans="1:9" s="9" customFormat="1" ht="25.5" hidden="1">
      <c r="A91" s="58" t="s">
        <v>167</v>
      </c>
      <c r="B91" s="34" t="s">
        <v>166</v>
      </c>
      <c r="C91" s="25" t="s">
        <v>10</v>
      </c>
      <c r="D91" s="26">
        <v>3000</v>
      </c>
      <c r="E91" s="52"/>
      <c r="F91" s="52"/>
      <c r="G91" s="52"/>
      <c r="H91" s="40">
        <f>IF(F91&lt;&gt;0,ROUND(G91/F91*100,1),0)</f>
        <v>0</v>
      </c>
      <c r="I91" s="95"/>
    </row>
    <row r="92" spans="1:9" s="9" customFormat="1" ht="81" hidden="1">
      <c r="A92" s="58" t="s">
        <v>96</v>
      </c>
      <c r="B92" s="34" t="s">
        <v>198</v>
      </c>
      <c r="C92" s="25" t="s">
        <v>8</v>
      </c>
      <c r="D92" s="26">
        <v>3100</v>
      </c>
      <c r="E92" s="28">
        <f>IF(E30&lt;&gt;0,ROUND(E93/E30*100,1),0)</f>
        <v>0</v>
      </c>
      <c r="F92" s="28"/>
      <c r="G92" s="28">
        <f>IF(G30&lt;&gt;0,ROUND(G93/G30*100,1),0)</f>
        <v>0</v>
      </c>
      <c r="H92" s="28">
        <f>IF(F92&lt;&gt;0,ROUND(G92/F92*100,1),0)</f>
        <v>0</v>
      </c>
      <c r="I92" s="95"/>
    </row>
    <row r="93" spans="1:9" s="9" customFormat="1" ht="25.5" hidden="1">
      <c r="A93" s="59" t="s">
        <v>97</v>
      </c>
      <c r="B93" s="36" t="s">
        <v>199</v>
      </c>
      <c r="C93" s="31" t="s">
        <v>10</v>
      </c>
      <c r="D93" s="32">
        <v>3110</v>
      </c>
      <c r="E93" s="2"/>
      <c r="F93" s="33" t="s">
        <v>197</v>
      </c>
      <c r="G93" s="2"/>
      <c r="H93" s="33" t="s">
        <v>197</v>
      </c>
      <c r="I93" s="95"/>
    </row>
    <row r="94" spans="1:9" s="9" customFormat="1" ht="38.25" hidden="1">
      <c r="A94" s="58" t="s">
        <v>168</v>
      </c>
      <c r="B94" s="8" t="s">
        <v>169</v>
      </c>
      <c r="C94" s="25" t="s">
        <v>8</v>
      </c>
      <c r="D94" s="26">
        <v>3200</v>
      </c>
      <c r="E94" s="28">
        <f>IF(E96&lt;&gt;0,ROUND(E95/E96*100,1),0)</f>
        <v>0</v>
      </c>
      <c r="F94" s="28"/>
      <c r="G94" s="28">
        <f>IF(G96&lt;&gt;0,ROUND(G95/G96*100,1),0)</f>
        <v>0</v>
      </c>
      <c r="H94" s="28">
        <f>IF(F94&lt;&gt;0,ROUND(G94/F94*100,1),0)</f>
        <v>0</v>
      </c>
      <c r="I94" s="95"/>
    </row>
    <row r="95" spans="1:9" s="9" customFormat="1" ht="25.5" hidden="1">
      <c r="A95" s="59" t="s">
        <v>99</v>
      </c>
      <c r="B95" s="7" t="s">
        <v>200</v>
      </c>
      <c r="C95" s="31" t="s">
        <v>10</v>
      </c>
      <c r="D95" s="32">
        <v>3210</v>
      </c>
      <c r="E95" s="2"/>
      <c r="F95" s="33" t="s">
        <v>197</v>
      </c>
      <c r="G95" s="2"/>
      <c r="H95" s="33" t="s">
        <v>197</v>
      </c>
      <c r="I95" s="95"/>
    </row>
    <row r="96" spans="1:9" s="9" customFormat="1" ht="38.25" hidden="1">
      <c r="A96" s="59" t="s">
        <v>100</v>
      </c>
      <c r="B96" s="7" t="s">
        <v>111</v>
      </c>
      <c r="C96" s="31" t="s">
        <v>10</v>
      </c>
      <c r="D96" s="32">
        <v>3220</v>
      </c>
      <c r="E96" s="2"/>
      <c r="F96" s="33" t="s">
        <v>197</v>
      </c>
      <c r="G96" s="2"/>
      <c r="H96" s="33" t="s">
        <v>197</v>
      </c>
      <c r="I96" s="95"/>
    </row>
    <row r="97" spans="1:9" s="9" customFormat="1" ht="38.25">
      <c r="A97" s="38" t="s">
        <v>101</v>
      </c>
      <c r="B97" s="8" t="s">
        <v>112</v>
      </c>
      <c r="C97" s="25" t="s">
        <v>113</v>
      </c>
      <c r="D97" s="26">
        <v>3300</v>
      </c>
      <c r="E97" s="28">
        <f>IF(E27&lt;&gt;0,ROUND(E98/(E27/50),1),0)</f>
        <v>28.1</v>
      </c>
      <c r="F97" s="33" t="s">
        <v>197</v>
      </c>
      <c r="G97" s="28">
        <f>IF(G27&lt;&gt;0,ROUND(G98/(G27/50),1),0)</f>
        <v>28.3</v>
      </c>
      <c r="H97" s="33" t="s">
        <v>197</v>
      </c>
      <c r="I97" s="95"/>
    </row>
    <row r="98" spans="1:9" s="9" customFormat="1" ht="25.5">
      <c r="A98" s="37" t="s">
        <v>102</v>
      </c>
      <c r="B98" s="7" t="s">
        <v>114</v>
      </c>
      <c r="C98" s="31" t="s">
        <v>113</v>
      </c>
      <c r="D98" s="32">
        <v>3310</v>
      </c>
      <c r="E98" s="4">
        <v>651</v>
      </c>
      <c r="F98" s="33" t="s">
        <v>197</v>
      </c>
      <c r="G98" s="4">
        <v>656</v>
      </c>
      <c r="H98" s="33" t="s">
        <v>197</v>
      </c>
      <c r="I98" s="95"/>
    </row>
    <row r="99" spans="1:9" s="9" customFormat="1" ht="38.25">
      <c r="A99" s="38" t="s">
        <v>103</v>
      </c>
      <c r="B99" s="8" t="s">
        <v>115</v>
      </c>
      <c r="C99" s="25" t="s">
        <v>8</v>
      </c>
      <c r="D99" s="26">
        <v>3400</v>
      </c>
      <c r="E99" s="28">
        <f>IF(E101&lt;&gt;0,ROUND(E100/E101*100,1),0)</f>
        <v>5.7</v>
      </c>
      <c r="F99" s="33" t="s">
        <v>197</v>
      </c>
      <c r="G99" s="28">
        <f>IF(G101&lt;&gt;0,ROUND(G100/G101*100,1),0)</f>
        <v>3.9</v>
      </c>
      <c r="H99" s="33" t="s">
        <v>197</v>
      </c>
      <c r="I99" s="95"/>
    </row>
    <row r="100" spans="1:9" s="9" customFormat="1" ht="25.5">
      <c r="A100" s="37" t="s">
        <v>104</v>
      </c>
      <c r="B100" s="7" t="s">
        <v>116</v>
      </c>
      <c r="C100" s="31" t="s">
        <v>113</v>
      </c>
      <c r="D100" s="32">
        <v>3410</v>
      </c>
      <c r="E100" s="4">
        <v>57</v>
      </c>
      <c r="F100" s="33" t="s">
        <v>197</v>
      </c>
      <c r="G100" s="4">
        <v>39</v>
      </c>
      <c r="H100" s="33" t="s">
        <v>197</v>
      </c>
      <c r="I100" s="95"/>
    </row>
    <row r="101" spans="1:9" s="9" customFormat="1" ht="25.5">
      <c r="A101" s="37" t="s">
        <v>105</v>
      </c>
      <c r="B101" s="7" t="s">
        <v>201</v>
      </c>
      <c r="C101" s="31" t="s">
        <v>113</v>
      </c>
      <c r="D101" s="32">
        <v>3420</v>
      </c>
      <c r="E101" s="4">
        <v>997</v>
      </c>
      <c r="F101" s="33" t="s">
        <v>197</v>
      </c>
      <c r="G101" s="4">
        <v>993</v>
      </c>
      <c r="H101" s="33" t="s">
        <v>197</v>
      </c>
      <c r="I101" s="95"/>
    </row>
    <row r="102" spans="1:9" s="9" customFormat="1" ht="25.5" hidden="1">
      <c r="A102" s="58" t="s">
        <v>106</v>
      </c>
      <c r="B102" s="8" t="s">
        <v>117</v>
      </c>
      <c r="C102" s="25" t="s">
        <v>8</v>
      </c>
      <c r="D102" s="26">
        <v>3500</v>
      </c>
      <c r="E102" s="28">
        <f>IF(E104&lt;&gt;0,ROUND(E103/E104*100,1),0)</f>
        <v>0</v>
      </c>
      <c r="F102" s="28"/>
      <c r="G102" s="28">
        <f>IF(G104&lt;&gt;0,ROUND(G103/G104*100,1),0)</f>
        <v>0</v>
      </c>
      <c r="H102" s="28">
        <f>IF(F102&lt;&gt;0,ROUND(G102/F102*100,1),0)</f>
        <v>0</v>
      </c>
      <c r="I102" s="54"/>
    </row>
    <row r="103" spans="1:9" s="9" customFormat="1" ht="25.5" hidden="1">
      <c r="A103" s="59" t="s">
        <v>107</v>
      </c>
      <c r="B103" s="7" t="s">
        <v>202</v>
      </c>
      <c r="C103" s="31" t="s">
        <v>24</v>
      </c>
      <c r="D103" s="32">
        <v>3510</v>
      </c>
      <c r="E103" s="2"/>
      <c r="F103" s="33" t="s">
        <v>197</v>
      </c>
      <c r="G103" s="2"/>
      <c r="H103" s="33" t="s">
        <v>197</v>
      </c>
      <c r="I103" s="55"/>
    </row>
    <row r="104" spans="1:9" s="9" customFormat="1" ht="25.5" hidden="1">
      <c r="A104" s="59" t="s">
        <v>109</v>
      </c>
      <c r="B104" s="7" t="s">
        <v>203</v>
      </c>
      <c r="C104" s="31" t="s">
        <v>24</v>
      </c>
      <c r="D104" s="32">
        <v>3520</v>
      </c>
      <c r="E104" s="2"/>
      <c r="F104" s="33" t="s">
        <v>197</v>
      </c>
      <c r="G104" s="2"/>
      <c r="H104" s="33" t="s">
        <v>197</v>
      </c>
      <c r="I104" s="55"/>
    </row>
    <row r="105" spans="1:9" s="9" customFormat="1" ht="25.5" hidden="1">
      <c r="A105" s="58" t="s">
        <v>110</v>
      </c>
      <c r="B105" s="8" t="s">
        <v>171</v>
      </c>
      <c r="C105" s="25" t="s">
        <v>8</v>
      </c>
      <c r="D105" s="26">
        <v>3600</v>
      </c>
      <c r="E105" s="28">
        <f>IF(E107&lt;&gt;0,ROUND(E106/E107*100,1),0)</f>
        <v>0</v>
      </c>
      <c r="F105" s="28"/>
      <c r="G105" s="28">
        <f>IF(G107&lt;&gt;0,ROUND(G106/G107*100,1),0)</f>
        <v>0</v>
      </c>
      <c r="H105" s="28">
        <f>IF(F105&lt;&gt;0,ROUND(G105/F105*100,1),0)</f>
        <v>0</v>
      </c>
      <c r="I105" s="54"/>
    </row>
    <row r="106" spans="1:9" s="9" customFormat="1" ht="25.5" hidden="1">
      <c r="A106" s="59" t="s">
        <v>170</v>
      </c>
      <c r="B106" s="7" t="s">
        <v>173</v>
      </c>
      <c r="C106" s="31" t="s">
        <v>24</v>
      </c>
      <c r="D106" s="32">
        <v>3610</v>
      </c>
      <c r="E106" s="52"/>
      <c r="F106" s="33" t="s">
        <v>197</v>
      </c>
      <c r="G106" s="52"/>
      <c r="H106" s="33" t="s">
        <v>197</v>
      </c>
      <c r="I106" s="54"/>
    </row>
    <row r="107" spans="1:9" s="9" customFormat="1" ht="25.5" hidden="1">
      <c r="A107" s="59" t="s">
        <v>172</v>
      </c>
      <c r="B107" s="7" t="s">
        <v>118</v>
      </c>
      <c r="C107" s="31" t="s">
        <v>24</v>
      </c>
      <c r="D107" s="32">
        <v>3620</v>
      </c>
      <c r="E107" s="2"/>
      <c r="F107" s="33" t="s">
        <v>197</v>
      </c>
      <c r="G107" s="2"/>
      <c r="H107" s="33" t="s">
        <v>197</v>
      </c>
      <c r="I107" s="55"/>
    </row>
    <row r="108" spans="1:9" s="9" customFormat="1" ht="25.5" hidden="1">
      <c r="A108" s="58" t="s">
        <v>204</v>
      </c>
      <c r="B108" s="8" t="s">
        <v>205</v>
      </c>
      <c r="C108" s="25" t="s">
        <v>206</v>
      </c>
      <c r="D108" s="26">
        <v>3700</v>
      </c>
      <c r="E108" s="53"/>
      <c r="F108" s="53"/>
      <c r="G108" s="53"/>
      <c r="H108" s="40">
        <f>IF(F108&lt;&gt;0,ROUND(G108/F108*100,1),0)</f>
        <v>0</v>
      </c>
      <c r="I108" s="56"/>
    </row>
    <row r="109" spans="1:9" s="9" customFormat="1" ht="15">
      <c r="A109" s="46"/>
      <c r="B109" s="11"/>
      <c r="C109" s="47"/>
      <c r="D109" s="48"/>
      <c r="E109" s="49"/>
      <c r="F109" s="49"/>
      <c r="G109" s="49"/>
      <c r="H109" s="49"/>
      <c r="I109" s="49"/>
    </row>
    <row r="110" spans="2:9" s="50" customFormat="1" ht="15.75">
      <c r="B110" s="9" t="s">
        <v>119</v>
      </c>
      <c r="C110" s="85"/>
      <c r="D110" s="86"/>
      <c r="E110" s="86"/>
      <c r="F110" s="123" t="s">
        <v>436</v>
      </c>
      <c r="G110" s="123"/>
      <c r="H110" s="123"/>
      <c r="I110" s="97"/>
    </row>
    <row r="111" spans="2:9" s="50" customFormat="1" ht="15.75">
      <c r="B111" s="9"/>
      <c r="C111" s="87"/>
      <c r="D111" s="86"/>
      <c r="E111" s="86"/>
      <c r="F111" s="124" t="s">
        <v>186</v>
      </c>
      <c r="G111" s="124"/>
      <c r="H111" s="124"/>
      <c r="I111" s="100" t="s">
        <v>335</v>
      </c>
    </row>
    <row r="112" spans="2:9" s="50" customFormat="1" ht="15.75">
      <c r="B112" s="10" t="s">
        <v>184</v>
      </c>
      <c r="C112" s="123" t="s">
        <v>434</v>
      </c>
      <c r="D112" s="123"/>
      <c r="E112" s="123"/>
      <c r="F112" s="123" t="s">
        <v>435</v>
      </c>
      <c r="G112" s="123"/>
      <c r="H112" s="123"/>
      <c r="I112" s="96"/>
    </row>
    <row r="113" spans="2:9" s="50" customFormat="1" ht="15.75">
      <c r="B113" s="10"/>
      <c r="C113" s="124" t="s">
        <v>185</v>
      </c>
      <c r="D113" s="124"/>
      <c r="E113" s="124"/>
      <c r="F113" s="124" t="s">
        <v>186</v>
      </c>
      <c r="G113" s="124"/>
      <c r="H113" s="124"/>
      <c r="I113" s="99" t="s">
        <v>335</v>
      </c>
    </row>
    <row r="114" spans="2:9" s="50" customFormat="1" ht="15.75">
      <c r="B114" s="9"/>
      <c r="C114" s="125" t="s">
        <v>433</v>
      </c>
      <c r="D114" s="125"/>
      <c r="E114" s="125"/>
      <c r="F114" s="125"/>
      <c r="G114" s="86"/>
      <c r="H114" s="126">
        <v>42380</v>
      </c>
      <c r="I114" s="127"/>
    </row>
    <row r="115" spans="1:9" ht="22.5" customHeight="1">
      <c r="A115" s="88"/>
      <c r="B115" s="88"/>
      <c r="C115" s="122" t="s">
        <v>336</v>
      </c>
      <c r="D115" s="122"/>
      <c r="E115" s="122"/>
      <c r="F115" s="122"/>
      <c r="G115" s="86"/>
      <c r="H115" s="122" t="s">
        <v>334</v>
      </c>
      <c r="I115" s="122"/>
    </row>
  </sheetData>
  <sheetProtection/>
  <mergeCells count="30">
    <mergeCell ref="F8:I8"/>
    <mergeCell ref="C114:F114"/>
    <mergeCell ref="H114:I114"/>
    <mergeCell ref="F110:H110"/>
    <mergeCell ref="F111:H111"/>
    <mergeCell ref="I15:I17"/>
    <mergeCell ref="E13:F13"/>
    <mergeCell ref="B9:D9"/>
    <mergeCell ref="B10:D10"/>
    <mergeCell ref="D15:D17"/>
    <mergeCell ref="A15:A17"/>
    <mergeCell ref="B15:B17"/>
    <mergeCell ref="C115:F115"/>
    <mergeCell ref="H115:I115"/>
    <mergeCell ref="C112:E112"/>
    <mergeCell ref="C113:E113"/>
    <mergeCell ref="F112:H112"/>
    <mergeCell ref="F113:H113"/>
    <mergeCell ref="E16:E17"/>
    <mergeCell ref="C15:C17"/>
    <mergeCell ref="A5:H5"/>
    <mergeCell ref="F7:I7"/>
    <mergeCell ref="A3:H4"/>
    <mergeCell ref="F16:H16"/>
    <mergeCell ref="E15:H15"/>
    <mergeCell ref="A11:I11"/>
    <mergeCell ref="B7:D7"/>
    <mergeCell ref="B8:D8"/>
    <mergeCell ref="E12:F12"/>
    <mergeCell ref="B12:C12"/>
  </mergeCells>
  <dataValidations count="2">
    <dataValidation type="list" allowBlank="1" showInputMessage="1" showErrorMessage="1" sqref="E12:F12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sqref="G12">
      <formula1>"2015,2016"</formula1>
    </dataValidation>
  </dataValidations>
  <printOptions horizontalCentered="1"/>
  <pageMargins left="0.3" right="0.22" top="0.26" bottom="0.33" header="0" footer="0.11811023622047245"/>
  <pageSetup horizontalDpi="600" verticalDpi="600" orientation="portrait" paperSize="9" scale="70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66FF99"/>
  </sheetPr>
  <dimension ref="A1:P81"/>
  <sheetViews>
    <sheetView zoomScalePageLayoutView="0" workbookViewId="0" topLeftCell="A1">
      <selection activeCell="B81" sqref="B81"/>
    </sheetView>
  </sheetViews>
  <sheetFormatPr defaultColWidth="9.140625" defaultRowHeight="15"/>
  <cols>
    <col min="1" max="1" width="23.140625" style="61" customWidth="1"/>
    <col min="2" max="2" width="7.00390625" style="61" customWidth="1"/>
    <col min="3" max="16" width="12.57421875" style="61" customWidth="1"/>
    <col min="17" max="16384" width="9.140625" style="61" customWidth="1"/>
  </cols>
  <sheetData>
    <row r="1" spans="1:16" ht="270" customHeight="1">
      <c r="A1" s="92" t="s">
        <v>337</v>
      </c>
      <c r="B1" s="92" t="s">
        <v>338</v>
      </c>
      <c r="C1" s="93" t="s">
        <v>208</v>
      </c>
      <c r="D1" s="94" t="s">
        <v>209</v>
      </c>
      <c r="E1" s="94" t="s">
        <v>210</v>
      </c>
      <c r="F1" s="94" t="s">
        <v>211</v>
      </c>
      <c r="G1" s="94" t="s">
        <v>212</v>
      </c>
      <c r="H1" s="94" t="s">
        <v>213</v>
      </c>
      <c r="I1" s="94" t="s">
        <v>214</v>
      </c>
      <c r="J1" s="94" t="s">
        <v>215</v>
      </c>
      <c r="K1" s="94" t="s">
        <v>216</v>
      </c>
      <c r="L1" s="94" t="s">
        <v>217</v>
      </c>
      <c r="M1" s="94" t="s">
        <v>218</v>
      </c>
      <c r="N1" s="94" t="s">
        <v>219</v>
      </c>
      <c r="O1" s="94" t="s">
        <v>220</v>
      </c>
      <c r="P1" s="94" t="s">
        <v>221</v>
      </c>
    </row>
    <row r="2" spans="1:16" ht="15">
      <c r="A2" s="62" t="s">
        <v>222</v>
      </c>
      <c r="B2" s="62" t="s">
        <v>340</v>
      </c>
      <c r="C2" s="105">
        <v>0.089</v>
      </c>
      <c r="D2" s="106">
        <v>8.5</v>
      </c>
      <c r="E2" s="106">
        <v>81.7</v>
      </c>
      <c r="F2" s="106">
        <v>31.9</v>
      </c>
      <c r="G2" s="106">
        <v>69.3</v>
      </c>
      <c r="H2" s="106">
        <v>87.6</v>
      </c>
      <c r="I2" s="106">
        <v>95.7</v>
      </c>
      <c r="J2" s="106">
        <v>0.9</v>
      </c>
      <c r="K2" s="106">
        <v>7.7</v>
      </c>
      <c r="L2" s="106">
        <v>29.4</v>
      </c>
      <c r="M2" s="106">
        <v>93.8</v>
      </c>
      <c r="N2" s="106">
        <v>99</v>
      </c>
      <c r="O2" s="106">
        <v>89.1</v>
      </c>
      <c r="P2" s="106">
        <v>98</v>
      </c>
    </row>
    <row r="3" spans="1:16" ht="15">
      <c r="A3" s="62" t="s">
        <v>223</v>
      </c>
      <c r="B3" s="62" t="s">
        <v>341</v>
      </c>
      <c r="C3" s="105">
        <v>0.4</v>
      </c>
      <c r="D3" s="106">
        <v>33</v>
      </c>
      <c r="E3" s="106">
        <v>83.4</v>
      </c>
      <c r="F3" s="106">
        <v>170</v>
      </c>
      <c r="G3" s="106">
        <v>78.9</v>
      </c>
      <c r="H3" s="106">
        <v>75.9</v>
      </c>
      <c r="I3" s="106">
        <v>92</v>
      </c>
      <c r="J3" s="106">
        <v>2</v>
      </c>
      <c r="K3" s="106">
        <v>89.3</v>
      </c>
      <c r="L3" s="106">
        <v>78.4</v>
      </c>
      <c r="M3" s="106">
        <v>22.2</v>
      </c>
      <c r="N3" s="106">
        <v>61.8</v>
      </c>
      <c r="O3" s="106">
        <v>8.3</v>
      </c>
      <c r="P3" s="106">
        <v>71.6</v>
      </c>
    </row>
    <row r="4" spans="1:16" ht="15">
      <c r="A4" s="62" t="s">
        <v>224</v>
      </c>
      <c r="B4" s="62" t="s">
        <v>342</v>
      </c>
      <c r="C4" s="105">
        <v>0.372</v>
      </c>
      <c r="D4" s="106">
        <v>50.8</v>
      </c>
      <c r="E4" s="106">
        <v>85.5</v>
      </c>
      <c r="F4" s="106">
        <v>107.7</v>
      </c>
      <c r="G4" s="106">
        <v>85.9</v>
      </c>
      <c r="H4" s="106">
        <v>64.5</v>
      </c>
      <c r="I4" s="106">
        <v>75.7</v>
      </c>
      <c r="J4" s="106">
        <v>6.4</v>
      </c>
      <c r="K4" s="106">
        <v>54.7</v>
      </c>
      <c r="L4" s="106">
        <v>68.9</v>
      </c>
      <c r="M4" s="106">
        <v>21.8</v>
      </c>
      <c r="N4" s="106">
        <v>79.6</v>
      </c>
      <c r="O4" s="106">
        <v>8.9</v>
      </c>
      <c r="P4" s="106">
        <v>70.5</v>
      </c>
    </row>
    <row r="5" spans="1:16" ht="15">
      <c r="A5" s="62" t="s">
        <v>225</v>
      </c>
      <c r="B5" s="62" t="s">
        <v>343</v>
      </c>
      <c r="C5" s="105">
        <v>0.56</v>
      </c>
      <c r="D5" s="106">
        <v>8.1</v>
      </c>
      <c r="E5" s="106">
        <v>87.2</v>
      </c>
      <c r="F5" s="106">
        <v>158.6</v>
      </c>
      <c r="G5" s="106">
        <v>78</v>
      </c>
      <c r="H5" s="106">
        <v>64</v>
      </c>
      <c r="I5" s="106">
        <v>93</v>
      </c>
      <c r="J5" s="106">
        <v>3.3</v>
      </c>
      <c r="K5" s="106">
        <v>12.4</v>
      </c>
      <c r="L5" s="106">
        <v>39</v>
      </c>
      <c r="M5" s="106">
        <v>73.2</v>
      </c>
      <c r="N5" s="106">
        <v>91.8</v>
      </c>
      <c r="O5" s="106">
        <v>6.3</v>
      </c>
      <c r="P5" s="106">
        <v>78</v>
      </c>
    </row>
    <row r="6" spans="1:16" ht="15">
      <c r="A6" s="62" t="s">
        <v>226</v>
      </c>
      <c r="B6" s="62" t="s">
        <v>344</v>
      </c>
      <c r="C6" s="105">
        <v>0.294</v>
      </c>
      <c r="D6" s="106">
        <v>46.2</v>
      </c>
      <c r="E6" s="106">
        <v>46</v>
      </c>
      <c r="F6" s="106">
        <v>64.8</v>
      </c>
      <c r="G6" s="106">
        <v>70</v>
      </c>
      <c r="H6" s="106">
        <v>43.6</v>
      </c>
      <c r="I6" s="106">
        <v>75.6</v>
      </c>
      <c r="J6" s="106">
        <v>4.2</v>
      </c>
      <c r="K6" s="106">
        <v>13.5</v>
      </c>
      <c r="L6" s="106">
        <v>67</v>
      </c>
      <c r="M6" s="106">
        <v>24.6</v>
      </c>
      <c r="N6" s="106">
        <v>87.8</v>
      </c>
      <c r="O6" s="106">
        <v>8.5</v>
      </c>
      <c r="P6" s="106">
        <v>60.3</v>
      </c>
    </row>
    <row r="7" spans="1:16" ht="15">
      <c r="A7" s="62" t="s">
        <v>227</v>
      </c>
      <c r="B7" s="62" t="s">
        <v>345</v>
      </c>
      <c r="C7" s="105">
        <v>0.292</v>
      </c>
      <c r="D7" s="106">
        <v>45.3</v>
      </c>
      <c r="E7" s="106" t="s">
        <v>228</v>
      </c>
      <c r="F7" s="106">
        <v>150.2</v>
      </c>
      <c r="G7" s="106">
        <v>47.8</v>
      </c>
      <c r="H7" s="106">
        <v>86</v>
      </c>
      <c r="I7" s="106">
        <v>93.5</v>
      </c>
      <c r="J7" s="106">
        <v>3.3</v>
      </c>
      <c r="K7" s="106">
        <v>21</v>
      </c>
      <c r="L7" s="106">
        <v>55.5</v>
      </c>
      <c r="M7" s="106">
        <v>7.6</v>
      </c>
      <c r="N7" s="106">
        <v>88.6</v>
      </c>
      <c r="O7" s="106">
        <v>21.9</v>
      </c>
      <c r="P7" s="106">
        <v>65.5</v>
      </c>
    </row>
    <row r="8" spans="1:16" ht="15">
      <c r="A8" s="62" t="s">
        <v>229</v>
      </c>
      <c r="B8" s="62" t="s">
        <v>346</v>
      </c>
      <c r="C8" s="105">
        <v>0.366</v>
      </c>
      <c r="D8" s="106">
        <v>74.2</v>
      </c>
      <c r="E8" s="106">
        <v>70.2</v>
      </c>
      <c r="F8" s="106">
        <v>94.6</v>
      </c>
      <c r="G8" s="106">
        <v>52.1</v>
      </c>
      <c r="H8" s="106">
        <v>77.3</v>
      </c>
      <c r="I8" s="106">
        <v>71.6</v>
      </c>
      <c r="J8" s="106">
        <v>2.9</v>
      </c>
      <c r="K8" s="106">
        <v>27.8</v>
      </c>
      <c r="L8" s="106">
        <v>51</v>
      </c>
      <c r="M8" s="106">
        <v>15</v>
      </c>
      <c r="N8" s="106">
        <v>95</v>
      </c>
      <c r="O8" s="106">
        <v>7.6</v>
      </c>
      <c r="P8" s="106">
        <v>21.6</v>
      </c>
    </row>
    <row r="9" spans="1:16" ht="15">
      <c r="A9" s="62" t="s">
        <v>230</v>
      </c>
      <c r="B9" s="62" t="s">
        <v>347</v>
      </c>
      <c r="C9" s="105">
        <v>0.045</v>
      </c>
      <c r="D9" s="106">
        <v>8.2</v>
      </c>
      <c r="E9" s="106">
        <v>87.2</v>
      </c>
      <c r="F9" s="106">
        <v>65.7</v>
      </c>
      <c r="G9" s="106">
        <v>78.2</v>
      </c>
      <c r="H9" s="106">
        <v>89.1</v>
      </c>
      <c r="I9" s="106">
        <v>95.6</v>
      </c>
      <c r="J9" s="106">
        <v>0.9</v>
      </c>
      <c r="K9" s="106">
        <v>2</v>
      </c>
      <c r="L9" s="106">
        <v>47.6</v>
      </c>
      <c r="M9" s="106">
        <v>81.2</v>
      </c>
      <c r="N9" s="106">
        <v>95</v>
      </c>
      <c r="O9" s="106">
        <v>57.6</v>
      </c>
      <c r="P9" s="106">
        <v>88.3</v>
      </c>
    </row>
    <row r="10" spans="1:16" ht="15">
      <c r="A10" s="62" t="s">
        <v>231</v>
      </c>
      <c r="B10" s="62" t="s">
        <v>348</v>
      </c>
      <c r="C10" s="105">
        <v>0.049</v>
      </c>
      <c r="D10" s="106">
        <v>7.2</v>
      </c>
      <c r="E10" s="106">
        <v>87.4</v>
      </c>
      <c r="F10" s="106">
        <v>52.1</v>
      </c>
      <c r="G10" s="106">
        <v>99.3</v>
      </c>
      <c r="H10" s="106">
        <v>72.2</v>
      </c>
      <c r="I10" s="106">
        <v>97</v>
      </c>
      <c r="J10" s="106">
        <v>1.6</v>
      </c>
      <c r="K10" s="106">
        <v>8.1</v>
      </c>
      <c r="L10" s="106">
        <v>4.5</v>
      </c>
      <c r="M10" s="106">
        <v>83.4</v>
      </c>
      <c r="N10" s="106">
        <v>98</v>
      </c>
      <c r="O10" s="106">
        <v>59.6</v>
      </c>
      <c r="P10" s="106">
        <v>92</v>
      </c>
    </row>
    <row r="11" spans="1:16" ht="15">
      <c r="A11" s="62" t="s">
        <v>232</v>
      </c>
      <c r="B11" s="62" t="s">
        <v>349</v>
      </c>
      <c r="C11" s="105">
        <v>0.35</v>
      </c>
      <c r="D11" s="106">
        <v>43.4</v>
      </c>
      <c r="E11" s="106">
        <v>47</v>
      </c>
      <c r="F11" s="106">
        <v>446.3</v>
      </c>
      <c r="G11" s="106">
        <v>42.6</v>
      </c>
      <c r="H11" s="106">
        <v>78.6</v>
      </c>
      <c r="I11" s="106">
        <v>91.5</v>
      </c>
      <c r="J11" s="106">
        <v>3.7</v>
      </c>
      <c r="K11" s="106">
        <v>10.6</v>
      </c>
      <c r="L11" s="106">
        <v>5.5</v>
      </c>
      <c r="M11" s="106">
        <v>27.7</v>
      </c>
      <c r="N11" s="106">
        <v>81.2</v>
      </c>
      <c r="O11" s="106">
        <v>5.2</v>
      </c>
      <c r="P11" s="106">
        <v>98</v>
      </c>
    </row>
    <row r="12" spans="1:16" ht="15">
      <c r="A12" s="62" t="s">
        <v>233</v>
      </c>
      <c r="B12" s="62" t="s">
        <v>350</v>
      </c>
      <c r="C12" s="105">
        <v>0.061</v>
      </c>
      <c r="D12" s="106">
        <v>8.1</v>
      </c>
      <c r="E12" s="106">
        <v>66</v>
      </c>
      <c r="F12" s="106">
        <v>24.4</v>
      </c>
      <c r="G12" s="106">
        <v>35</v>
      </c>
      <c r="H12" s="106">
        <v>83.6</v>
      </c>
      <c r="I12" s="106">
        <v>94</v>
      </c>
      <c r="J12" s="106">
        <v>0.9</v>
      </c>
      <c r="K12" s="106">
        <v>10.7</v>
      </c>
      <c r="L12" s="106">
        <v>22.4</v>
      </c>
      <c r="M12" s="106">
        <v>85</v>
      </c>
      <c r="N12" s="106">
        <v>93.2</v>
      </c>
      <c r="O12" s="106">
        <v>44.4</v>
      </c>
      <c r="P12" s="106">
        <v>98</v>
      </c>
    </row>
    <row r="13" spans="1:16" ht="15">
      <c r="A13" s="62" t="s">
        <v>234</v>
      </c>
      <c r="B13" s="62" t="s">
        <v>351</v>
      </c>
      <c r="C13" s="105">
        <v>0.62</v>
      </c>
      <c r="D13" s="106">
        <v>23.7</v>
      </c>
      <c r="E13" s="106">
        <v>52</v>
      </c>
      <c r="F13" s="106">
        <v>139.8</v>
      </c>
      <c r="G13" s="106">
        <v>100</v>
      </c>
      <c r="H13" s="106">
        <v>64.6</v>
      </c>
      <c r="I13" s="106">
        <v>69.9</v>
      </c>
      <c r="J13" s="106">
        <v>8</v>
      </c>
      <c r="K13" s="106">
        <v>52.6</v>
      </c>
      <c r="L13" s="106">
        <v>84.3</v>
      </c>
      <c r="M13" s="106">
        <v>19.9</v>
      </c>
      <c r="N13" s="106">
        <v>89</v>
      </c>
      <c r="O13" s="106">
        <v>15</v>
      </c>
      <c r="P13" s="106">
        <v>60.8</v>
      </c>
    </row>
    <row r="14" spans="1:16" ht="15">
      <c r="A14" s="62" t="s">
        <v>235</v>
      </c>
      <c r="B14" s="62" t="s">
        <v>352</v>
      </c>
      <c r="C14" s="105">
        <v>0.241</v>
      </c>
      <c r="D14" s="106">
        <v>42.1</v>
      </c>
      <c r="E14" s="106">
        <v>25.1</v>
      </c>
      <c r="F14" s="106">
        <v>87</v>
      </c>
      <c r="G14" s="106">
        <v>64.9</v>
      </c>
      <c r="H14" s="106">
        <v>53.6</v>
      </c>
      <c r="I14" s="106">
        <v>80</v>
      </c>
      <c r="J14" s="106">
        <v>1.8</v>
      </c>
      <c r="K14" s="106">
        <v>58.6</v>
      </c>
      <c r="L14" s="106">
        <v>57.2</v>
      </c>
      <c r="M14" s="106">
        <v>30.3</v>
      </c>
      <c r="N14" s="106">
        <v>99</v>
      </c>
      <c r="O14" s="106">
        <v>19</v>
      </c>
      <c r="P14" s="106">
        <v>41.3</v>
      </c>
    </row>
    <row r="15" spans="1:16" ht="15">
      <c r="A15" s="62" t="s">
        <v>236</v>
      </c>
      <c r="B15" s="62" t="s">
        <v>353</v>
      </c>
      <c r="C15" s="105">
        <v>0.331</v>
      </c>
      <c r="D15" s="106">
        <v>10.4</v>
      </c>
      <c r="E15" s="106">
        <v>62.3</v>
      </c>
      <c r="F15" s="106">
        <v>77.2</v>
      </c>
      <c r="G15" s="106">
        <v>60.6</v>
      </c>
      <c r="H15" s="106">
        <v>87.3</v>
      </c>
      <c r="I15" s="106">
        <v>95</v>
      </c>
      <c r="J15" s="106">
        <v>1</v>
      </c>
      <c r="K15" s="106">
        <v>38</v>
      </c>
      <c r="L15" s="106">
        <v>4.7</v>
      </c>
      <c r="M15" s="106">
        <v>62.8</v>
      </c>
      <c r="N15" s="106">
        <v>99</v>
      </c>
      <c r="O15" s="106">
        <v>6.3</v>
      </c>
      <c r="P15" s="106">
        <v>98</v>
      </c>
    </row>
    <row r="16" spans="1:16" ht="15">
      <c r="A16" s="62" t="s">
        <v>237</v>
      </c>
      <c r="B16" s="62" t="s">
        <v>354</v>
      </c>
      <c r="C16" s="105">
        <v>0.288</v>
      </c>
      <c r="D16" s="106">
        <v>55</v>
      </c>
      <c r="E16" s="106">
        <v>80.1</v>
      </c>
      <c r="F16" s="106">
        <v>113.8</v>
      </c>
      <c r="G16" s="106">
        <v>52.1</v>
      </c>
      <c r="H16" s="106">
        <v>82.6</v>
      </c>
      <c r="I16" s="106">
        <v>68.6</v>
      </c>
      <c r="J16" s="106">
        <v>1.2</v>
      </c>
      <c r="K16" s="106">
        <v>48.8</v>
      </c>
      <c r="L16" s="106">
        <v>68.7</v>
      </c>
      <c r="M16" s="106">
        <v>18</v>
      </c>
      <c r="N16" s="106">
        <v>58.2</v>
      </c>
      <c r="O16" s="106">
        <v>6.4</v>
      </c>
      <c r="P16" s="106">
        <v>51</v>
      </c>
    </row>
    <row r="17" spans="1:16" ht="15">
      <c r="A17" s="62" t="s">
        <v>238</v>
      </c>
      <c r="B17" s="62" t="s">
        <v>355</v>
      </c>
      <c r="C17" s="105">
        <v>0.107</v>
      </c>
      <c r="D17" s="106">
        <v>14.3</v>
      </c>
      <c r="E17" s="106">
        <v>37.7</v>
      </c>
      <c r="F17" s="106">
        <v>123.5</v>
      </c>
      <c r="G17" s="106">
        <v>51.7</v>
      </c>
      <c r="H17" s="106">
        <v>82.4</v>
      </c>
      <c r="I17" s="106">
        <v>82</v>
      </c>
      <c r="J17" s="106">
        <v>0.9</v>
      </c>
      <c r="K17" s="106">
        <v>8.3</v>
      </c>
      <c r="L17" s="106">
        <v>82.3</v>
      </c>
      <c r="M17" s="106">
        <v>85.7</v>
      </c>
      <c r="N17" s="106">
        <v>80.3</v>
      </c>
      <c r="O17" s="106">
        <v>8.9</v>
      </c>
      <c r="P17" s="106">
        <v>68</v>
      </c>
    </row>
    <row r="18" spans="1:16" ht="15">
      <c r="A18" s="62" t="s">
        <v>239</v>
      </c>
      <c r="B18" s="62" t="s">
        <v>356</v>
      </c>
      <c r="C18" s="105">
        <v>0.238</v>
      </c>
      <c r="D18" s="106">
        <v>45.1</v>
      </c>
      <c r="E18" s="106">
        <v>70</v>
      </c>
      <c r="F18" s="106">
        <v>64.3</v>
      </c>
      <c r="G18" s="106">
        <v>40.3</v>
      </c>
      <c r="H18" s="106">
        <v>86.8</v>
      </c>
      <c r="I18" s="106">
        <v>76.9</v>
      </c>
      <c r="J18" s="106">
        <v>1.5</v>
      </c>
      <c r="K18" s="106">
        <v>11.7</v>
      </c>
      <c r="L18" s="106">
        <v>71.3</v>
      </c>
      <c r="M18" s="106">
        <v>12.5</v>
      </c>
      <c r="N18" s="106">
        <v>49.5</v>
      </c>
      <c r="O18" s="106">
        <v>6.7</v>
      </c>
      <c r="P18" s="106">
        <v>67</v>
      </c>
    </row>
    <row r="19" spans="1:16" ht="15">
      <c r="A19" s="62" t="s">
        <v>240</v>
      </c>
      <c r="B19" s="62" t="s">
        <v>357</v>
      </c>
      <c r="C19" s="105">
        <v>0.27</v>
      </c>
      <c r="D19" s="106">
        <v>52.8</v>
      </c>
      <c r="E19" s="106">
        <v>88.2</v>
      </c>
      <c r="F19" s="106">
        <v>64.4</v>
      </c>
      <c r="G19" s="106">
        <v>58</v>
      </c>
      <c r="H19" s="106">
        <v>63.6</v>
      </c>
      <c r="I19" s="106">
        <v>48.5</v>
      </c>
      <c r="J19" s="106">
        <v>3.7</v>
      </c>
      <c r="K19" s="106">
        <v>20.3</v>
      </c>
      <c r="L19" s="106">
        <v>66.4</v>
      </c>
      <c r="M19" s="106">
        <v>21.4</v>
      </c>
      <c r="N19" s="106">
        <v>65.6</v>
      </c>
      <c r="O19" s="106">
        <v>13.2</v>
      </c>
      <c r="P19" s="106">
        <v>26.2</v>
      </c>
    </row>
    <row r="20" spans="1:16" ht="15">
      <c r="A20" s="62" t="s">
        <v>241</v>
      </c>
      <c r="B20" s="62" t="s">
        <v>358</v>
      </c>
      <c r="C20" s="105">
        <v>0.194</v>
      </c>
      <c r="D20" s="106">
        <v>72.7</v>
      </c>
      <c r="E20" s="106">
        <v>82.8</v>
      </c>
      <c r="F20" s="106">
        <v>24.1</v>
      </c>
      <c r="G20" s="106">
        <v>22</v>
      </c>
      <c r="H20" s="106">
        <v>14.4</v>
      </c>
      <c r="I20" s="106">
        <v>44.6</v>
      </c>
      <c r="J20" s="106">
        <v>9.9</v>
      </c>
      <c r="K20" s="106">
        <v>3.3</v>
      </c>
      <c r="L20" s="106">
        <v>28.1</v>
      </c>
      <c r="M20" s="106">
        <v>3</v>
      </c>
      <c r="N20" s="106">
        <v>57.7</v>
      </c>
      <c r="O20" s="106">
        <v>6.9</v>
      </c>
      <c r="P20" s="106">
        <v>5.3</v>
      </c>
    </row>
    <row r="21" spans="1:16" ht="15">
      <c r="A21" s="62" t="s">
        <v>242</v>
      </c>
      <c r="B21" s="62" t="s">
        <v>359</v>
      </c>
      <c r="C21" s="105">
        <v>0.272</v>
      </c>
      <c r="D21" s="106">
        <v>54</v>
      </c>
      <c r="E21" s="106">
        <v>83.3</v>
      </c>
      <c r="F21" s="106">
        <v>39.4</v>
      </c>
      <c r="G21" s="106">
        <v>53.5</v>
      </c>
      <c r="H21" s="106">
        <v>44.4</v>
      </c>
      <c r="I21" s="106">
        <v>53.4</v>
      </c>
      <c r="J21" s="106">
        <v>3.9</v>
      </c>
      <c r="K21" s="106">
        <v>28.4</v>
      </c>
      <c r="L21" s="106">
        <v>59.3</v>
      </c>
      <c r="M21" s="106">
        <v>11.9</v>
      </c>
      <c r="N21" s="106">
        <v>61.3</v>
      </c>
      <c r="O21" s="106">
        <v>5.8</v>
      </c>
      <c r="P21" s="106">
        <v>9</v>
      </c>
    </row>
    <row r="22" spans="1:16" ht="15">
      <c r="A22" s="62" t="s">
        <v>243</v>
      </c>
      <c r="B22" s="62" t="s">
        <v>360</v>
      </c>
      <c r="C22" s="105">
        <v>0.041</v>
      </c>
      <c r="D22" s="106">
        <v>69.5</v>
      </c>
      <c r="E22" s="106">
        <v>50.9</v>
      </c>
      <c r="F22" s="106">
        <v>81.5</v>
      </c>
      <c r="G22" s="106">
        <v>53.1</v>
      </c>
      <c r="H22" s="106">
        <v>62.3</v>
      </c>
      <c r="I22" s="106">
        <v>58.5</v>
      </c>
      <c r="J22" s="106">
        <v>0.7</v>
      </c>
      <c r="K22" s="106">
        <v>13.1</v>
      </c>
      <c r="L22" s="106">
        <v>54.6</v>
      </c>
      <c r="M22" s="106">
        <v>17.6</v>
      </c>
      <c r="N22" s="106">
        <v>74.4</v>
      </c>
      <c r="O22" s="106">
        <v>16.9</v>
      </c>
      <c r="P22" s="106">
        <v>7.8</v>
      </c>
    </row>
    <row r="23" spans="1:16" ht="30">
      <c r="A23" s="62" t="s">
        <v>244</v>
      </c>
      <c r="B23" s="62" t="s">
        <v>361</v>
      </c>
      <c r="C23" s="105">
        <v>0.19</v>
      </c>
      <c r="D23" s="106">
        <v>18.6</v>
      </c>
      <c r="E23" s="106">
        <v>76.2</v>
      </c>
      <c r="F23" s="106">
        <v>212.5</v>
      </c>
      <c r="G23" s="106">
        <v>70.2</v>
      </c>
      <c r="H23" s="106">
        <v>70</v>
      </c>
      <c r="I23" s="106">
        <v>86</v>
      </c>
      <c r="J23" s="106">
        <v>0.9</v>
      </c>
      <c r="K23" s="106">
        <v>97.2</v>
      </c>
      <c r="L23" s="106">
        <v>90.3</v>
      </c>
      <c r="M23" s="106">
        <v>77.8</v>
      </c>
      <c r="N23" s="106">
        <v>72.6</v>
      </c>
      <c r="O23" s="106">
        <v>5.3</v>
      </c>
      <c r="P23" s="106">
        <v>65.1</v>
      </c>
    </row>
    <row r="24" spans="1:16" ht="15">
      <c r="A24" s="62" t="s">
        <v>245</v>
      </c>
      <c r="B24" s="62" t="s">
        <v>362</v>
      </c>
      <c r="C24" s="105">
        <v>0.291</v>
      </c>
      <c r="D24" s="106">
        <v>57.3</v>
      </c>
      <c r="E24" s="106">
        <v>68.9</v>
      </c>
      <c r="F24" s="106">
        <v>266.7</v>
      </c>
      <c r="G24" s="106">
        <v>73.8</v>
      </c>
      <c r="H24" s="106">
        <v>50.3</v>
      </c>
      <c r="I24" s="106">
        <v>87</v>
      </c>
      <c r="J24" s="106">
        <v>0.7</v>
      </c>
      <c r="K24" s="106">
        <v>38.2</v>
      </c>
      <c r="L24" s="106">
        <v>91.6</v>
      </c>
      <c r="M24" s="106">
        <v>18.5</v>
      </c>
      <c r="N24" s="106">
        <v>27.9</v>
      </c>
      <c r="O24" s="106">
        <v>5.4</v>
      </c>
      <c r="P24" s="106">
        <v>40.9</v>
      </c>
    </row>
    <row r="25" spans="1:16" ht="15">
      <c r="A25" s="62" t="s">
        <v>246</v>
      </c>
      <c r="B25" s="62" t="s">
        <v>363</v>
      </c>
      <c r="C25" s="105">
        <v>0.027</v>
      </c>
      <c r="D25" s="106">
        <v>37.3</v>
      </c>
      <c r="E25" s="106">
        <v>72.5</v>
      </c>
      <c r="F25" s="106">
        <v>5.7</v>
      </c>
      <c r="G25" s="106">
        <v>24.3</v>
      </c>
      <c r="H25" s="106">
        <v>67.2</v>
      </c>
      <c r="I25" s="106">
        <v>84.4</v>
      </c>
      <c r="J25" s="106">
        <v>1.5</v>
      </c>
      <c r="K25" s="106">
        <v>68.1</v>
      </c>
      <c r="L25" s="106">
        <v>44.8</v>
      </c>
      <c r="M25" s="106">
        <v>31.5</v>
      </c>
      <c r="N25" s="106">
        <v>97</v>
      </c>
      <c r="O25" s="106">
        <v>57</v>
      </c>
      <c r="P25" s="106">
        <v>40.4</v>
      </c>
    </row>
    <row r="26" spans="1:16" ht="15">
      <c r="A26" s="62" t="s">
        <v>247</v>
      </c>
      <c r="B26" s="62" t="s">
        <v>364</v>
      </c>
      <c r="C26" s="105">
        <v>0.754</v>
      </c>
      <c r="D26" s="106">
        <v>63.5</v>
      </c>
      <c r="E26" s="106">
        <v>78.8</v>
      </c>
      <c r="F26" s="106">
        <v>88.2</v>
      </c>
      <c r="G26" s="106">
        <v>45.6</v>
      </c>
      <c r="H26" s="106">
        <v>70.3</v>
      </c>
      <c r="I26" s="106">
        <v>52.3</v>
      </c>
      <c r="J26" s="106">
        <v>2.3</v>
      </c>
      <c r="K26" s="106">
        <v>22.2</v>
      </c>
      <c r="L26" s="106">
        <v>57.4</v>
      </c>
      <c r="M26" s="106">
        <v>8</v>
      </c>
      <c r="N26" s="106">
        <v>52.4</v>
      </c>
      <c r="O26" s="106">
        <v>5.4</v>
      </c>
      <c r="P26" s="106">
        <v>24.8</v>
      </c>
    </row>
    <row r="27" spans="1:16" ht="15">
      <c r="A27" s="62" t="s">
        <v>248</v>
      </c>
      <c r="B27" s="62" t="s">
        <v>365</v>
      </c>
      <c r="C27" s="105">
        <v>0.231</v>
      </c>
      <c r="D27" s="106">
        <v>38.7</v>
      </c>
      <c r="E27" s="106">
        <v>79.3</v>
      </c>
      <c r="F27" s="106">
        <v>79.5</v>
      </c>
      <c r="G27" s="106">
        <v>22.9</v>
      </c>
      <c r="H27" s="106">
        <v>80.6</v>
      </c>
      <c r="I27" s="106">
        <v>84.4</v>
      </c>
      <c r="J27" s="106">
        <v>0.9</v>
      </c>
      <c r="K27" s="106">
        <v>14.5</v>
      </c>
      <c r="L27" s="106">
        <v>54</v>
      </c>
      <c r="M27" s="106">
        <v>4.6</v>
      </c>
      <c r="N27" s="106">
        <v>85</v>
      </c>
      <c r="O27" s="106">
        <v>9</v>
      </c>
      <c r="P27" s="106">
        <v>43.4</v>
      </c>
    </row>
    <row r="28" spans="1:16" ht="15">
      <c r="A28" s="62" t="s">
        <v>249</v>
      </c>
      <c r="B28" s="62" t="s">
        <v>366</v>
      </c>
      <c r="C28" s="105">
        <v>0.05</v>
      </c>
      <c r="D28" s="106">
        <v>36.7</v>
      </c>
      <c r="E28" s="106">
        <v>86.8</v>
      </c>
      <c r="F28" s="106">
        <v>123.5</v>
      </c>
      <c r="G28" s="106">
        <v>89.6</v>
      </c>
      <c r="H28" s="106">
        <v>63.6</v>
      </c>
      <c r="I28" s="106">
        <v>95.5</v>
      </c>
      <c r="J28" s="106">
        <v>1.3</v>
      </c>
      <c r="K28" s="106">
        <v>11.7</v>
      </c>
      <c r="L28" s="106">
        <v>2.7</v>
      </c>
      <c r="M28" s="106">
        <v>97</v>
      </c>
      <c r="N28" s="106">
        <v>45.1</v>
      </c>
      <c r="O28" s="106">
        <v>15.1</v>
      </c>
      <c r="P28" s="106">
        <v>27.9</v>
      </c>
    </row>
    <row r="29" spans="1:16" ht="15">
      <c r="A29" s="62" t="s">
        <v>250</v>
      </c>
      <c r="B29" s="62" t="s">
        <v>367</v>
      </c>
      <c r="C29" s="105">
        <v>0.595</v>
      </c>
      <c r="D29" s="106">
        <v>0.2</v>
      </c>
      <c r="E29" s="106">
        <v>16</v>
      </c>
      <c r="F29" s="106">
        <v>10.1</v>
      </c>
      <c r="G29" s="106">
        <v>63.3</v>
      </c>
      <c r="H29" s="106">
        <v>78.6</v>
      </c>
      <c r="I29" s="106">
        <v>79</v>
      </c>
      <c r="J29" s="106">
        <v>1.3</v>
      </c>
      <c r="K29" s="106">
        <v>90.5</v>
      </c>
      <c r="L29" s="106">
        <v>18.8</v>
      </c>
      <c r="M29" s="106">
        <v>66.7</v>
      </c>
      <c r="N29" s="106">
        <v>98</v>
      </c>
      <c r="O29" s="106">
        <v>96.5</v>
      </c>
      <c r="P29" s="106">
        <v>98</v>
      </c>
    </row>
    <row r="30" spans="1:16" ht="15">
      <c r="A30" s="62" t="s">
        <v>251</v>
      </c>
      <c r="B30" s="62" t="s">
        <v>368</v>
      </c>
      <c r="C30" s="105">
        <v>0.03</v>
      </c>
      <c r="D30" s="106">
        <v>20.2</v>
      </c>
      <c r="E30" s="106">
        <v>89.9</v>
      </c>
      <c r="F30" s="106">
        <v>273.6</v>
      </c>
      <c r="G30" s="106">
        <v>73.6</v>
      </c>
      <c r="H30" s="106">
        <v>67.6</v>
      </c>
      <c r="I30" s="106">
        <v>71.7</v>
      </c>
      <c r="J30" s="106">
        <v>5.5</v>
      </c>
      <c r="K30" s="106">
        <v>94.6</v>
      </c>
      <c r="L30" s="106">
        <v>47.7</v>
      </c>
      <c r="M30" s="106">
        <v>100</v>
      </c>
      <c r="N30" s="106">
        <v>69.5</v>
      </c>
      <c r="O30" s="106">
        <v>5</v>
      </c>
      <c r="P30" s="106">
        <v>98</v>
      </c>
    </row>
    <row r="31" spans="1:16" ht="15">
      <c r="A31" s="62" t="s">
        <v>252</v>
      </c>
      <c r="B31" s="62" t="s">
        <v>339</v>
      </c>
      <c r="C31" s="105">
        <v>0.043</v>
      </c>
      <c r="D31" s="106">
        <v>1.8</v>
      </c>
      <c r="E31" s="106">
        <v>17.5</v>
      </c>
      <c r="F31" s="106">
        <v>52</v>
      </c>
      <c r="G31" s="106">
        <v>14.1</v>
      </c>
      <c r="H31" s="106">
        <v>53.6</v>
      </c>
      <c r="I31" s="106">
        <v>75.4</v>
      </c>
      <c r="J31" s="106">
        <v>1.3</v>
      </c>
      <c r="K31" s="106">
        <v>55.7</v>
      </c>
      <c r="L31" s="106">
        <v>4.8</v>
      </c>
      <c r="M31" s="106">
        <v>96</v>
      </c>
      <c r="N31" s="106">
        <v>95</v>
      </c>
      <c r="O31" s="106">
        <v>13.5</v>
      </c>
      <c r="P31" s="106">
        <v>98</v>
      </c>
    </row>
    <row r="32" spans="1:16" ht="15">
      <c r="A32" s="62" t="s">
        <v>253</v>
      </c>
      <c r="B32" s="62" t="s">
        <v>369</v>
      </c>
      <c r="C32" s="105">
        <v>0.124</v>
      </c>
      <c r="D32" s="106">
        <v>4.3</v>
      </c>
      <c r="E32" s="106">
        <v>73.7</v>
      </c>
      <c r="F32" s="106">
        <v>33.1</v>
      </c>
      <c r="G32" s="106">
        <v>16</v>
      </c>
      <c r="H32" s="106">
        <v>21.7</v>
      </c>
      <c r="I32" s="106">
        <v>84.8</v>
      </c>
      <c r="J32" s="106">
        <v>3.6</v>
      </c>
      <c r="K32" s="106">
        <v>6.3</v>
      </c>
      <c r="L32" s="106">
        <v>1.5</v>
      </c>
      <c r="M32" s="106">
        <v>34.6</v>
      </c>
      <c r="N32" s="106">
        <v>95</v>
      </c>
      <c r="O32" s="106">
        <v>10.7</v>
      </c>
      <c r="P32" s="106">
        <v>98</v>
      </c>
    </row>
    <row r="33" spans="1:16" ht="15">
      <c r="A33" s="62" t="s">
        <v>254</v>
      </c>
      <c r="B33" s="62" t="s">
        <v>370</v>
      </c>
      <c r="C33" s="105">
        <v>0.189</v>
      </c>
      <c r="D33" s="106">
        <v>2.4</v>
      </c>
      <c r="E33" s="106">
        <v>84.6</v>
      </c>
      <c r="F33" s="106">
        <v>38.6</v>
      </c>
      <c r="G33" s="106">
        <v>100</v>
      </c>
      <c r="H33" s="106">
        <v>13.6</v>
      </c>
      <c r="I33" s="106">
        <v>80.1</v>
      </c>
      <c r="J33" s="106">
        <v>4.9</v>
      </c>
      <c r="K33" s="106">
        <v>3.9</v>
      </c>
      <c r="L33" s="106">
        <v>2.4</v>
      </c>
      <c r="M33" s="106">
        <v>71.3</v>
      </c>
      <c r="N33" s="106">
        <v>98</v>
      </c>
      <c r="O33" s="106">
        <v>6.6</v>
      </c>
      <c r="P33" s="106">
        <v>98</v>
      </c>
    </row>
    <row r="34" spans="1:16" ht="15">
      <c r="A34" s="62" t="s">
        <v>255</v>
      </c>
      <c r="B34" s="62" t="s">
        <v>371</v>
      </c>
      <c r="C34" s="105">
        <v>0.02</v>
      </c>
      <c r="D34" s="106">
        <v>10.6</v>
      </c>
      <c r="E34" s="106">
        <v>90.4</v>
      </c>
      <c r="F34" s="106">
        <v>34.5</v>
      </c>
      <c r="G34" s="106">
        <v>98</v>
      </c>
      <c r="H34" s="106">
        <v>48.1</v>
      </c>
      <c r="I34" s="106">
        <v>82.3</v>
      </c>
      <c r="J34" s="106">
        <v>11.1</v>
      </c>
      <c r="K34" s="106">
        <v>32</v>
      </c>
      <c r="L34" s="106">
        <v>0.9</v>
      </c>
      <c r="M34" s="106">
        <v>89.3</v>
      </c>
      <c r="N34" s="106">
        <v>91.2</v>
      </c>
      <c r="O34" s="106">
        <v>1.7</v>
      </c>
      <c r="P34" s="106">
        <v>98</v>
      </c>
    </row>
    <row r="35" spans="1:16" ht="15">
      <c r="A35" s="62" t="s">
        <v>256</v>
      </c>
      <c r="B35" s="62" t="s">
        <v>372</v>
      </c>
      <c r="C35" s="105">
        <v>0.009</v>
      </c>
      <c r="D35" s="106">
        <v>21.9</v>
      </c>
      <c r="E35" s="106">
        <v>70.9</v>
      </c>
      <c r="F35" s="106">
        <v>3.4</v>
      </c>
      <c r="G35" s="106">
        <v>2.9</v>
      </c>
      <c r="H35" s="106">
        <v>60</v>
      </c>
      <c r="I35" s="106">
        <v>79</v>
      </c>
      <c r="J35" s="106">
        <v>42.9</v>
      </c>
      <c r="K35" s="106">
        <v>1</v>
      </c>
      <c r="L35" s="106">
        <v>10.3</v>
      </c>
      <c r="M35" s="106">
        <v>100</v>
      </c>
      <c r="N35" s="106">
        <v>46</v>
      </c>
      <c r="O35" s="106">
        <v>70.3</v>
      </c>
      <c r="P35" s="106">
        <v>98</v>
      </c>
    </row>
    <row r="36" spans="1:16" ht="30">
      <c r="A36" s="62" t="s">
        <v>257</v>
      </c>
      <c r="B36" s="62" t="s">
        <v>373</v>
      </c>
      <c r="C36" s="105">
        <v>0.012</v>
      </c>
      <c r="D36" s="106">
        <v>15.3</v>
      </c>
      <c r="E36" s="106">
        <v>64.7</v>
      </c>
      <c r="F36" s="106">
        <v>25.6</v>
      </c>
      <c r="G36" s="106">
        <v>36</v>
      </c>
      <c r="H36" s="106">
        <v>18.1</v>
      </c>
      <c r="I36" s="106">
        <v>79</v>
      </c>
      <c r="J36" s="106">
        <v>0.9</v>
      </c>
      <c r="K36" s="106">
        <v>9</v>
      </c>
      <c r="L36" s="106">
        <v>3.5</v>
      </c>
      <c r="M36" s="106">
        <v>65</v>
      </c>
      <c r="N36" s="106">
        <v>99</v>
      </c>
      <c r="O36" s="106">
        <v>24.6</v>
      </c>
      <c r="P36" s="106">
        <v>98</v>
      </c>
    </row>
    <row r="37" spans="1:16" ht="30">
      <c r="A37" s="62" t="s">
        <v>258</v>
      </c>
      <c r="B37" s="62" t="s">
        <v>374</v>
      </c>
      <c r="C37" s="105">
        <v>0.031</v>
      </c>
      <c r="D37" s="106">
        <v>30</v>
      </c>
      <c r="E37" s="106">
        <v>64</v>
      </c>
      <c r="F37" s="106">
        <v>72.3</v>
      </c>
      <c r="G37" s="106">
        <v>30.8</v>
      </c>
      <c r="H37" s="106">
        <v>16.8</v>
      </c>
      <c r="I37" s="106">
        <v>74</v>
      </c>
      <c r="J37" s="106">
        <v>0.9</v>
      </c>
      <c r="K37" s="106">
        <v>82.3</v>
      </c>
      <c r="L37" s="106">
        <v>9</v>
      </c>
      <c r="M37" s="106">
        <v>100</v>
      </c>
      <c r="N37" s="106">
        <v>73.1</v>
      </c>
      <c r="O37" s="106">
        <v>5</v>
      </c>
      <c r="P37" s="106">
        <v>75.8</v>
      </c>
    </row>
    <row r="38" spans="1:16" ht="30">
      <c r="A38" s="62" t="s">
        <v>259</v>
      </c>
      <c r="B38" s="62" t="s">
        <v>375</v>
      </c>
      <c r="C38" s="105">
        <v>0.06</v>
      </c>
      <c r="D38" s="106">
        <v>24.1</v>
      </c>
      <c r="E38" s="106">
        <v>82.5</v>
      </c>
      <c r="F38" s="106">
        <v>33.5</v>
      </c>
      <c r="G38" s="106">
        <v>63.7</v>
      </c>
      <c r="H38" s="106">
        <v>19.7</v>
      </c>
      <c r="I38" s="106">
        <v>74</v>
      </c>
      <c r="J38" s="106">
        <v>0.9</v>
      </c>
      <c r="K38" s="106">
        <v>10.8</v>
      </c>
      <c r="L38" s="106">
        <v>4.7</v>
      </c>
      <c r="M38" s="106">
        <v>96</v>
      </c>
      <c r="N38" s="106">
        <v>99</v>
      </c>
      <c r="O38" s="106">
        <v>8.1</v>
      </c>
      <c r="P38" s="106">
        <v>98</v>
      </c>
    </row>
    <row r="39" spans="1:16" ht="15">
      <c r="A39" s="62" t="s">
        <v>260</v>
      </c>
      <c r="B39" s="62" t="s">
        <v>376</v>
      </c>
      <c r="C39" s="105">
        <v>0.075</v>
      </c>
      <c r="D39" s="106">
        <v>21.2</v>
      </c>
      <c r="E39" s="106">
        <v>77</v>
      </c>
      <c r="F39" s="106">
        <v>18.1</v>
      </c>
      <c r="G39" s="106">
        <v>5.5</v>
      </c>
      <c r="H39" s="106">
        <v>53.6</v>
      </c>
      <c r="I39" s="106">
        <v>54</v>
      </c>
      <c r="J39" s="106">
        <v>14.3</v>
      </c>
      <c r="K39" s="106">
        <v>6.2</v>
      </c>
      <c r="L39" s="106">
        <v>5.8</v>
      </c>
      <c r="M39" s="106">
        <v>80.7</v>
      </c>
      <c r="N39" s="106">
        <v>95</v>
      </c>
      <c r="O39" s="106">
        <v>7</v>
      </c>
      <c r="P39" s="106">
        <v>98</v>
      </c>
    </row>
    <row r="40" spans="1:16" ht="15">
      <c r="A40" s="62" t="s">
        <v>261</v>
      </c>
      <c r="B40" s="62" t="s">
        <v>377</v>
      </c>
      <c r="C40" s="105">
        <v>0.22</v>
      </c>
      <c r="D40" s="106">
        <v>1.6</v>
      </c>
      <c r="E40" s="106">
        <v>82.2</v>
      </c>
      <c r="F40" s="106">
        <v>57.1</v>
      </c>
      <c r="G40" s="106">
        <v>44.5</v>
      </c>
      <c r="H40" s="106">
        <v>76.8</v>
      </c>
      <c r="I40" s="106">
        <v>94</v>
      </c>
      <c r="J40" s="106">
        <v>0.9</v>
      </c>
      <c r="K40" s="106">
        <v>6.4</v>
      </c>
      <c r="L40" s="106">
        <v>11.4</v>
      </c>
      <c r="M40" s="106">
        <v>60</v>
      </c>
      <c r="N40" s="106">
        <v>99</v>
      </c>
      <c r="O40" s="106">
        <v>34.3</v>
      </c>
      <c r="P40" s="106">
        <v>98</v>
      </c>
    </row>
    <row r="41" spans="1:16" ht="30">
      <c r="A41" s="62" t="s">
        <v>262</v>
      </c>
      <c r="B41" s="62" t="s">
        <v>378</v>
      </c>
      <c r="C41" s="105">
        <v>0.21</v>
      </c>
      <c r="D41" s="106">
        <v>39.9</v>
      </c>
      <c r="E41" s="106">
        <v>31.5</v>
      </c>
      <c r="F41" s="106">
        <v>47.8</v>
      </c>
      <c r="G41" s="106">
        <v>30.9</v>
      </c>
      <c r="H41" s="106">
        <v>51.3</v>
      </c>
      <c r="I41" s="106">
        <v>56.3</v>
      </c>
      <c r="J41" s="106">
        <v>2.5</v>
      </c>
      <c r="K41" s="106">
        <v>80.9</v>
      </c>
      <c r="L41" s="106">
        <v>25.9</v>
      </c>
      <c r="M41" s="106">
        <v>43.4</v>
      </c>
      <c r="N41" s="106">
        <v>85.1</v>
      </c>
      <c r="O41" s="106">
        <v>10.4</v>
      </c>
      <c r="P41" s="106">
        <v>79.6</v>
      </c>
    </row>
    <row r="42" spans="1:16" ht="15">
      <c r="A42" s="62" t="s">
        <v>263</v>
      </c>
      <c r="B42" s="62" t="s">
        <v>379</v>
      </c>
      <c r="C42" s="105">
        <v>0.264</v>
      </c>
      <c r="D42" s="106">
        <v>53.6</v>
      </c>
      <c r="E42" s="106">
        <v>87.8</v>
      </c>
      <c r="F42" s="106">
        <v>103.9</v>
      </c>
      <c r="G42" s="106">
        <v>98.9</v>
      </c>
      <c r="H42" s="106">
        <v>76.7</v>
      </c>
      <c r="I42" s="106">
        <v>60.9</v>
      </c>
      <c r="J42" s="106">
        <v>3.4</v>
      </c>
      <c r="K42" s="106">
        <v>10.4</v>
      </c>
      <c r="L42" s="106">
        <v>85.9</v>
      </c>
      <c r="M42" s="106">
        <v>42.1</v>
      </c>
      <c r="N42" s="106">
        <v>63.4</v>
      </c>
      <c r="O42" s="106">
        <v>6.5</v>
      </c>
      <c r="P42" s="106">
        <v>27.4</v>
      </c>
    </row>
    <row r="43" spans="1:16" ht="15">
      <c r="A43" s="62" t="s">
        <v>264</v>
      </c>
      <c r="B43" s="62" t="s">
        <v>380</v>
      </c>
      <c r="C43" s="105">
        <v>0.46</v>
      </c>
      <c r="D43" s="106">
        <v>26.5</v>
      </c>
      <c r="E43" s="106">
        <v>86.9</v>
      </c>
      <c r="F43" s="106">
        <v>76.3</v>
      </c>
      <c r="G43" s="106">
        <v>52.8</v>
      </c>
      <c r="H43" s="106">
        <v>30.4</v>
      </c>
      <c r="I43" s="106">
        <v>94.4</v>
      </c>
      <c r="J43" s="106">
        <v>3.1</v>
      </c>
      <c r="K43" s="106">
        <v>7.6</v>
      </c>
      <c r="L43" s="106">
        <v>59.1</v>
      </c>
      <c r="M43" s="106">
        <v>27.4</v>
      </c>
      <c r="N43" s="106">
        <v>97.4</v>
      </c>
      <c r="O43" s="106">
        <v>26.5</v>
      </c>
      <c r="P43" s="106">
        <v>49.7</v>
      </c>
    </row>
    <row r="44" spans="1:16" ht="15">
      <c r="A44" s="62" t="s">
        <v>265</v>
      </c>
      <c r="B44" s="62" t="s">
        <v>381</v>
      </c>
      <c r="C44" s="105">
        <v>0.144</v>
      </c>
      <c r="D44" s="106">
        <v>17.5</v>
      </c>
      <c r="E44" s="106">
        <v>58.1</v>
      </c>
      <c r="F44" s="106">
        <v>100.6</v>
      </c>
      <c r="G44" s="106">
        <v>35.9</v>
      </c>
      <c r="H44" s="106">
        <v>80.5</v>
      </c>
      <c r="I44" s="106">
        <v>95.9</v>
      </c>
      <c r="J44" s="106">
        <v>0.9</v>
      </c>
      <c r="K44" s="106">
        <v>62.5</v>
      </c>
      <c r="L44" s="106">
        <v>20.5</v>
      </c>
      <c r="M44" s="106">
        <v>74.5</v>
      </c>
      <c r="N44" s="106">
        <v>99</v>
      </c>
      <c r="O44" s="106">
        <v>67.8</v>
      </c>
      <c r="P44" s="106">
        <v>98</v>
      </c>
    </row>
    <row r="45" spans="1:16" ht="30">
      <c r="A45" s="62" t="s">
        <v>266</v>
      </c>
      <c r="B45" s="62" t="s">
        <v>382</v>
      </c>
      <c r="C45" s="105">
        <v>0.274</v>
      </c>
      <c r="D45" s="106">
        <v>46.5</v>
      </c>
      <c r="E45" s="106">
        <v>57.5</v>
      </c>
      <c r="F45" s="106">
        <v>85</v>
      </c>
      <c r="G45" s="106">
        <v>76.1</v>
      </c>
      <c r="H45" s="106">
        <v>58.8</v>
      </c>
      <c r="I45" s="106">
        <v>92.7</v>
      </c>
      <c r="J45" s="106">
        <v>1.5</v>
      </c>
      <c r="K45" s="106">
        <v>91.6</v>
      </c>
      <c r="L45" s="106">
        <v>40.3</v>
      </c>
      <c r="M45" s="106">
        <v>35.8</v>
      </c>
      <c r="N45" s="106">
        <v>90.4</v>
      </c>
      <c r="O45" s="106">
        <v>9.2</v>
      </c>
      <c r="P45" s="106">
        <v>51.5</v>
      </c>
    </row>
    <row r="46" spans="1:16" ht="15">
      <c r="A46" s="62" t="s">
        <v>267</v>
      </c>
      <c r="B46" s="62" t="s">
        <v>383</v>
      </c>
      <c r="C46" s="105">
        <v>0.216</v>
      </c>
      <c r="D46" s="106">
        <v>32.2</v>
      </c>
      <c r="E46" s="106">
        <v>62.8</v>
      </c>
      <c r="F46" s="106">
        <v>72.9</v>
      </c>
      <c r="G46" s="106">
        <v>68.8</v>
      </c>
      <c r="H46" s="106">
        <v>57</v>
      </c>
      <c r="I46" s="106">
        <v>73.7</v>
      </c>
      <c r="J46" s="106">
        <v>3</v>
      </c>
      <c r="K46" s="106">
        <v>27.5</v>
      </c>
      <c r="L46" s="106">
        <v>23</v>
      </c>
      <c r="M46" s="106">
        <v>40.3</v>
      </c>
      <c r="N46" s="106">
        <v>98</v>
      </c>
      <c r="O46" s="106">
        <v>13.5</v>
      </c>
      <c r="P46" s="106">
        <v>52.8</v>
      </c>
    </row>
    <row r="47" spans="1:16" ht="15">
      <c r="A47" s="62" t="s">
        <v>268</v>
      </c>
      <c r="B47" s="62" t="s">
        <v>384</v>
      </c>
      <c r="C47" s="105">
        <v>0.248</v>
      </c>
      <c r="D47" s="106">
        <v>71.4</v>
      </c>
      <c r="E47" s="106">
        <v>61.3</v>
      </c>
      <c r="F47" s="106">
        <v>64.5</v>
      </c>
      <c r="G47" s="106">
        <v>36.2</v>
      </c>
      <c r="H47" s="106">
        <v>63.7</v>
      </c>
      <c r="I47" s="106">
        <v>67.5</v>
      </c>
      <c r="J47" s="106">
        <v>4.2</v>
      </c>
      <c r="K47" s="106">
        <v>78.3</v>
      </c>
      <c r="L47" s="106">
        <v>57.8</v>
      </c>
      <c r="M47" s="106">
        <v>15.2</v>
      </c>
      <c r="N47" s="106">
        <v>56.1</v>
      </c>
      <c r="O47" s="106">
        <v>6.4</v>
      </c>
      <c r="P47" s="106">
        <v>9.4</v>
      </c>
    </row>
    <row r="48" spans="1:16" ht="15">
      <c r="A48" s="62" t="s">
        <v>269</v>
      </c>
      <c r="B48" s="62" t="s">
        <v>385</v>
      </c>
      <c r="C48" s="105">
        <v>0.016</v>
      </c>
      <c r="D48" s="106">
        <v>63.1</v>
      </c>
      <c r="E48" s="106">
        <v>52</v>
      </c>
      <c r="F48" s="106">
        <v>92.1</v>
      </c>
      <c r="G48" s="106">
        <v>58.4</v>
      </c>
      <c r="H48" s="106">
        <v>73.1</v>
      </c>
      <c r="I48" s="106">
        <v>58.7</v>
      </c>
      <c r="J48" s="106">
        <v>2.7</v>
      </c>
      <c r="K48" s="106">
        <v>89.1</v>
      </c>
      <c r="L48" s="106">
        <v>74.7</v>
      </c>
      <c r="M48" s="106">
        <v>29.1</v>
      </c>
      <c r="N48" s="106">
        <v>68.6</v>
      </c>
      <c r="O48" s="106">
        <v>19.3</v>
      </c>
      <c r="P48" s="106">
        <v>18.8</v>
      </c>
    </row>
    <row r="49" spans="1:16" ht="15">
      <c r="A49" s="62" t="s">
        <v>270</v>
      </c>
      <c r="B49" s="62" t="s">
        <v>386</v>
      </c>
      <c r="C49" s="105">
        <v>0.245</v>
      </c>
      <c r="D49" s="106">
        <v>46.6</v>
      </c>
      <c r="E49" s="106">
        <v>50.1</v>
      </c>
      <c r="F49" s="106">
        <v>126.7</v>
      </c>
      <c r="G49" s="106">
        <v>60.6</v>
      </c>
      <c r="H49" s="106">
        <v>65.1</v>
      </c>
      <c r="I49" s="106">
        <v>75.2</v>
      </c>
      <c r="J49" s="106">
        <v>4.7</v>
      </c>
      <c r="K49" s="106">
        <v>83.3</v>
      </c>
      <c r="L49" s="106">
        <v>71</v>
      </c>
      <c r="M49" s="106">
        <v>22.8</v>
      </c>
      <c r="N49" s="106">
        <v>99</v>
      </c>
      <c r="O49" s="106">
        <v>9</v>
      </c>
      <c r="P49" s="106">
        <v>42.2</v>
      </c>
    </row>
    <row r="50" spans="1:16" ht="15">
      <c r="A50" s="62" t="s">
        <v>271</v>
      </c>
      <c r="B50" s="62" t="s">
        <v>387</v>
      </c>
      <c r="C50" s="105">
        <v>0.261</v>
      </c>
      <c r="D50" s="106">
        <v>4.6</v>
      </c>
      <c r="E50" s="106">
        <v>44</v>
      </c>
      <c r="F50" s="106">
        <v>17.2</v>
      </c>
      <c r="G50" s="106">
        <v>68.3</v>
      </c>
      <c r="H50" s="106">
        <v>80.7</v>
      </c>
      <c r="I50" s="106">
        <v>95</v>
      </c>
      <c r="J50" s="106">
        <v>1.7</v>
      </c>
      <c r="K50" s="106">
        <v>19.5</v>
      </c>
      <c r="L50" s="106">
        <v>30.6</v>
      </c>
      <c r="M50" s="106">
        <v>84.6</v>
      </c>
      <c r="N50" s="106">
        <v>99</v>
      </c>
      <c r="O50" s="106">
        <v>15.1</v>
      </c>
      <c r="P50" s="106">
        <v>98</v>
      </c>
    </row>
    <row r="51" spans="1:16" ht="15">
      <c r="A51" s="62" t="s">
        <v>272</v>
      </c>
      <c r="B51" s="62" t="s">
        <v>388</v>
      </c>
      <c r="C51" s="105">
        <v>0.301</v>
      </c>
      <c r="D51" s="106">
        <v>19.8</v>
      </c>
      <c r="E51" s="106">
        <v>49.2</v>
      </c>
      <c r="F51" s="106">
        <v>78.6</v>
      </c>
      <c r="G51" s="106">
        <v>45</v>
      </c>
      <c r="H51" s="106">
        <v>65.2</v>
      </c>
      <c r="I51" s="106">
        <v>95</v>
      </c>
      <c r="J51" s="106">
        <v>1.7</v>
      </c>
      <c r="K51" s="106">
        <v>78.4</v>
      </c>
      <c r="L51" s="106">
        <v>45</v>
      </c>
      <c r="M51" s="106">
        <v>32.6</v>
      </c>
      <c r="N51" s="106">
        <v>98.9</v>
      </c>
      <c r="O51" s="106">
        <v>10</v>
      </c>
      <c r="P51" s="106">
        <v>60.4</v>
      </c>
    </row>
    <row r="52" spans="1:16" ht="15">
      <c r="A52" s="62" t="s">
        <v>273</v>
      </c>
      <c r="B52" s="62" t="s">
        <v>389</v>
      </c>
      <c r="C52" s="105">
        <v>0.157</v>
      </c>
      <c r="D52" s="106">
        <v>12.8</v>
      </c>
      <c r="E52" s="106">
        <v>48.6</v>
      </c>
      <c r="F52" s="106">
        <v>163.6</v>
      </c>
      <c r="G52" s="106">
        <v>25</v>
      </c>
      <c r="H52" s="106">
        <v>82.4</v>
      </c>
      <c r="I52" s="106">
        <v>95</v>
      </c>
      <c r="J52" s="106">
        <v>1.6</v>
      </c>
      <c r="K52" s="106">
        <v>15</v>
      </c>
      <c r="L52" s="106">
        <v>28.4</v>
      </c>
      <c r="M52" s="106">
        <v>62.6</v>
      </c>
      <c r="N52" s="106">
        <v>88.3</v>
      </c>
      <c r="O52" s="106">
        <v>12.7</v>
      </c>
      <c r="P52" s="106">
        <v>78</v>
      </c>
    </row>
    <row r="53" spans="1:16" ht="15">
      <c r="A53" s="62" t="s">
        <v>274</v>
      </c>
      <c r="B53" s="62" t="s">
        <v>390</v>
      </c>
      <c r="C53" s="105">
        <v>0.104</v>
      </c>
      <c r="D53" s="106">
        <v>6.3</v>
      </c>
      <c r="E53" s="106">
        <v>98.8</v>
      </c>
      <c r="F53" s="106">
        <v>34.5</v>
      </c>
      <c r="G53" s="106">
        <v>9.7</v>
      </c>
      <c r="H53" s="106">
        <v>45.4</v>
      </c>
      <c r="I53" s="106">
        <v>95.5</v>
      </c>
      <c r="J53" s="106">
        <v>1.6</v>
      </c>
      <c r="K53" s="106">
        <v>16.9</v>
      </c>
      <c r="L53" s="106">
        <v>1.6</v>
      </c>
      <c r="M53" s="106">
        <v>88.3</v>
      </c>
      <c r="N53" s="106">
        <v>95.5</v>
      </c>
      <c r="O53" s="106">
        <v>15.2</v>
      </c>
      <c r="P53" s="106">
        <v>98</v>
      </c>
    </row>
    <row r="54" spans="1:16" ht="15">
      <c r="A54" s="62" t="s">
        <v>275</v>
      </c>
      <c r="B54" s="62" t="s">
        <v>391</v>
      </c>
      <c r="C54" s="105">
        <v>1.45</v>
      </c>
      <c r="D54" s="106">
        <v>26.3</v>
      </c>
      <c r="E54" s="106">
        <v>74.6</v>
      </c>
      <c r="F54" s="106">
        <v>222.5</v>
      </c>
      <c r="G54" s="106">
        <v>53</v>
      </c>
      <c r="H54" s="106">
        <v>80.8</v>
      </c>
      <c r="I54" s="106">
        <v>96.3</v>
      </c>
      <c r="J54" s="106">
        <v>1.3</v>
      </c>
      <c r="K54" s="106">
        <v>12.7</v>
      </c>
      <c r="L54" s="106">
        <v>81.7</v>
      </c>
      <c r="M54" s="106">
        <v>59.6</v>
      </c>
      <c r="N54" s="106">
        <v>60.9</v>
      </c>
      <c r="O54" s="106">
        <v>21.1</v>
      </c>
      <c r="P54" s="106">
        <v>74.6</v>
      </c>
    </row>
    <row r="55" spans="1:16" ht="15">
      <c r="A55" s="62" t="s">
        <v>276</v>
      </c>
      <c r="B55" s="62" t="s">
        <v>392</v>
      </c>
      <c r="C55" s="105">
        <v>0.74</v>
      </c>
      <c r="D55" s="106">
        <v>21.7</v>
      </c>
      <c r="E55" s="106">
        <v>90.2</v>
      </c>
      <c r="F55" s="106">
        <v>56.8</v>
      </c>
      <c r="G55" s="106">
        <v>74.5</v>
      </c>
      <c r="H55" s="106">
        <v>63.9</v>
      </c>
      <c r="I55" s="106">
        <v>84</v>
      </c>
      <c r="J55" s="106">
        <v>3.5</v>
      </c>
      <c r="K55" s="106">
        <v>85.7</v>
      </c>
      <c r="L55" s="106">
        <v>96.6</v>
      </c>
      <c r="M55" s="106">
        <v>46.5</v>
      </c>
      <c r="N55" s="106">
        <v>65.3</v>
      </c>
      <c r="O55" s="106">
        <v>6.2</v>
      </c>
      <c r="P55" s="106">
        <v>23.2</v>
      </c>
    </row>
    <row r="56" spans="1:16" ht="15">
      <c r="A56" s="62" t="s">
        <v>277</v>
      </c>
      <c r="B56" s="62" t="s">
        <v>393</v>
      </c>
      <c r="C56" s="105">
        <v>0.182</v>
      </c>
      <c r="D56" s="106">
        <v>68.5</v>
      </c>
      <c r="E56" s="106">
        <v>92.7</v>
      </c>
      <c r="F56" s="106">
        <v>55.6</v>
      </c>
      <c r="G56" s="106">
        <v>32.9</v>
      </c>
      <c r="H56" s="106">
        <v>72.7</v>
      </c>
      <c r="I56" s="106">
        <v>61</v>
      </c>
      <c r="J56" s="106">
        <v>9.1</v>
      </c>
      <c r="K56" s="106">
        <v>87.1</v>
      </c>
      <c r="L56" s="106">
        <v>32.4</v>
      </c>
      <c r="M56" s="106">
        <v>17.7</v>
      </c>
      <c r="N56" s="106">
        <v>32.9</v>
      </c>
      <c r="O56" s="106">
        <v>5.3</v>
      </c>
      <c r="P56" s="106">
        <v>23.9</v>
      </c>
    </row>
    <row r="57" spans="1:16" ht="15">
      <c r="A57" s="62" t="s">
        <v>278</v>
      </c>
      <c r="B57" s="62" t="s">
        <v>394</v>
      </c>
      <c r="C57" s="105">
        <v>0.253</v>
      </c>
      <c r="D57" s="106">
        <v>43.2</v>
      </c>
      <c r="E57" s="106">
        <v>37.3</v>
      </c>
      <c r="F57" s="106">
        <v>31.8</v>
      </c>
      <c r="G57" s="106">
        <v>16.5</v>
      </c>
      <c r="H57" s="106">
        <v>53.5</v>
      </c>
      <c r="I57" s="106">
        <v>79</v>
      </c>
      <c r="J57" s="106">
        <v>4.3</v>
      </c>
      <c r="K57" s="106">
        <v>27</v>
      </c>
      <c r="L57" s="106">
        <v>30.5</v>
      </c>
      <c r="M57" s="106">
        <v>18.6</v>
      </c>
      <c r="N57" s="106">
        <v>95.1</v>
      </c>
      <c r="O57" s="106">
        <v>9.1</v>
      </c>
      <c r="P57" s="106">
        <v>22.7</v>
      </c>
    </row>
    <row r="58" spans="1:16" ht="15">
      <c r="A58" s="62" t="s">
        <v>279</v>
      </c>
      <c r="B58" s="62" t="s">
        <v>395</v>
      </c>
      <c r="C58" s="105">
        <v>0.303</v>
      </c>
      <c r="D58" s="106">
        <v>29.4</v>
      </c>
      <c r="E58" s="106">
        <v>32.3</v>
      </c>
      <c r="F58" s="106">
        <v>67.1</v>
      </c>
      <c r="G58" s="106">
        <v>66.9</v>
      </c>
      <c r="H58" s="106">
        <v>20.3</v>
      </c>
      <c r="I58" s="106">
        <v>84.6</v>
      </c>
      <c r="J58" s="106">
        <v>2.3</v>
      </c>
      <c r="K58" s="106">
        <v>18.4</v>
      </c>
      <c r="L58" s="106">
        <v>69.8</v>
      </c>
      <c r="M58" s="106">
        <v>72.6</v>
      </c>
      <c r="N58" s="106">
        <v>64.6</v>
      </c>
      <c r="O58" s="106">
        <v>7</v>
      </c>
      <c r="P58" s="106">
        <v>39.4</v>
      </c>
    </row>
    <row r="59" spans="1:16" ht="45">
      <c r="A59" s="62" t="s">
        <v>280</v>
      </c>
      <c r="B59" s="62" t="s">
        <v>396</v>
      </c>
      <c r="C59" s="105">
        <v>0.139</v>
      </c>
      <c r="D59" s="106">
        <v>53.9</v>
      </c>
      <c r="E59" s="106">
        <v>77.7</v>
      </c>
      <c r="F59" s="106">
        <v>27.3</v>
      </c>
      <c r="G59" s="106">
        <v>20.7</v>
      </c>
      <c r="H59" s="106">
        <v>6.6</v>
      </c>
      <c r="I59" s="106">
        <v>64</v>
      </c>
      <c r="J59" s="106">
        <v>3.1</v>
      </c>
      <c r="K59" s="106">
        <v>55.5</v>
      </c>
      <c r="L59" s="106">
        <v>8</v>
      </c>
      <c r="M59" s="106">
        <v>1.2</v>
      </c>
      <c r="N59" s="106">
        <v>88.5</v>
      </c>
      <c r="O59" s="106">
        <v>21</v>
      </c>
      <c r="P59" s="106">
        <v>5.2</v>
      </c>
    </row>
    <row r="60" spans="1:16" ht="30">
      <c r="A60" s="62" t="s">
        <v>281</v>
      </c>
      <c r="B60" s="62" t="s">
        <v>397</v>
      </c>
      <c r="C60" s="105">
        <v>0.058</v>
      </c>
      <c r="D60" s="106">
        <v>21.2</v>
      </c>
      <c r="E60" s="106">
        <v>95.2</v>
      </c>
      <c r="F60" s="106">
        <v>14.5</v>
      </c>
      <c r="G60" s="106">
        <v>5.8</v>
      </c>
      <c r="H60" s="106">
        <v>3.9</v>
      </c>
      <c r="I60" s="106">
        <v>79</v>
      </c>
      <c r="J60" s="106">
        <v>2.2</v>
      </c>
      <c r="K60" s="106">
        <v>8.4</v>
      </c>
      <c r="L60" s="106">
        <v>19.3</v>
      </c>
      <c r="M60" s="106">
        <v>17.3</v>
      </c>
      <c r="N60" s="106">
        <v>49.4</v>
      </c>
      <c r="O60" s="106">
        <v>20.3</v>
      </c>
      <c r="P60" s="106" t="s">
        <v>430</v>
      </c>
    </row>
    <row r="61" spans="1:16" ht="15">
      <c r="A61" s="62" t="s">
        <v>282</v>
      </c>
      <c r="B61" s="62" t="s">
        <v>398</v>
      </c>
      <c r="C61" s="105">
        <v>1.25</v>
      </c>
      <c r="D61" s="106">
        <v>44.3</v>
      </c>
      <c r="E61" s="106">
        <v>76.5</v>
      </c>
      <c r="F61" s="106">
        <v>16.9</v>
      </c>
      <c r="G61" s="106">
        <v>17.2</v>
      </c>
      <c r="H61" s="106">
        <v>77.5</v>
      </c>
      <c r="I61" s="106">
        <v>53</v>
      </c>
      <c r="J61" s="106">
        <v>7.1</v>
      </c>
      <c r="K61" s="106">
        <v>91.8</v>
      </c>
      <c r="L61" s="106">
        <v>19.9</v>
      </c>
      <c r="M61" s="106">
        <v>39</v>
      </c>
      <c r="N61" s="106">
        <v>74.8</v>
      </c>
      <c r="O61" s="106">
        <v>6</v>
      </c>
      <c r="P61" s="106">
        <v>13.4</v>
      </c>
    </row>
    <row r="62" spans="1:16" ht="15">
      <c r="A62" s="62" t="s">
        <v>283</v>
      </c>
      <c r="B62" s="62" t="s">
        <v>399</v>
      </c>
      <c r="C62" s="105">
        <v>0.057</v>
      </c>
      <c r="D62" s="106">
        <v>63.8</v>
      </c>
      <c r="E62" s="106">
        <v>75.4</v>
      </c>
      <c r="F62" s="106">
        <v>8.2</v>
      </c>
      <c r="G62" s="106">
        <v>19.7</v>
      </c>
      <c r="H62" s="106">
        <v>68.5</v>
      </c>
      <c r="I62" s="106">
        <v>69</v>
      </c>
      <c r="J62" s="106">
        <v>15.3</v>
      </c>
      <c r="K62" s="106">
        <v>19.9</v>
      </c>
      <c r="L62" s="106">
        <v>11</v>
      </c>
      <c r="M62" s="106">
        <v>59</v>
      </c>
      <c r="N62" s="106">
        <v>84.4</v>
      </c>
      <c r="O62" s="106">
        <v>4</v>
      </c>
      <c r="P62" s="106">
        <v>5.9</v>
      </c>
    </row>
    <row r="63" spans="1:16" ht="15">
      <c r="A63" s="62" t="s">
        <v>284</v>
      </c>
      <c r="B63" s="62" t="s">
        <v>400</v>
      </c>
      <c r="C63" s="105">
        <v>0.017</v>
      </c>
      <c r="D63" s="106">
        <v>49.8</v>
      </c>
      <c r="E63" s="106">
        <v>94.2</v>
      </c>
      <c r="F63" s="106">
        <v>2.3</v>
      </c>
      <c r="G63" s="106">
        <v>10</v>
      </c>
      <c r="H63" s="106">
        <v>55.2</v>
      </c>
      <c r="I63" s="106">
        <v>67.5</v>
      </c>
      <c r="J63" s="106">
        <v>23.9</v>
      </c>
      <c r="K63" s="106">
        <v>9.4</v>
      </c>
      <c r="L63" s="106">
        <v>5.1</v>
      </c>
      <c r="M63" s="106">
        <v>97</v>
      </c>
      <c r="N63" s="106">
        <v>88.2</v>
      </c>
      <c r="O63" s="106">
        <v>10.1</v>
      </c>
      <c r="P63" s="106">
        <v>20.9</v>
      </c>
    </row>
    <row r="64" spans="1:16" ht="15">
      <c r="A64" s="62" t="s">
        <v>285</v>
      </c>
      <c r="B64" s="62" t="s">
        <v>401</v>
      </c>
      <c r="C64" s="105">
        <v>0.072</v>
      </c>
      <c r="D64" s="106">
        <v>49.7</v>
      </c>
      <c r="E64" s="106">
        <v>93.2</v>
      </c>
      <c r="F64" s="106">
        <v>14.5</v>
      </c>
      <c r="G64" s="106">
        <v>24.1</v>
      </c>
      <c r="H64" s="106">
        <v>56.7</v>
      </c>
      <c r="I64" s="106">
        <v>95.3</v>
      </c>
      <c r="J64" s="106">
        <v>8.2</v>
      </c>
      <c r="K64" s="106">
        <v>13</v>
      </c>
      <c r="L64" s="106">
        <v>23.7</v>
      </c>
      <c r="M64" s="106">
        <v>38</v>
      </c>
      <c r="N64" s="106">
        <v>81.2</v>
      </c>
      <c r="O64" s="106">
        <v>19.1</v>
      </c>
      <c r="P64" s="106">
        <v>61.6</v>
      </c>
    </row>
    <row r="65" spans="1:16" ht="15">
      <c r="A65" s="62" t="s">
        <v>286</v>
      </c>
      <c r="B65" s="62" t="s">
        <v>402</v>
      </c>
      <c r="C65" s="105">
        <v>0.234</v>
      </c>
      <c r="D65" s="106">
        <v>22.6</v>
      </c>
      <c r="E65" s="106">
        <v>41</v>
      </c>
      <c r="F65" s="106">
        <v>38.6</v>
      </c>
      <c r="G65" s="106">
        <v>51.2</v>
      </c>
      <c r="H65" s="106">
        <v>67.1</v>
      </c>
      <c r="I65" s="106">
        <v>95.2</v>
      </c>
      <c r="J65" s="106">
        <v>1.4</v>
      </c>
      <c r="K65" s="106">
        <v>91.8</v>
      </c>
      <c r="L65" s="106">
        <v>57.6</v>
      </c>
      <c r="M65" s="106">
        <v>88.6</v>
      </c>
      <c r="N65" s="106">
        <v>84.6</v>
      </c>
      <c r="O65" s="106">
        <v>7.1</v>
      </c>
      <c r="P65" s="106">
        <v>51.7</v>
      </c>
    </row>
    <row r="66" spans="1:16" ht="15">
      <c r="A66" s="62" t="s">
        <v>287</v>
      </c>
      <c r="B66" s="62" t="s">
        <v>403</v>
      </c>
      <c r="C66" s="105">
        <v>0.024</v>
      </c>
      <c r="D66" s="106">
        <v>68.2</v>
      </c>
      <c r="E66" s="106">
        <v>68.3</v>
      </c>
      <c r="F66" s="106">
        <v>11.7</v>
      </c>
      <c r="G66" s="106">
        <v>17</v>
      </c>
      <c r="H66" s="106">
        <v>44.2</v>
      </c>
      <c r="I66" s="106">
        <v>64.7</v>
      </c>
      <c r="J66" s="106">
        <v>15.2</v>
      </c>
      <c r="K66" s="106">
        <v>48.2</v>
      </c>
      <c r="L66" s="106">
        <v>28.8</v>
      </c>
      <c r="M66" s="106">
        <v>9.1</v>
      </c>
      <c r="N66" s="106">
        <v>63.8</v>
      </c>
      <c r="O66" s="106">
        <v>6.6</v>
      </c>
      <c r="P66" s="106">
        <v>9.7</v>
      </c>
    </row>
    <row r="67" spans="1:16" ht="15">
      <c r="A67" s="62" t="s">
        <v>288</v>
      </c>
      <c r="B67" s="62" t="s">
        <v>404</v>
      </c>
      <c r="C67" s="105">
        <v>0.131</v>
      </c>
      <c r="D67" s="106">
        <v>45.2</v>
      </c>
      <c r="E67" s="106">
        <v>79</v>
      </c>
      <c r="F67" s="106">
        <v>8.6</v>
      </c>
      <c r="G67" s="106">
        <v>16.76</v>
      </c>
      <c r="H67" s="106">
        <v>37.4</v>
      </c>
      <c r="I67" s="106">
        <v>87.6</v>
      </c>
      <c r="J67" s="106">
        <v>3.7</v>
      </c>
      <c r="K67" s="106">
        <v>7.4</v>
      </c>
      <c r="L67" s="106">
        <v>16.1</v>
      </c>
      <c r="M67" s="106">
        <v>6.2</v>
      </c>
      <c r="N67" s="106">
        <v>87.1</v>
      </c>
      <c r="O67" s="106">
        <v>10.2</v>
      </c>
      <c r="P67" s="106">
        <v>6.7</v>
      </c>
    </row>
    <row r="68" spans="1:16" ht="15">
      <c r="A68" s="62" t="s">
        <v>289</v>
      </c>
      <c r="B68" s="62" t="s">
        <v>405</v>
      </c>
      <c r="C68" s="105">
        <v>0.219</v>
      </c>
      <c r="D68" s="106">
        <v>83</v>
      </c>
      <c r="E68" s="106">
        <v>73.1</v>
      </c>
      <c r="F68" s="106">
        <v>22.4</v>
      </c>
      <c r="G68" s="106">
        <v>38</v>
      </c>
      <c r="H68" s="106">
        <v>44.4</v>
      </c>
      <c r="I68" s="106">
        <v>57</v>
      </c>
      <c r="J68" s="106">
        <v>4.9</v>
      </c>
      <c r="K68" s="106">
        <v>5</v>
      </c>
      <c r="L68" s="106">
        <v>33.4</v>
      </c>
      <c r="M68" s="106">
        <v>1.5</v>
      </c>
      <c r="N68" s="106">
        <v>77.2</v>
      </c>
      <c r="O68" s="106">
        <v>8.7</v>
      </c>
      <c r="P68" s="106">
        <v>7.1</v>
      </c>
    </row>
    <row r="69" spans="1:16" ht="15">
      <c r="A69" s="62" t="s">
        <v>290</v>
      </c>
      <c r="B69" s="62" t="s">
        <v>406</v>
      </c>
      <c r="C69" s="105">
        <v>0.152</v>
      </c>
      <c r="D69" s="106">
        <v>59.9</v>
      </c>
      <c r="E69" s="106">
        <v>74.7</v>
      </c>
      <c r="F69" s="106">
        <v>111.3</v>
      </c>
      <c r="G69" s="106">
        <v>17.3</v>
      </c>
      <c r="H69" s="106">
        <v>59.6</v>
      </c>
      <c r="I69" s="106">
        <v>92.8</v>
      </c>
      <c r="J69" s="106">
        <v>1.4</v>
      </c>
      <c r="K69" s="106">
        <v>22.2</v>
      </c>
      <c r="L69" s="106">
        <v>13.3</v>
      </c>
      <c r="M69" s="106">
        <v>15.4</v>
      </c>
      <c r="N69" s="106">
        <v>76</v>
      </c>
      <c r="O69" s="106">
        <v>6.4</v>
      </c>
      <c r="P69" s="106">
        <v>12.9</v>
      </c>
    </row>
    <row r="70" spans="1:16" ht="15">
      <c r="A70" s="62" t="s">
        <v>291</v>
      </c>
      <c r="B70" s="62" t="s">
        <v>407</v>
      </c>
      <c r="C70" s="105">
        <v>0.159</v>
      </c>
      <c r="D70" s="106">
        <v>26.7</v>
      </c>
      <c r="E70" s="106">
        <v>88.6</v>
      </c>
      <c r="F70" s="106">
        <v>22.5</v>
      </c>
      <c r="G70" s="106">
        <v>33.6</v>
      </c>
      <c r="H70" s="106">
        <v>63.9</v>
      </c>
      <c r="I70" s="106">
        <v>93.1</v>
      </c>
      <c r="J70" s="106">
        <v>1.4</v>
      </c>
      <c r="K70" s="106">
        <v>91.9</v>
      </c>
      <c r="L70" s="106">
        <v>58.7</v>
      </c>
      <c r="M70" s="106">
        <v>68.8</v>
      </c>
      <c r="N70" s="106">
        <v>93.9</v>
      </c>
      <c r="O70" s="106">
        <v>12</v>
      </c>
      <c r="P70" s="106">
        <v>36.2</v>
      </c>
    </row>
    <row r="71" spans="1:16" ht="15">
      <c r="A71" s="62" t="s">
        <v>292</v>
      </c>
      <c r="B71" s="62" t="s">
        <v>408</v>
      </c>
      <c r="C71" s="105">
        <v>0.256</v>
      </c>
      <c r="D71" s="106">
        <v>32.3</v>
      </c>
      <c r="E71" s="106">
        <v>88.8</v>
      </c>
      <c r="F71" s="106">
        <v>19.2</v>
      </c>
      <c r="G71" s="106">
        <v>19.4</v>
      </c>
      <c r="H71" s="106">
        <v>41.9</v>
      </c>
      <c r="I71" s="106">
        <v>95.3</v>
      </c>
      <c r="J71" s="106">
        <v>3.2</v>
      </c>
      <c r="K71" s="106">
        <v>84.1</v>
      </c>
      <c r="L71" s="106">
        <v>7.8</v>
      </c>
      <c r="M71" s="106">
        <v>23.3</v>
      </c>
      <c r="N71" s="106">
        <v>84.2</v>
      </c>
      <c r="O71" s="106">
        <v>3.8</v>
      </c>
      <c r="P71" s="106">
        <v>8.8</v>
      </c>
    </row>
    <row r="72" spans="1:16" ht="15">
      <c r="A72" s="62" t="s">
        <v>293</v>
      </c>
      <c r="B72" s="62" t="s">
        <v>409</v>
      </c>
      <c r="C72" s="105">
        <v>0.094</v>
      </c>
      <c r="D72" s="106">
        <v>61.8</v>
      </c>
      <c r="E72" s="106">
        <v>89.4</v>
      </c>
      <c r="F72" s="106">
        <v>15.4</v>
      </c>
      <c r="G72" s="106">
        <v>52.7</v>
      </c>
      <c r="H72" s="106">
        <v>47</v>
      </c>
      <c r="I72" s="106">
        <v>87.8</v>
      </c>
      <c r="J72" s="106">
        <v>3.2</v>
      </c>
      <c r="K72" s="106">
        <v>58.6</v>
      </c>
      <c r="L72" s="106">
        <v>17.4</v>
      </c>
      <c r="M72" s="106">
        <v>2.1</v>
      </c>
      <c r="N72" s="106">
        <v>36.1</v>
      </c>
      <c r="O72" s="106">
        <v>7.2</v>
      </c>
      <c r="P72" s="106">
        <v>6.6</v>
      </c>
    </row>
    <row r="73" spans="1:16" ht="30">
      <c r="A73" s="62" t="s">
        <v>294</v>
      </c>
      <c r="B73" s="62" t="s">
        <v>410</v>
      </c>
      <c r="C73" s="105">
        <v>0.016</v>
      </c>
      <c r="D73" s="106">
        <v>51.2</v>
      </c>
      <c r="E73" s="106">
        <v>84.4</v>
      </c>
      <c r="F73" s="106">
        <v>1.8</v>
      </c>
      <c r="G73" s="106">
        <v>6</v>
      </c>
      <c r="H73" s="106">
        <v>18</v>
      </c>
      <c r="I73" s="106">
        <v>25.4</v>
      </c>
      <c r="J73" s="106">
        <v>12.5</v>
      </c>
      <c r="K73" s="106">
        <v>12.7</v>
      </c>
      <c r="L73" s="106">
        <v>0.2</v>
      </c>
      <c r="M73" s="106">
        <v>7.3</v>
      </c>
      <c r="N73" s="106">
        <v>94.3</v>
      </c>
      <c r="O73" s="106">
        <v>13.4</v>
      </c>
      <c r="P73" s="106" t="s">
        <v>430</v>
      </c>
    </row>
    <row r="74" spans="1:16" ht="15">
      <c r="A74" s="62" t="s">
        <v>295</v>
      </c>
      <c r="B74" s="62" t="s">
        <v>411</v>
      </c>
      <c r="C74" s="105">
        <v>0.01</v>
      </c>
      <c r="D74" s="106">
        <v>42.7</v>
      </c>
      <c r="E74" s="106">
        <v>6.2</v>
      </c>
      <c r="F74" s="106">
        <v>1.1</v>
      </c>
      <c r="G74" s="106">
        <v>9</v>
      </c>
      <c r="H74" s="106">
        <v>27.3</v>
      </c>
      <c r="I74" s="106">
        <v>35.8</v>
      </c>
      <c r="J74" s="106">
        <v>23.4</v>
      </c>
      <c r="K74" s="106">
        <v>31</v>
      </c>
      <c r="L74" s="106">
        <v>3.3</v>
      </c>
      <c r="M74" s="106">
        <v>40.9</v>
      </c>
      <c r="N74" s="106">
        <v>94.8</v>
      </c>
      <c r="O74" s="106">
        <v>29.3</v>
      </c>
      <c r="P74" s="106">
        <v>29.3</v>
      </c>
    </row>
    <row r="75" spans="1:16" ht="15">
      <c r="A75" s="62" t="s">
        <v>296</v>
      </c>
      <c r="B75" s="62" t="s">
        <v>412</v>
      </c>
      <c r="C75" s="105">
        <v>0.109</v>
      </c>
      <c r="D75" s="106">
        <v>77.6</v>
      </c>
      <c r="E75" s="106">
        <v>86.8</v>
      </c>
      <c r="F75" s="106">
        <v>28.1</v>
      </c>
      <c r="G75" s="106">
        <v>54.4</v>
      </c>
      <c r="H75" s="106">
        <v>59.1</v>
      </c>
      <c r="I75" s="106">
        <v>80.3</v>
      </c>
      <c r="J75" s="106">
        <v>22.6</v>
      </c>
      <c r="K75" s="106">
        <v>27.1</v>
      </c>
      <c r="L75" s="106">
        <v>94.9</v>
      </c>
      <c r="M75" s="106">
        <v>72.9</v>
      </c>
      <c r="N75" s="106">
        <v>52.4</v>
      </c>
      <c r="O75" s="106">
        <v>5.1</v>
      </c>
      <c r="P75" s="106">
        <v>17.6</v>
      </c>
    </row>
    <row r="76" spans="1:16" ht="15">
      <c r="A76" s="62" t="s">
        <v>297</v>
      </c>
      <c r="B76" s="62" t="s">
        <v>413</v>
      </c>
      <c r="C76" s="105">
        <v>0.123</v>
      </c>
      <c r="D76" s="106">
        <v>66</v>
      </c>
      <c r="E76" s="106">
        <v>76</v>
      </c>
      <c r="F76" s="106">
        <v>9.2</v>
      </c>
      <c r="G76" s="106">
        <v>31.1</v>
      </c>
      <c r="H76" s="106">
        <v>14</v>
      </c>
      <c r="I76" s="106">
        <v>54.8</v>
      </c>
      <c r="J76" s="106">
        <v>17.4</v>
      </c>
      <c r="K76" s="106">
        <v>25.4</v>
      </c>
      <c r="L76" s="106">
        <v>19.7</v>
      </c>
      <c r="M76" s="106">
        <v>10.8</v>
      </c>
      <c r="N76" s="106">
        <v>62.1</v>
      </c>
      <c r="O76" s="106">
        <v>5.6</v>
      </c>
      <c r="P76" s="106">
        <v>11</v>
      </c>
    </row>
    <row r="77" spans="1:16" ht="15">
      <c r="A77" s="62" t="s">
        <v>298</v>
      </c>
      <c r="B77" s="62" t="s">
        <v>414</v>
      </c>
      <c r="C77" s="105">
        <v>0.014</v>
      </c>
      <c r="D77" s="106">
        <v>65.4</v>
      </c>
      <c r="E77" s="106">
        <v>66</v>
      </c>
      <c r="F77" s="106">
        <v>15.6</v>
      </c>
      <c r="G77" s="106">
        <v>12.6</v>
      </c>
      <c r="H77" s="106">
        <v>59.2</v>
      </c>
      <c r="I77" s="106">
        <v>72.7</v>
      </c>
      <c r="J77" s="106">
        <v>21.6</v>
      </c>
      <c r="K77" s="106">
        <v>11</v>
      </c>
      <c r="L77" s="106">
        <v>10.5</v>
      </c>
      <c r="M77" s="106">
        <v>1.2</v>
      </c>
      <c r="N77" s="106">
        <v>74.1</v>
      </c>
      <c r="O77" s="106">
        <v>17.2</v>
      </c>
      <c r="P77" s="106">
        <v>16.2</v>
      </c>
    </row>
    <row r="78" spans="1:16" ht="15">
      <c r="A78" s="62" t="s">
        <v>299</v>
      </c>
      <c r="B78" s="62" t="s">
        <v>415</v>
      </c>
      <c r="C78" s="105">
        <v>0.019</v>
      </c>
      <c r="D78" s="106">
        <v>37.4</v>
      </c>
      <c r="E78" s="106">
        <v>40.4</v>
      </c>
      <c r="F78" s="106">
        <v>2.7</v>
      </c>
      <c r="G78" s="106">
        <v>50</v>
      </c>
      <c r="H78" s="106">
        <v>18.4</v>
      </c>
      <c r="I78" s="106">
        <v>34.2</v>
      </c>
      <c r="J78" s="106">
        <v>20.6</v>
      </c>
      <c r="K78" s="106">
        <v>9.9</v>
      </c>
      <c r="L78" s="106">
        <v>69</v>
      </c>
      <c r="M78" s="106">
        <v>19</v>
      </c>
      <c r="N78" s="106">
        <v>97.3</v>
      </c>
      <c r="O78" s="106">
        <v>90</v>
      </c>
      <c r="P78" s="106" t="s">
        <v>430</v>
      </c>
    </row>
    <row r="79" spans="1:16" ht="15">
      <c r="A79" s="62" t="s">
        <v>300</v>
      </c>
      <c r="B79" s="62" t="s">
        <v>416</v>
      </c>
      <c r="C79" s="105">
        <v>0.039</v>
      </c>
      <c r="D79" s="106">
        <v>67.8</v>
      </c>
      <c r="E79" s="106">
        <v>90.8</v>
      </c>
      <c r="F79" s="106">
        <v>17.6</v>
      </c>
      <c r="G79" s="106">
        <v>20.2</v>
      </c>
      <c r="H79" s="106">
        <v>68.7</v>
      </c>
      <c r="I79" s="106">
        <v>73.4</v>
      </c>
      <c r="J79" s="106">
        <v>4.8</v>
      </c>
      <c r="K79" s="106">
        <v>1.4</v>
      </c>
      <c r="L79" s="106">
        <v>38.4</v>
      </c>
      <c r="M79" s="106">
        <v>30</v>
      </c>
      <c r="N79" s="106">
        <v>48.5</v>
      </c>
      <c r="O79" s="106">
        <v>6.1</v>
      </c>
      <c r="P79" s="106">
        <v>29.5</v>
      </c>
    </row>
    <row r="80" spans="1:16" ht="30">
      <c r="A80" s="62" t="s">
        <v>301</v>
      </c>
      <c r="B80" s="62" t="s">
        <v>417</v>
      </c>
      <c r="C80" s="105">
        <v>0.146</v>
      </c>
      <c r="D80" s="106">
        <v>45.4</v>
      </c>
      <c r="E80" s="106">
        <v>61.8</v>
      </c>
      <c r="F80" s="106">
        <v>29.3</v>
      </c>
      <c r="G80" s="106">
        <v>41</v>
      </c>
      <c r="H80" s="106">
        <v>49.7</v>
      </c>
      <c r="I80" s="106">
        <v>57.4</v>
      </c>
      <c r="J80" s="106">
        <v>26.6</v>
      </c>
      <c r="K80" s="106">
        <v>13</v>
      </c>
      <c r="L80" s="106">
        <v>31.2</v>
      </c>
      <c r="M80" s="106">
        <v>11.9</v>
      </c>
      <c r="N80" s="106">
        <v>92.2</v>
      </c>
      <c r="O80" s="106">
        <v>17.2</v>
      </c>
      <c r="P80" s="106">
        <v>19.7</v>
      </c>
    </row>
    <row r="81" spans="1:16" ht="30">
      <c r="A81" s="62" t="s">
        <v>302</v>
      </c>
      <c r="B81" s="62" t="s">
        <v>418</v>
      </c>
      <c r="C81" s="105">
        <v>0.05</v>
      </c>
      <c r="D81" s="106">
        <v>6.8</v>
      </c>
      <c r="E81" s="106">
        <v>34.1</v>
      </c>
      <c r="F81" s="106">
        <v>2.1</v>
      </c>
      <c r="G81" s="106">
        <v>46.7</v>
      </c>
      <c r="H81" s="106">
        <v>2.6</v>
      </c>
      <c r="I81" s="106">
        <v>37.3</v>
      </c>
      <c r="J81" s="106">
        <v>4.4</v>
      </c>
      <c r="K81" s="106">
        <v>0.5</v>
      </c>
      <c r="L81" s="106">
        <v>4.5</v>
      </c>
      <c r="M81" s="106">
        <v>98</v>
      </c>
      <c r="N81" s="106">
        <v>99</v>
      </c>
      <c r="O81" s="106">
        <v>5</v>
      </c>
      <c r="P81" s="106" t="s">
        <v>430</v>
      </c>
    </row>
  </sheetData>
  <sheetProtection sheet="1" objects="1" scenarios="1"/>
  <printOptions horizontalCentered="1"/>
  <pageMargins left="0.1968503937007874" right="0.1968503937007874" top="0.3937007874015748" bottom="0.1968503937007874" header="0" footer="0.11811023622047245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4.14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" sqref="K3"/>
    </sheetView>
  </sheetViews>
  <sheetFormatPr defaultColWidth="9.140625" defaultRowHeight="15"/>
  <cols>
    <col min="1" max="1" width="9.421875" style="76" customWidth="1"/>
    <col min="2" max="2" width="26.00390625" style="76" customWidth="1"/>
    <col min="3" max="3" width="14.57421875" style="76" customWidth="1"/>
    <col min="4" max="4" width="9.7109375" style="74" customWidth="1"/>
    <col min="5" max="5" width="3.421875" style="75" customWidth="1"/>
    <col min="6" max="10" width="3.00390625" style="75" customWidth="1"/>
    <col min="11" max="11" width="4.00390625" style="75" customWidth="1"/>
    <col min="12" max="12" width="3.140625" style="75" customWidth="1"/>
    <col min="13" max="13" width="3.00390625" style="75" customWidth="1"/>
    <col min="14" max="14" width="2.7109375" style="75" customWidth="1"/>
    <col min="15" max="16" width="4.00390625" style="75" bestFit="1" customWidth="1"/>
    <col min="17" max="18" width="3.00390625" style="75" customWidth="1"/>
    <col min="19" max="19" width="2.7109375" style="75" customWidth="1"/>
    <col min="20" max="20" width="4.00390625" style="75" customWidth="1"/>
    <col min="21" max="21" width="4.00390625" style="75" bestFit="1" customWidth="1"/>
    <col min="22" max="22" width="3.00390625" style="75" customWidth="1"/>
    <col min="23" max="23" width="4.00390625" style="75" customWidth="1"/>
    <col min="24" max="24" width="4.00390625" style="75" bestFit="1" customWidth="1"/>
    <col min="25" max="25" width="4.00390625" style="75" customWidth="1"/>
    <col min="26" max="26" width="4.00390625" style="75" bestFit="1" customWidth="1"/>
    <col min="27" max="27" width="3.00390625" style="75" customWidth="1"/>
    <col min="28" max="28" width="4.00390625" style="75" customWidth="1"/>
    <col min="29" max="29" width="4.00390625" style="75" bestFit="1" customWidth="1"/>
    <col min="30" max="30" width="4.00390625" style="75" customWidth="1"/>
    <col min="31" max="31" width="4.00390625" style="75" bestFit="1" customWidth="1"/>
    <col min="32" max="32" width="2.57421875" style="75" customWidth="1"/>
    <col min="33" max="33" width="4.00390625" style="75" customWidth="1"/>
    <col min="34" max="34" width="4.00390625" style="75" bestFit="1" customWidth="1"/>
    <col min="35" max="35" width="4.00390625" style="75" customWidth="1"/>
    <col min="36" max="36" width="4.00390625" style="75" bestFit="1" customWidth="1"/>
    <col min="37" max="37" width="2.57421875" style="75" customWidth="1"/>
    <col min="38" max="38" width="4.00390625" style="75" customWidth="1"/>
    <col min="39" max="39" width="4.00390625" style="75" bestFit="1" customWidth="1"/>
    <col min="40" max="40" width="4.00390625" style="75" customWidth="1"/>
    <col min="41" max="41" width="4.00390625" style="75" bestFit="1" customWidth="1"/>
    <col min="42" max="42" width="2.7109375" style="75" customWidth="1"/>
    <col min="43" max="43" width="3.8515625" style="75" customWidth="1"/>
    <col min="44" max="44" width="4.00390625" style="75" bestFit="1" customWidth="1"/>
    <col min="45" max="45" width="4.00390625" style="75" customWidth="1"/>
    <col min="46" max="46" width="4.00390625" style="75" bestFit="1" customWidth="1"/>
    <col min="47" max="47" width="3.140625" style="75" customWidth="1"/>
    <col min="48" max="48" width="4.00390625" style="75" customWidth="1"/>
    <col min="49" max="49" width="4.00390625" style="75" bestFit="1" customWidth="1"/>
    <col min="50" max="50" width="4.00390625" style="75" customWidth="1"/>
    <col min="51" max="51" width="4.00390625" style="75" bestFit="1" customWidth="1"/>
    <col min="52" max="52" width="2.8515625" style="75" customWidth="1"/>
    <col min="53" max="53" width="4.00390625" style="75" customWidth="1"/>
    <col min="54" max="54" width="2.00390625" style="75" customWidth="1"/>
    <col min="55" max="55" width="4.00390625" style="75" customWidth="1"/>
    <col min="56" max="56" width="2.28125" style="75" bestFit="1" customWidth="1"/>
    <col min="57" max="57" width="2.00390625" style="75" customWidth="1"/>
    <col min="58" max="58" width="4.00390625" style="75" customWidth="1"/>
    <col min="59" max="59" width="2.00390625" style="75" customWidth="1"/>
    <col min="60" max="60" width="4.00390625" style="75" customWidth="1"/>
    <col min="61" max="61" width="2.28125" style="75" bestFit="1" customWidth="1"/>
    <col min="62" max="62" width="2.00390625" style="75" customWidth="1"/>
    <col min="63" max="63" width="4.00390625" style="75" customWidth="1"/>
    <col min="64" max="64" width="2.00390625" style="75" customWidth="1"/>
    <col min="65" max="65" width="4.00390625" style="75" customWidth="1"/>
    <col min="66" max="66" width="2.28125" style="75" bestFit="1" customWidth="1"/>
    <col min="67" max="67" width="2.00390625" style="75" customWidth="1"/>
    <col min="68" max="68" width="4.00390625" style="75" customWidth="1"/>
    <col min="69" max="69" width="2.00390625" style="75" customWidth="1"/>
    <col min="70" max="70" width="4.00390625" style="75" customWidth="1"/>
    <col min="71" max="72" width="2.00390625" style="75" customWidth="1"/>
    <col min="73" max="73" width="4.00390625" style="75" customWidth="1"/>
    <col min="74" max="74" width="2.00390625" style="75" customWidth="1"/>
    <col min="75" max="75" width="4.00390625" style="75" customWidth="1"/>
    <col min="76" max="77" width="2.00390625" style="75" customWidth="1"/>
    <col min="78" max="78" width="4.00390625" style="75" customWidth="1"/>
    <col min="79" max="79" width="2.00390625" style="75" customWidth="1"/>
    <col min="80" max="80" width="4.00390625" style="75" customWidth="1"/>
    <col min="81" max="81" width="2.00390625" style="75" customWidth="1"/>
    <col min="82" max="16384" width="9.140625" style="75" customWidth="1"/>
  </cols>
  <sheetData>
    <row r="1" spans="1:81" s="71" customFormat="1" ht="51.75" customHeight="1">
      <c r="A1" s="68" t="s">
        <v>320</v>
      </c>
      <c r="B1" s="68" t="s">
        <v>321</v>
      </c>
      <c r="C1" s="68" t="s">
        <v>322</v>
      </c>
      <c r="D1" s="69" t="s">
        <v>323</v>
      </c>
      <c r="E1" s="130" t="s">
        <v>324</v>
      </c>
      <c r="F1" s="130"/>
      <c r="G1" s="130" t="s">
        <v>325</v>
      </c>
      <c r="H1" s="130"/>
      <c r="I1" s="130" t="s">
        <v>326</v>
      </c>
      <c r="J1" s="130"/>
      <c r="K1" s="70" t="s">
        <v>327</v>
      </c>
      <c r="L1" s="70" t="s">
        <v>328</v>
      </c>
      <c r="M1" s="71" t="s">
        <v>329</v>
      </c>
      <c r="N1" s="71" t="s">
        <v>330</v>
      </c>
      <c r="O1" s="71" t="s">
        <v>329</v>
      </c>
      <c r="P1" s="71" t="s">
        <v>330</v>
      </c>
      <c r="Q1" s="70" t="s">
        <v>328</v>
      </c>
      <c r="R1" s="71" t="s">
        <v>330</v>
      </c>
      <c r="S1" s="71" t="s">
        <v>329</v>
      </c>
      <c r="T1" s="71" t="s">
        <v>331</v>
      </c>
      <c r="U1" s="71" t="s">
        <v>329</v>
      </c>
      <c r="V1" s="70" t="s">
        <v>328</v>
      </c>
      <c r="W1" s="71" t="s">
        <v>330</v>
      </c>
      <c r="X1" s="71" t="s">
        <v>329</v>
      </c>
      <c r="Y1" s="71" t="s">
        <v>331</v>
      </c>
      <c r="Z1" s="71" t="s">
        <v>329</v>
      </c>
      <c r="AA1" s="70" t="s">
        <v>328</v>
      </c>
      <c r="AB1" s="71" t="s">
        <v>330</v>
      </c>
      <c r="AC1" s="71" t="s">
        <v>329</v>
      </c>
      <c r="AD1" s="71" t="s">
        <v>331</v>
      </c>
      <c r="AE1" s="71" t="s">
        <v>329</v>
      </c>
      <c r="AF1" s="70" t="s">
        <v>328</v>
      </c>
      <c r="AG1" s="71" t="s">
        <v>330</v>
      </c>
      <c r="AH1" s="71" t="s">
        <v>329</v>
      </c>
      <c r="AI1" s="71" t="s">
        <v>331</v>
      </c>
      <c r="AJ1" s="71" t="s">
        <v>329</v>
      </c>
      <c r="AK1" s="70" t="s">
        <v>328</v>
      </c>
      <c r="AL1" s="71" t="s">
        <v>330</v>
      </c>
      <c r="AM1" s="71" t="s">
        <v>329</v>
      </c>
      <c r="AN1" s="71" t="s">
        <v>331</v>
      </c>
      <c r="AO1" s="71" t="s">
        <v>329</v>
      </c>
      <c r="AP1" s="70" t="s">
        <v>328</v>
      </c>
      <c r="AQ1" s="71" t="s">
        <v>330</v>
      </c>
      <c r="AR1" s="71" t="s">
        <v>329</v>
      </c>
      <c r="AS1" s="71" t="s">
        <v>331</v>
      </c>
      <c r="AT1" s="71" t="s">
        <v>329</v>
      </c>
      <c r="AU1" s="70" t="s">
        <v>328</v>
      </c>
      <c r="AV1" s="71" t="s">
        <v>330</v>
      </c>
      <c r="AW1" s="71" t="s">
        <v>329</v>
      </c>
      <c r="AX1" s="71" t="s">
        <v>331</v>
      </c>
      <c r="AY1" s="71" t="s">
        <v>329</v>
      </c>
      <c r="AZ1" s="70" t="s">
        <v>328</v>
      </c>
      <c r="BA1" s="71" t="s">
        <v>330</v>
      </c>
      <c r="BB1" s="71" t="s">
        <v>329</v>
      </c>
      <c r="BC1" s="71" t="s">
        <v>331</v>
      </c>
      <c r="BD1" s="71" t="s">
        <v>329</v>
      </c>
      <c r="BE1" s="70" t="s">
        <v>328</v>
      </c>
      <c r="BF1" s="71" t="s">
        <v>330</v>
      </c>
      <c r="BG1" s="71" t="s">
        <v>329</v>
      </c>
      <c r="BH1" s="71" t="s">
        <v>331</v>
      </c>
      <c r="BI1" s="71" t="s">
        <v>329</v>
      </c>
      <c r="BJ1" s="70" t="s">
        <v>328</v>
      </c>
      <c r="BK1" s="71" t="s">
        <v>330</v>
      </c>
      <c r="BL1" s="71" t="s">
        <v>329</v>
      </c>
      <c r="BM1" s="71" t="s">
        <v>331</v>
      </c>
      <c r="BN1" s="71" t="s">
        <v>329</v>
      </c>
      <c r="BO1" s="70" t="s">
        <v>328</v>
      </c>
      <c r="BP1" s="71" t="s">
        <v>330</v>
      </c>
      <c r="BQ1" s="71" t="s">
        <v>329</v>
      </c>
      <c r="BR1" s="71" t="s">
        <v>331</v>
      </c>
      <c r="BS1" s="71" t="s">
        <v>329</v>
      </c>
      <c r="BT1" s="70" t="s">
        <v>328</v>
      </c>
      <c r="BU1" s="71" t="s">
        <v>330</v>
      </c>
      <c r="BV1" s="71" t="s">
        <v>329</v>
      </c>
      <c r="BW1" s="71" t="s">
        <v>331</v>
      </c>
      <c r="BX1" s="71" t="s">
        <v>329</v>
      </c>
      <c r="BY1" s="70" t="s">
        <v>328</v>
      </c>
      <c r="BZ1" s="71" t="s">
        <v>330</v>
      </c>
      <c r="CA1" s="71" t="s">
        <v>329</v>
      </c>
      <c r="CB1" s="71" t="s">
        <v>331</v>
      </c>
      <c r="CC1" s="71" t="s">
        <v>329</v>
      </c>
    </row>
    <row r="2" spans="1:21" ht="12">
      <c r="A2" s="72" t="s">
        <v>183</v>
      </c>
      <c r="B2" s="73" t="s">
        <v>183</v>
      </c>
      <c r="C2" s="72" t="s">
        <v>183</v>
      </c>
      <c r="D2" s="74">
        <v>7</v>
      </c>
      <c r="E2" s="75">
        <v>3</v>
      </c>
      <c r="F2" s="75">
        <v>1</v>
      </c>
      <c r="G2" s="75">
        <v>1</v>
      </c>
      <c r="H2" s="75">
        <v>1</v>
      </c>
      <c r="K2" s="75">
        <v>2</v>
      </c>
      <c r="L2" s="75">
        <v>1</v>
      </c>
      <c r="M2" s="75">
        <v>5</v>
      </c>
      <c r="N2" s="75">
        <v>19</v>
      </c>
      <c r="O2" s="75">
        <v>5</v>
      </c>
      <c r="P2" s="75">
        <v>101</v>
      </c>
      <c r="Q2" s="75">
        <v>3</v>
      </c>
      <c r="R2" s="75">
        <v>7</v>
      </c>
      <c r="S2" s="75">
        <v>19</v>
      </c>
      <c r="T2" s="75">
        <v>8</v>
      </c>
      <c r="U2" s="75">
        <v>108</v>
      </c>
    </row>
    <row r="3" ht="12">
      <c r="A3" s="75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80" bestFit="1" customWidth="1"/>
    <col min="2" max="3" width="26.140625" style="80" bestFit="1" customWidth="1"/>
    <col min="4" max="4" width="27.140625" style="78" bestFit="1" customWidth="1"/>
    <col min="5" max="6" width="26.140625" style="78" bestFit="1" customWidth="1"/>
    <col min="7" max="16384" width="9.140625" style="78" customWidth="1"/>
  </cols>
  <sheetData>
    <row r="1" spans="1:3" ht="12.75">
      <c r="A1" s="77">
        <f>COUNTIF(A3:A1000,"*Ошибка*")</f>
        <v>0</v>
      </c>
      <c r="B1" s="77">
        <f>COUNTIF(B3:B1000,"*Ошибка*")</f>
        <v>0</v>
      </c>
      <c r="C1" s="77">
        <f>COUNTIF(C3:C1000,"*Ошибка*")</f>
        <v>0</v>
      </c>
    </row>
    <row r="2" spans="1:6" ht="12.75">
      <c r="A2" s="79"/>
      <c r="B2" s="79"/>
      <c r="C2" s="79"/>
      <c r="D2" s="79"/>
      <c r="E2" s="79"/>
      <c r="F2" s="7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78" bestFit="1" customWidth="1"/>
    <col min="2" max="2" width="26.140625" style="78" bestFit="1" customWidth="1"/>
    <col min="3" max="16384" width="9.140625" style="78" customWidth="1"/>
  </cols>
  <sheetData>
    <row r="2" spans="1:2" ht="12.75">
      <c r="A2" s="79"/>
      <c r="B2" s="7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81" bestFit="1" customWidth="1"/>
    <col min="2" max="2" width="9.140625" style="82" customWidth="1"/>
    <col min="3" max="3" width="9.140625" style="83" customWidth="1"/>
    <col min="4" max="8" width="18.28125" style="83" customWidth="1"/>
    <col min="9" max="12" width="20.421875" style="83" customWidth="1"/>
    <col min="13" max="16384" width="9.140625" style="83" customWidth="1"/>
  </cols>
  <sheetData>
    <row r="1" spans="1:2" ht="25.5">
      <c r="A1" s="81" t="s">
        <v>332</v>
      </c>
      <c r="B1" s="82">
        <v>10</v>
      </c>
    </row>
    <row r="2" spans="1:2" ht="25.5">
      <c r="A2" s="81" t="s">
        <v>333</v>
      </c>
      <c r="B2" s="82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31" t="s">
        <v>304</v>
      </c>
      <c r="B1" s="63" t="s">
        <v>305</v>
      </c>
      <c r="C1" s="131" t="s">
        <v>306</v>
      </c>
      <c r="D1" s="131"/>
      <c r="E1" s="131" t="s">
        <v>307</v>
      </c>
      <c r="F1" s="131"/>
      <c r="G1" s="131" t="s">
        <v>308</v>
      </c>
      <c r="H1" s="131"/>
      <c r="I1" s="131" t="s">
        <v>309</v>
      </c>
      <c r="J1" s="131"/>
      <c r="K1" s="131" t="s">
        <v>310</v>
      </c>
      <c r="L1" s="131"/>
      <c r="M1" s="131" t="s">
        <v>311</v>
      </c>
      <c r="N1" s="131"/>
      <c r="O1" s="131" t="s">
        <v>312</v>
      </c>
      <c r="P1" s="131"/>
      <c r="Q1" s="131" t="s">
        <v>313</v>
      </c>
      <c r="R1" s="131"/>
    </row>
    <row r="2" spans="1:18" ht="12.75">
      <c r="A2" s="131"/>
      <c r="B2" s="63" t="s">
        <v>314</v>
      </c>
      <c r="C2" s="63" t="s">
        <v>315</v>
      </c>
      <c r="D2" s="63" t="s">
        <v>316</v>
      </c>
      <c r="E2" s="63" t="s">
        <v>315</v>
      </c>
      <c r="F2" s="63" t="s">
        <v>316</v>
      </c>
      <c r="G2" s="63" t="s">
        <v>315</v>
      </c>
      <c r="H2" s="63" t="s">
        <v>316</v>
      </c>
      <c r="I2" s="63" t="s">
        <v>315</v>
      </c>
      <c r="J2" s="63" t="s">
        <v>316</v>
      </c>
      <c r="K2" s="63" t="s">
        <v>315</v>
      </c>
      <c r="L2" s="63" t="s">
        <v>316</v>
      </c>
      <c r="M2" s="63" t="s">
        <v>315</v>
      </c>
      <c r="N2" s="63" t="s">
        <v>316</v>
      </c>
      <c r="O2" s="63" t="s">
        <v>315</v>
      </c>
      <c r="P2" s="63" t="s">
        <v>316</v>
      </c>
      <c r="Q2" s="63" t="s">
        <v>315</v>
      </c>
      <c r="R2" s="63" t="s">
        <v>316</v>
      </c>
    </row>
    <row r="3" spans="1:14" ht="12.75">
      <c r="A3" s="65" t="s">
        <v>183</v>
      </c>
      <c r="B3" s="66">
        <v>1</v>
      </c>
      <c r="E3" s="64">
        <v>7</v>
      </c>
      <c r="F3" s="64">
        <v>6</v>
      </c>
      <c r="G3" s="64">
        <v>7</v>
      </c>
      <c r="H3" s="64">
        <v>2</v>
      </c>
      <c r="I3" s="64">
        <v>1</v>
      </c>
      <c r="J3" s="64">
        <v>3</v>
      </c>
      <c r="K3" s="64">
        <v>9</v>
      </c>
      <c r="L3" s="64">
        <v>2</v>
      </c>
      <c r="M3" s="64">
        <v>1</v>
      </c>
      <c r="N3" s="6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соловьева</dc:creator>
  <cp:keywords/>
  <dc:description/>
  <cp:lastModifiedBy>Imamova</cp:lastModifiedBy>
  <cp:lastPrinted>2015-12-09T06:08:27Z</cp:lastPrinted>
  <dcterms:created xsi:type="dcterms:W3CDTF">2014-06-04T09:29:56Z</dcterms:created>
  <dcterms:modified xsi:type="dcterms:W3CDTF">2016-05-18T05:09:09Z</dcterms:modified>
  <cp:category/>
  <cp:version/>
  <cp:contentType/>
  <cp:contentStatus/>
</cp:coreProperties>
</file>