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льфинур\Desktop\Аукцион_25.11.16\Мат.на аукцион_27480\расчеты,абриса,письма\"/>
    </mc:Choice>
  </mc:AlternateContent>
  <bookViews>
    <workbookView xWindow="120" yWindow="1380" windowWidth="9720" windowHeight="6060" activeTab="1"/>
  </bookViews>
  <sheets>
    <sheet name="РАСЧЕТ" sheetId="19" r:id="rId1"/>
    <sheet name="ЛОТЫ" sheetId="20" r:id="rId2"/>
    <sheet name="Извещение" sheetId="11" r:id="rId3"/>
  </sheets>
  <externalReferences>
    <externalReference r:id="rId4"/>
  </externalReferences>
  <definedNames>
    <definedName name="_xlnm._FilterDatabase" localSheetId="2" hidden="1">Извещение!$B$5:$T$112</definedName>
    <definedName name="_xlnm._FilterDatabase" localSheetId="0" hidden="1">РАСЧЕТ!$O$22:$O$1073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Извещение!$B$1:$X$120</definedName>
    <definedName name="_xlnm.Print_Area" localSheetId="1">ЛОТЫ!$B$1:$H$778</definedName>
    <definedName name="_xlnm.Print_Area" localSheetId="0">РАСЧЕТ!$B$1:$N$1092</definedName>
  </definedNames>
  <calcPr calcId="152511"/>
</workbook>
</file>

<file path=xl/calcChain.xml><?xml version="1.0" encoding="utf-8"?>
<calcChain xmlns="http://schemas.openxmlformats.org/spreadsheetml/2006/main">
  <c r="G110" i="11" l="1"/>
  <c r="K65" i="11"/>
  <c r="L65" i="11"/>
  <c r="M65" i="11"/>
  <c r="O65" i="11"/>
  <c r="R65" i="11"/>
  <c r="P109" i="11"/>
  <c r="R109" i="11"/>
  <c r="Q108" i="11"/>
  <c r="N107" i="11"/>
  <c r="Q107" i="11" s="1"/>
  <c r="O109" i="11"/>
  <c r="M109" i="11"/>
  <c r="L109" i="11"/>
  <c r="N106" i="11"/>
  <c r="P105" i="11"/>
  <c r="R105" i="11"/>
  <c r="O105" i="11"/>
  <c r="M105" i="11"/>
  <c r="L105" i="11"/>
  <c r="K105" i="11"/>
  <c r="P102" i="11"/>
  <c r="R102" i="11"/>
  <c r="O102" i="11"/>
  <c r="M102" i="11"/>
  <c r="L102" i="11"/>
  <c r="K102" i="11"/>
  <c r="P98" i="11"/>
  <c r="R98" i="11"/>
  <c r="N96" i="11"/>
  <c r="Q96" i="11" s="1"/>
  <c r="O98" i="11"/>
  <c r="M98" i="11"/>
  <c r="L98" i="11"/>
  <c r="K98" i="11"/>
  <c r="P94" i="11"/>
  <c r="R94" i="11"/>
  <c r="N93" i="11"/>
  <c r="Q93" i="11" s="1"/>
  <c r="N92" i="11"/>
  <c r="Q92" i="11" s="1"/>
  <c r="O94" i="11"/>
  <c r="M94" i="11"/>
  <c r="L94" i="11"/>
  <c r="P90" i="11"/>
  <c r="N89" i="11"/>
  <c r="Q89" i="11" s="1"/>
  <c r="R90" i="11"/>
  <c r="N88" i="11"/>
  <c r="Q88" i="11" s="1"/>
  <c r="O90" i="11"/>
  <c r="M90" i="11"/>
  <c r="L90" i="11"/>
  <c r="K90" i="11"/>
  <c r="P86" i="11"/>
  <c r="R86" i="11"/>
  <c r="N85" i="11"/>
  <c r="Q85" i="11" s="1"/>
  <c r="N84" i="11"/>
  <c r="Q84" i="11" s="1"/>
  <c r="N83" i="11"/>
  <c r="Q83" i="11" s="1"/>
  <c r="O86" i="11"/>
  <c r="M86" i="11"/>
  <c r="L86" i="11"/>
  <c r="K86" i="11"/>
  <c r="P81" i="11"/>
  <c r="R81" i="11"/>
  <c r="N80" i="11"/>
  <c r="Q80" i="11" s="1"/>
  <c r="N79" i="11"/>
  <c r="O81" i="11"/>
  <c r="M81" i="11"/>
  <c r="L81" i="11"/>
  <c r="K81" i="11"/>
  <c r="P77" i="11"/>
  <c r="R77" i="11"/>
  <c r="Q75" i="11"/>
  <c r="O77" i="11"/>
  <c r="M77" i="11"/>
  <c r="L77" i="11"/>
  <c r="K77" i="11"/>
  <c r="P73" i="11"/>
  <c r="R73" i="11"/>
  <c r="O72" i="11"/>
  <c r="O73" i="11" s="1"/>
  <c r="M72" i="11"/>
  <c r="M73" i="11" s="1"/>
  <c r="L72" i="11"/>
  <c r="L73" i="11" s="1"/>
  <c r="N71" i="11"/>
  <c r="N72" i="11" l="1"/>
  <c r="Q72" i="11" s="1"/>
  <c r="N74" i="11"/>
  <c r="N77" i="11" s="1"/>
  <c r="N81" i="11"/>
  <c r="N65" i="11"/>
  <c r="K109" i="11"/>
  <c r="N87" i="11"/>
  <c r="Q87" i="11" s="1"/>
  <c r="Q90" i="11" s="1"/>
  <c r="Q106" i="11"/>
  <c r="Q109" i="11" s="1"/>
  <c r="N109" i="11"/>
  <c r="Q71" i="11"/>
  <c r="N94" i="11"/>
  <c r="Q91" i="11"/>
  <c r="Q94" i="11" s="1"/>
  <c r="K73" i="11"/>
  <c r="N82" i="11"/>
  <c r="K94" i="11"/>
  <c r="Q78" i="11"/>
  <c r="Q81" i="11" s="1"/>
  <c r="N99" i="11"/>
  <c r="N103" i="11"/>
  <c r="E956" i="20"/>
  <c r="G951" i="20"/>
  <c r="G950" i="20"/>
  <c r="G949" i="20"/>
  <c r="G948" i="20"/>
  <c r="G947" i="20"/>
  <c r="G946" i="20"/>
  <c r="E957" i="20" s="1"/>
  <c r="G945" i="20"/>
  <c r="G944" i="20"/>
  <c r="G943" i="20"/>
  <c r="E955" i="20" s="1"/>
  <c r="G942" i="20"/>
  <c r="E954" i="20" s="1"/>
  <c r="E958" i="20" s="1"/>
  <c r="D960" i="20" s="1"/>
  <c r="D961" i="20" s="1"/>
  <c r="G934" i="20"/>
  <c r="G914" i="20"/>
  <c r="G913" i="20"/>
  <c r="G912" i="20"/>
  <c r="G911" i="20"/>
  <c r="G910" i="20"/>
  <c r="G909" i="20"/>
  <c r="E920" i="20" s="1"/>
  <c r="G908" i="20"/>
  <c r="E919" i="20" s="1"/>
  <c r="G907" i="20"/>
  <c r="E918" i="20" s="1"/>
  <c r="G906" i="20"/>
  <c r="G905" i="20"/>
  <c r="E917" i="20" s="1"/>
  <c r="G897" i="20"/>
  <c r="E882" i="20"/>
  <c r="G877" i="20"/>
  <c r="G876" i="20"/>
  <c r="G875" i="20"/>
  <c r="G874" i="20"/>
  <c r="G873" i="20"/>
  <c r="G872" i="20"/>
  <c r="E883" i="20" s="1"/>
  <c r="G871" i="20"/>
  <c r="G870" i="20"/>
  <c r="G869" i="20"/>
  <c r="E881" i="20" s="1"/>
  <c r="G868" i="20"/>
  <c r="E880" i="20" s="1"/>
  <c r="G860" i="20"/>
  <c r="G840" i="20"/>
  <c r="G839" i="20"/>
  <c r="G838" i="20"/>
  <c r="G837" i="20"/>
  <c r="G836" i="20"/>
  <c r="G835" i="20"/>
  <c r="E846" i="20" s="1"/>
  <c r="G834" i="20"/>
  <c r="E845" i="20" s="1"/>
  <c r="G833" i="20"/>
  <c r="E844" i="20" s="1"/>
  <c r="G832" i="20"/>
  <c r="G831" i="20"/>
  <c r="E843" i="20" s="1"/>
  <c r="G823" i="20"/>
  <c r="E808" i="20"/>
  <c r="G803" i="20"/>
  <c r="G802" i="20"/>
  <c r="G801" i="20"/>
  <c r="G800" i="20"/>
  <c r="G799" i="20"/>
  <c r="G798" i="20"/>
  <c r="E809" i="20" s="1"/>
  <c r="G797" i="20"/>
  <c r="G796" i="20"/>
  <c r="G795" i="20"/>
  <c r="E807" i="20" s="1"/>
  <c r="G794" i="20"/>
  <c r="E806" i="20" s="1"/>
  <c r="E810" i="20" s="1"/>
  <c r="D812" i="20" s="1"/>
  <c r="D813" i="20" s="1"/>
  <c r="G786" i="20"/>
  <c r="G766" i="20"/>
  <c r="G765" i="20"/>
  <c r="G764" i="20"/>
  <c r="G763" i="20"/>
  <c r="G762" i="20"/>
  <c r="G761" i="20"/>
  <c r="E772" i="20" s="1"/>
  <c r="G760" i="20"/>
  <c r="E771" i="20" s="1"/>
  <c r="G759" i="20"/>
  <c r="E770" i="20" s="1"/>
  <c r="G758" i="20"/>
  <c r="G757" i="20"/>
  <c r="E769" i="20" s="1"/>
  <c r="G749" i="20"/>
  <c r="E734" i="20"/>
  <c r="G729" i="20"/>
  <c r="G728" i="20"/>
  <c r="G727" i="20"/>
  <c r="G726" i="20"/>
  <c r="G725" i="20"/>
  <c r="G724" i="20"/>
  <c r="E735" i="20" s="1"/>
  <c r="G723" i="20"/>
  <c r="G722" i="20"/>
  <c r="G721" i="20"/>
  <c r="E733" i="20" s="1"/>
  <c r="G720" i="20"/>
  <c r="E732" i="20" s="1"/>
  <c r="E736" i="20" s="1"/>
  <c r="D738" i="20" s="1"/>
  <c r="D739" i="20" s="1"/>
  <c r="G712" i="20"/>
  <c r="G692" i="20"/>
  <c r="G691" i="20"/>
  <c r="G690" i="20"/>
  <c r="G689" i="20"/>
  <c r="G688" i="20"/>
  <c r="G687" i="20"/>
  <c r="E698" i="20" s="1"/>
  <c r="G686" i="20"/>
  <c r="E697" i="20" s="1"/>
  <c r="G685" i="20"/>
  <c r="E696" i="20" s="1"/>
  <c r="G684" i="20"/>
  <c r="G683" i="20"/>
  <c r="E695" i="20" s="1"/>
  <c r="G675" i="20"/>
  <c r="E660" i="20"/>
  <c r="G655" i="20"/>
  <c r="G654" i="20"/>
  <c r="G653" i="20"/>
  <c r="G652" i="20"/>
  <c r="G651" i="20"/>
  <c r="G650" i="20"/>
  <c r="E661" i="20" s="1"/>
  <c r="G649" i="20"/>
  <c r="G648" i="20"/>
  <c r="G647" i="20"/>
  <c r="E659" i="20" s="1"/>
  <c r="G646" i="20"/>
  <c r="E658" i="20" s="1"/>
  <c r="G638" i="20"/>
  <c r="E621" i="20"/>
  <c r="G618" i="20"/>
  <c r="G617" i="20"/>
  <c r="G616" i="20"/>
  <c r="G615" i="20"/>
  <c r="G614" i="20"/>
  <c r="G613" i="20"/>
  <c r="G612" i="20"/>
  <c r="E623" i="20" s="1"/>
  <c r="G611" i="20"/>
  <c r="E622" i="20" s="1"/>
  <c r="G610" i="20"/>
  <c r="G609" i="20"/>
  <c r="G601" i="20"/>
  <c r="M1345" i="19"/>
  <c r="L1345" i="19"/>
  <c r="N1345" i="19" s="1"/>
  <c r="K1345" i="19"/>
  <c r="J1345" i="19"/>
  <c r="I1345" i="19"/>
  <c r="L1344" i="19"/>
  <c r="N1344" i="19" s="1"/>
  <c r="I1343" i="19"/>
  <c r="M1342" i="19"/>
  <c r="M1343" i="19" s="1"/>
  <c r="K1342" i="19"/>
  <c r="K1343" i="19" s="1"/>
  <c r="J1342" i="19"/>
  <c r="M1341" i="19"/>
  <c r="K1341" i="19"/>
  <c r="J1341" i="19"/>
  <c r="L1341" i="19" s="1"/>
  <c r="N1341" i="19" s="1"/>
  <c r="I1341" i="19"/>
  <c r="L1340" i="19"/>
  <c r="N1340" i="19" s="1"/>
  <c r="J1339" i="19"/>
  <c r="I1339" i="19"/>
  <c r="M1338" i="19"/>
  <c r="M1339" i="19" s="1"/>
  <c r="K1338" i="19"/>
  <c r="K1339" i="19" s="1"/>
  <c r="K1347" i="19" s="1"/>
  <c r="K1346" i="19" s="1"/>
  <c r="J1338" i="19"/>
  <c r="M1337" i="19"/>
  <c r="K1337" i="19"/>
  <c r="J1337" i="19"/>
  <c r="I1337" i="19"/>
  <c r="L1336" i="19"/>
  <c r="N1336" i="19" s="1"/>
  <c r="M1293" i="19"/>
  <c r="K1293" i="19"/>
  <c r="J1293" i="19"/>
  <c r="I1293" i="19"/>
  <c r="L1293" i="19" s="1"/>
  <c r="N1293" i="19" s="1"/>
  <c r="L1292" i="19"/>
  <c r="N1292" i="19" s="1"/>
  <c r="M1291" i="19"/>
  <c r="I1291" i="19"/>
  <c r="M1290" i="19"/>
  <c r="K1290" i="19"/>
  <c r="K1291" i="19" s="1"/>
  <c r="J1290" i="19"/>
  <c r="J1291" i="19" s="1"/>
  <c r="M1289" i="19"/>
  <c r="L1289" i="19"/>
  <c r="N1289" i="19" s="1"/>
  <c r="K1289" i="19"/>
  <c r="J1289" i="19"/>
  <c r="I1289" i="19"/>
  <c r="L1288" i="19"/>
  <c r="N1288" i="19" s="1"/>
  <c r="I1287" i="19"/>
  <c r="M1286" i="19"/>
  <c r="M1287" i="19" s="1"/>
  <c r="M1295" i="19" s="1"/>
  <c r="M1294" i="19" s="1"/>
  <c r="K1286" i="19"/>
  <c r="K1287" i="19" s="1"/>
  <c r="J1286" i="19"/>
  <c r="M1285" i="19"/>
  <c r="L1285" i="19"/>
  <c r="N1285" i="19" s="1"/>
  <c r="K1285" i="19"/>
  <c r="J1285" i="19"/>
  <c r="I1285" i="19"/>
  <c r="N1284" i="19"/>
  <c r="L1284" i="19"/>
  <c r="M1241" i="19"/>
  <c r="K1241" i="19"/>
  <c r="L1241" i="19" s="1"/>
  <c r="N1241" i="19" s="1"/>
  <c r="J1241" i="19"/>
  <c r="I1241" i="19"/>
  <c r="L1240" i="19"/>
  <c r="N1240" i="19" s="1"/>
  <c r="K1239" i="19"/>
  <c r="I1239" i="19"/>
  <c r="M1238" i="19"/>
  <c r="M1239" i="19" s="1"/>
  <c r="K1238" i="19"/>
  <c r="J1238" i="19"/>
  <c r="M1237" i="19"/>
  <c r="K1237" i="19"/>
  <c r="J1237" i="19"/>
  <c r="I1237" i="19"/>
  <c r="L1236" i="19"/>
  <c r="N1236" i="19" s="1"/>
  <c r="K1235" i="19"/>
  <c r="I1235" i="19"/>
  <c r="M1234" i="19"/>
  <c r="M1235" i="19" s="1"/>
  <c r="L1234" i="19"/>
  <c r="K1234" i="19"/>
  <c r="J1234" i="19"/>
  <c r="J1235" i="19" s="1"/>
  <c r="L1235" i="19" s="1"/>
  <c r="M1233" i="19"/>
  <c r="K1233" i="19"/>
  <c r="J1233" i="19"/>
  <c r="I1233" i="19"/>
  <c r="L1232" i="19"/>
  <c r="N1232" i="19" s="1"/>
  <c r="M1189" i="19"/>
  <c r="K1189" i="19"/>
  <c r="J1189" i="19"/>
  <c r="I1189" i="19"/>
  <c r="L1189" i="19" s="1"/>
  <c r="N1189" i="19" s="1"/>
  <c r="L1188" i="19"/>
  <c r="N1188" i="19" s="1"/>
  <c r="I1187" i="19"/>
  <c r="M1186" i="19"/>
  <c r="M1187" i="19" s="1"/>
  <c r="M1191" i="19" s="1"/>
  <c r="M1190" i="19" s="1"/>
  <c r="K1186" i="19"/>
  <c r="K1187" i="19" s="1"/>
  <c r="J1186" i="19"/>
  <c r="J1187" i="19" s="1"/>
  <c r="M1185" i="19"/>
  <c r="L1185" i="19"/>
  <c r="N1185" i="19" s="1"/>
  <c r="K1185" i="19"/>
  <c r="J1185" i="19"/>
  <c r="I1185" i="19"/>
  <c r="N1184" i="19"/>
  <c r="L1184" i="19"/>
  <c r="I1183" i="19"/>
  <c r="I1191" i="19" s="1"/>
  <c r="M1182" i="19"/>
  <c r="M1183" i="19" s="1"/>
  <c r="K1182" i="19"/>
  <c r="K1183" i="19" s="1"/>
  <c r="J1182" i="19"/>
  <c r="M1181" i="19"/>
  <c r="L1181" i="19"/>
  <c r="N1181" i="19" s="1"/>
  <c r="K1181" i="19"/>
  <c r="J1181" i="19"/>
  <c r="I1181" i="19"/>
  <c r="L1180" i="19"/>
  <c r="N1180" i="19" s="1"/>
  <c r="M1137" i="19"/>
  <c r="K1137" i="19"/>
  <c r="L1137" i="19" s="1"/>
  <c r="N1137" i="19" s="1"/>
  <c r="J1137" i="19"/>
  <c r="I1137" i="19"/>
  <c r="L1136" i="19"/>
  <c r="N1136" i="19" s="1"/>
  <c r="K1135" i="19"/>
  <c r="K1139" i="19" s="1"/>
  <c r="K1138" i="19" s="1"/>
  <c r="I1135" i="19"/>
  <c r="M1134" i="19"/>
  <c r="M1135" i="19" s="1"/>
  <c r="K1134" i="19"/>
  <c r="J1134" i="19"/>
  <c r="N1133" i="19"/>
  <c r="M1133" i="19"/>
  <c r="K1133" i="19"/>
  <c r="J1133" i="19"/>
  <c r="L1133" i="19" s="1"/>
  <c r="I1133" i="19"/>
  <c r="L1132" i="19"/>
  <c r="N1132" i="19" s="1"/>
  <c r="M1131" i="19"/>
  <c r="K1131" i="19"/>
  <c r="J1131" i="19"/>
  <c r="L1131" i="19" s="1"/>
  <c r="N1131" i="19" s="1"/>
  <c r="I1131" i="19"/>
  <c r="L1130" i="19"/>
  <c r="N1130" i="19" s="1"/>
  <c r="M1129" i="19"/>
  <c r="M1139" i="19" s="1"/>
  <c r="M1138" i="19" s="1"/>
  <c r="K1129" i="19"/>
  <c r="J1129" i="19"/>
  <c r="I1129" i="19"/>
  <c r="I1139" i="19" s="1"/>
  <c r="I1138" i="19" s="1"/>
  <c r="L1128" i="19"/>
  <c r="N1128" i="19" s="1"/>
  <c r="N1085" i="19"/>
  <c r="M1085" i="19"/>
  <c r="K1085" i="19"/>
  <c r="J1085" i="19"/>
  <c r="L1085" i="19" s="1"/>
  <c r="I1085" i="19"/>
  <c r="L1084" i="19"/>
  <c r="N1084" i="19" s="1"/>
  <c r="I1083" i="19"/>
  <c r="M1082" i="19"/>
  <c r="M1083" i="19" s="1"/>
  <c r="K1082" i="19"/>
  <c r="K1083" i="19" s="1"/>
  <c r="J1082" i="19"/>
  <c r="L1082" i="19" s="1"/>
  <c r="N1082" i="19" s="1"/>
  <c r="M1081" i="19"/>
  <c r="K1081" i="19"/>
  <c r="J1081" i="19"/>
  <c r="I1081" i="19"/>
  <c r="L1080" i="19"/>
  <c r="N1080" i="19" s="1"/>
  <c r="M1079" i="19"/>
  <c r="I1079" i="19"/>
  <c r="M1078" i="19"/>
  <c r="K1078" i="19"/>
  <c r="K1079" i="19" s="1"/>
  <c r="J1078" i="19"/>
  <c r="L1078" i="19" s="1"/>
  <c r="N1078" i="19" s="1"/>
  <c r="M1077" i="19"/>
  <c r="L1077" i="19"/>
  <c r="N1077" i="19" s="1"/>
  <c r="K1077" i="19"/>
  <c r="J1077" i="19"/>
  <c r="I1077" i="19"/>
  <c r="I1087" i="19" s="1"/>
  <c r="N1076" i="19"/>
  <c r="L1076" i="19"/>
  <c r="I1035" i="19"/>
  <c r="I1034" i="19" s="1"/>
  <c r="M1033" i="19"/>
  <c r="K1033" i="19"/>
  <c r="J1033" i="19"/>
  <c r="I1033" i="19"/>
  <c r="L1033" i="19" s="1"/>
  <c r="N1033" i="19" s="1"/>
  <c r="N1032" i="19"/>
  <c r="L1032" i="19"/>
  <c r="I1031" i="19"/>
  <c r="M1030" i="19"/>
  <c r="M1031" i="19" s="1"/>
  <c r="M1035" i="19" s="1"/>
  <c r="M1034" i="19" s="1"/>
  <c r="K1030" i="19"/>
  <c r="K1031" i="19" s="1"/>
  <c r="J1030" i="19"/>
  <c r="M1029" i="19"/>
  <c r="K1029" i="19"/>
  <c r="L1029" i="19" s="1"/>
  <c r="N1029" i="19" s="1"/>
  <c r="J1029" i="19"/>
  <c r="I1029" i="19"/>
  <c r="L1028" i="19"/>
  <c r="N1028" i="19" s="1"/>
  <c r="M1027" i="19"/>
  <c r="K1027" i="19"/>
  <c r="L1027" i="19" s="1"/>
  <c r="N1027" i="19" s="1"/>
  <c r="J1027" i="19"/>
  <c r="I1027" i="19"/>
  <c r="L1026" i="19"/>
  <c r="N1026" i="19" s="1"/>
  <c r="M1025" i="19"/>
  <c r="L1025" i="19"/>
  <c r="N1025" i="19" s="1"/>
  <c r="K1025" i="19"/>
  <c r="J1025" i="19"/>
  <c r="I1025" i="19"/>
  <c r="L1024" i="19"/>
  <c r="N1024" i="19" s="1"/>
  <c r="M981" i="19"/>
  <c r="K981" i="19"/>
  <c r="L981" i="19" s="1"/>
  <c r="N981" i="19" s="1"/>
  <c r="J981" i="19"/>
  <c r="I981" i="19"/>
  <c r="L980" i="19"/>
  <c r="N980" i="19" s="1"/>
  <c r="I979" i="19"/>
  <c r="M978" i="19"/>
  <c r="M979" i="19" s="1"/>
  <c r="K978" i="19"/>
  <c r="K979" i="19" s="1"/>
  <c r="J978" i="19"/>
  <c r="N977" i="19"/>
  <c r="M977" i="19"/>
  <c r="K977" i="19"/>
  <c r="J977" i="19"/>
  <c r="L977" i="19" s="1"/>
  <c r="I977" i="19"/>
  <c r="L976" i="19"/>
  <c r="N976" i="19" s="1"/>
  <c r="M975" i="19"/>
  <c r="I975" i="19"/>
  <c r="N974" i="19"/>
  <c r="K974" i="19"/>
  <c r="K975" i="19" s="1"/>
  <c r="J974" i="19"/>
  <c r="J975" i="19" s="1"/>
  <c r="M973" i="19"/>
  <c r="K973" i="19"/>
  <c r="L973" i="19" s="1"/>
  <c r="N973" i="19" s="1"/>
  <c r="J973" i="19"/>
  <c r="I973" i="19"/>
  <c r="I983" i="19" s="1"/>
  <c r="I982" i="19" s="1"/>
  <c r="L972" i="19"/>
  <c r="N972" i="19" s="1"/>
  <c r="M929" i="19"/>
  <c r="K929" i="19"/>
  <c r="L929" i="19" s="1"/>
  <c r="N929" i="19" s="1"/>
  <c r="J929" i="19"/>
  <c r="I929" i="19"/>
  <c r="L928" i="19"/>
  <c r="N928" i="19" s="1"/>
  <c r="I927" i="19"/>
  <c r="M926" i="19"/>
  <c r="M927" i="19" s="1"/>
  <c r="K926" i="19"/>
  <c r="K927" i="19" s="1"/>
  <c r="J926" i="19"/>
  <c r="N925" i="19"/>
  <c r="M925" i="19"/>
  <c r="K925" i="19"/>
  <c r="J925" i="19"/>
  <c r="L925" i="19" s="1"/>
  <c r="I925" i="19"/>
  <c r="L924" i="19"/>
  <c r="N924" i="19" s="1"/>
  <c r="I923" i="19"/>
  <c r="M922" i="19"/>
  <c r="M923" i="19" s="1"/>
  <c r="K922" i="19"/>
  <c r="K923" i="19" s="1"/>
  <c r="J922" i="19"/>
  <c r="L922" i="19" s="1"/>
  <c r="N922" i="19" s="1"/>
  <c r="M921" i="19"/>
  <c r="K921" i="19"/>
  <c r="J921" i="19"/>
  <c r="I921" i="19"/>
  <c r="L920" i="19"/>
  <c r="N920" i="19" s="1"/>
  <c r="M877" i="19"/>
  <c r="K877" i="19"/>
  <c r="J877" i="19"/>
  <c r="I877" i="19"/>
  <c r="L876" i="19"/>
  <c r="N876" i="19" s="1"/>
  <c r="K875" i="19"/>
  <c r="I875" i="19"/>
  <c r="M874" i="19"/>
  <c r="M875" i="19" s="1"/>
  <c r="K874" i="19"/>
  <c r="J874" i="19"/>
  <c r="L874" i="19" s="1"/>
  <c r="N874" i="19" s="1"/>
  <c r="M873" i="19"/>
  <c r="K873" i="19"/>
  <c r="J873" i="19"/>
  <c r="I873" i="19"/>
  <c r="L873" i="19" s="1"/>
  <c r="N873" i="19" s="1"/>
  <c r="L872" i="19"/>
  <c r="N872" i="19" s="1"/>
  <c r="I871" i="19"/>
  <c r="M870" i="19"/>
  <c r="M871" i="19" s="1"/>
  <c r="K870" i="19"/>
  <c r="K871" i="19" s="1"/>
  <c r="J870" i="19"/>
  <c r="L870" i="19" s="1"/>
  <c r="N870" i="19" s="1"/>
  <c r="M869" i="19"/>
  <c r="M879" i="19" s="1"/>
  <c r="M878" i="19" s="1"/>
  <c r="K869" i="19"/>
  <c r="J869" i="19"/>
  <c r="I869" i="19"/>
  <c r="L869" i="19" s="1"/>
  <c r="N869" i="19" s="1"/>
  <c r="N868" i="19"/>
  <c r="L868" i="19"/>
  <c r="E884" i="20" l="1"/>
  <c r="D886" i="20" s="1"/>
  <c r="D887" i="20" s="1"/>
  <c r="E662" i="20"/>
  <c r="D664" i="20" s="1"/>
  <c r="D665" i="20" s="1"/>
  <c r="E624" i="20"/>
  <c r="M931" i="19"/>
  <c r="M930" i="19" s="1"/>
  <c r="K1243" i="19"/>
  <c r="K1242" i="19" s="1"/>
  <c r="J923" i="19"/>
  <c r="L923" i="19" s="1"/>
  <c r="N923" i="19" s="1"/>
  <c r="K983" i="19"/>
  <c r="K982" i="19" s="1"/>
  <c r="K1087" i="19"/>
  <c r="K1086" i="19" s="1"/>
  <c r="J1079" i="19"/>
  <c r="J1087" i="19"/>
  <c r="J1086" i="19" s="1"/>
  <c r="J1083" i="19"/>
  <c r="L1083" i="19" s="1"/>
  <c r="N1083" i="19" s="1"/>
  <c r="N1235" i="19"/>
  <c r="L1338" i="19"/>
  <c r="N1338" i="19" s="1"/>
  <c r="J871" i="19"/>
  <c r="L871" i="19" s="1"/>
  <c r="N871" i="19" s="1"/>
  <c r="K931" i="19"/>
  <c r="K930" i="19" s="1"/>
  <c r="L1291" i="19"/>
  <c r="N1291" i="19" s="1"/>
  <c r="M1347" i="19"/>
  <c r="M1346" i="19" s="1"/>
  <c r="K879" i="19"/>
  <c r="K878" i="19" s="1"/>
  <c r="N73" i="11"/>
  <c r="Q73" i="11"/>
  <c r="Q74" i="11"/>
  <c r="Q77" i="11" s="1"/>
  <c r="N90" i="11"/>
  <c r="N102" i="11"/>
  <c r="Q99" i="11"/>
  <c r="Q102" i="11" s="1"/>
  <c r="Q82" i="11"/>
  <c r="Q86" i="11" s="1"/>
  <c r="N86" i="11"/>
  <c r="N98" i="11"/>
  <c r="Q95" i="11"/>
  <c r="Q98" i="11" s="1"/>
  <c r="Q103" i="11"/>
  <c r="Q105" i="11" s="1"/>
  <c r="N105" i="11"/>
  <c r="E625" i="20"/>
  <c r="D627" i="20" s="1"/>
  <c r="D628" i="20" s="1"/>
  <c r="E699" i="20"/>
  <c r="D701" i="20" s="1"/>
  <c r="D702" i="20" s="1"/>
  <c r="E773" i="20"/>
  <c r="D775" i="20" s="1"/>
  <c r="D776" i="20" s="1"/>
  <c r="E847" i="20"/>
  <c r="D849" i="20" s="1"/>
  <c r="D850" i="20" s="1"/>
  <c r="E921" i="20"/>
  <c r="D923" i="20" s="1"/>
  <c r="D924" i="20" s="1"/>
  <c r="I1190" i="19"/>
  <c r="L975" i="19"/>
  <c r="N975" i="19" s="1"/>
  <c r="I879" i="19"/>
  <c r="I1295" i="19"/>
  <c r="L1087" i="19"/>
  <c r="J875" i="19"/>
  <c r="L921" i="19"/>
  <c r="N921" i="19" s="1"/>
  <c r="I931" i="19"/>
  <c r="J979" i="19"/>
  <c r="L979" i="19" s="1"/>
  <c r="N979" i="19" s="1"/>
  <c r="L978" i="19"/>
  <c r="N978" i="19" s="1"/>
  <c r="K1035" i="19"/>
  <c r="K1034" i="19" s="1"/>
  <c r="L1079" i="19"/>
  <c r="N1079" i="19" s="1"/>
  <c r="I1086" i="19"/>
  <c r="L1129" i="19"/>
  <c r="N1129" i="19" s="1"/>
  <c r="J1135" i="19"/>
  <c r="L1135" i="19" s="1"/>
  <c r="N1135" i="19" s="1"/>
  <c r="L1134" i="19"/>
  <c r="N1134" i="19" s="1"/>
  <c r="K1191" i="19"/>
  <c r="K1190" i="19" s="1"/>
  <c r="J1287" i="19"/>
  <c r="J1295" i="19" s="1"/>
  <c r="J1294" i="19" s="1"/>
  <c r="L1286" i="19"/>
  <c r="N1286" i="19" s="1"/>
  <c r="L1290" i="19"/>
  <c r="N1290" i="19" s="1"/>
  <c r="L1233" i="19"/>
  <c r="N1233" i="19" s="1"/>
  <c r="I1243" i="19"/>
  <c r="J1343" i="19"/>
  <c r="L1343" i="19" s="1"/>
  <c r="N1343" i="19" s="1"/>
  <c r="L1342" i="19"/>
  <c r="N1342" i="19" s="1"/>
  <c r="J927" i="19"/>
  <c r="L927" i="19" s="1"/>
  <c r="N927" i="19" s="1"/>
  <c r="L926" i="19"/>
  <c r="N926" i="19" s="1"/>
  <c r="M1087" i="19"/>
  <c r="M1086" i="19" s="1"/>
  <c r="J1183" i="19"/>
  <c r="J1191" i="19" s="1"/>
  <c r="J1190" i="19" s="1"/>
  <c r="L1182" i="19"/>
  <c r="N1182" i="19" s="1"/>
  <c r="L1186" i="19"/>
  <c r="N1186" i="19" s="1"/>
  <c r="L1337" i="19"/>
  <c r="N1337" i="19" s="1"/>
  <c r="I1347" i="19"/>
  <c r="L877" i="19"/>
  <c r="N877" i="19" s="1"/>
  <c r="M983" i="19"/>
  <c r="M982" i="19" s="1"/>
  <c r="J1031" i="19"/>
  <c r="L1031" i="19" s="1"/>
  <c r="N1031" i="19" s="1"/>
  <c r="L1030" i="19"/>
  <c r="N1030" i="19" s="1"/>
  <c r="L1081" i="19"/>
  <c r="N1081" i="19" s="1"/>
  <c r="L1187" i="19"/>
  <c r="N1187" i="19" s="1"/>
  <c r="M1243" i="19"/>
  <c r="M1242" i="19" s="1"/>
  <c r="N1234" i="19"/>
  <c r="L1237" i="19"/>
  <c r="N1237" i="19" s="1"/>
  <c r="J1239" i="19"/>
  <c r="L1239" i="19" s="1"/>
  <c r="N1239" i="19" s="1"/>
  <c r="L1238" i="19"/>
  <c r="N1238" i="19" s="1"/>
  <c r="K1295" i="19"/>
  <c r="K1294" i="19" s="1"/>
  <c r="L1339" i="19"/>
  <c r="N1339" i="19" s="1"/>
  <c r="L1086" i="19" l="1"/>
  <c r="N1086" i="19" s="1"/>
  <c r="J1035" i="19"/>
  <c r="J1034" i="19" s="1"/>
  <c r="L1034" i="19" s="1"/>
  <c r="N1034" i="19" s="1"/>
  <c r="L1183" i="19"/>
  <c r="N1183" i="19" s="1"/>
  <c r="J1139" i="19"/>
  <c r="J1138" i="19" s="1"/>
  <c r="L1138" i="19" s="1"/>
  <c r="N1138" i="19" s="1"/>
  <c r="J879" i="19"/>
  <c r="J878" i="19" s="1"/>
  <c r="J983" i="19"/>
  <c r="J982" i="19" s="1"/>
  <c r="L982" i="19" s="1"/>
  <c r="N982" i="19" s="1"/>
  <c r="L1190" i="19"/>
  <c r="N1190" i="19" s="1"/>
  <c r="J1347" i="19"/>
  <c r="J1346" i="19" s="1"/>
  <c r="I878" i="19"/>
  <c r="L1191" i="19"/>
  <c r="N1191" i="19" s="1"/>
  <c r="L875" i="19"/>
  <c r="N875" i="19" s="1"/>
  <c r="J1243" i="19"/>
  <c r="J1242" i="19" s="1"/>
  <c r="L1287" i="19"/>
  <c r="N1287" i="19" s="1"/>
  <c r="L983" i="19"/>
  <c r="N983" i="19" s="1"/>
  <c r="I1346" i="19"/>
  <c r="I1242" i="19"/>
  <c r="L1243" i="19"/>
  <c r="N1243" i="19" s="1"/>
  <c r="L1295" i="19"/>
  <c r="N1295" i="19" s="1"/>
  <c r="I1294" i="19"/>
  <c r="L1294" i="19" s="1"/>
  <c r="N1294" i="19" s="1"/>
  <c r="J931" i="19"/>
  <c r="J930" i="19" s="1"/>
  <c r="L1035" i="19"/>
  <c r="N1035" i="19" s="1"/>
  <c r="I930" i="19"/>
  <c r="N1087" i="19"/>
  <c r="L1139" i="19" l="1"/>
  <c r="N1139" i="19" s="1"/>
  <c r="L1347" i="19"/>
  <c r="N1347" i="19" s="1"/>
  <c r="L878" i="19"/>
  <c r="N878" i="19" s="1"/>
  <c r="L879" i="19"/>
  <c r="N879" i="19" s="1"/>
  <c r="L1346" i="19"/>
  <c r="N1346" i="19" s="1"/>
  <c r="L930" i="19"/>
  <c r="N930" i="19" s="1"/>
  <c r="L1242" i="19"/>
  <c r="N1242" i="19" s="1"/>
  <c r="L931" i="19"/>
  <c r="N931" i="19" s="1"/>
  <c r="R70" i="11" l="1"/>
  <c r="O70" i="11"/>
  <c r="M70" i="11"/>
  <c r="L70" i="11"/>
  <c r="K70" i="11"/>
  <c r="N69" i="11"/>
  <c r="Q69" i="11" s="1"/>
  <c r="N68" i="11"/>
  <c r="Q68" i="11" s="1"/>
  <c r="N67" i="11"/>
  <c r="Q67" i="11" s="1"/>
  <c r="N66" i="11"/>
  <c r="Q66" i="11" s="1"/>
  <c r="N64" i="11"/>
  <c r="Q64" i="11" s="1"/>
  <c r="N63" i="11"/>
  <c r="Q63" i="11" s="1"/>
  <c r="N62" i="11"/>
  <c r="Q62" i="11" s="1"/>
  <c r="N61" i="11"/>
  <c r="Q61" i="11" s="1"/>
  <c r="G581" i="20"/>
  <c r="G580" i="20"/>
  <c r="G579" i="20"/>
  <c r="G578" i="20"/>
  <c r="G577" i="20"/>
  <c r="G576" i="20"/>
  <c r="G575" i="20"/>
  <c r="E586" i="20" s="1"/>
  <c r="G574" i="20"/>
  <c r="G573" i="20"/>
  <c r="G572" i="20"/>
  <c r="E584" i="20" s="1"/>
  <c r="G564" i="20"/>
  <c r="G544" i="20"/>
  <c r="G543" i="20"/>
  <c r="G542" i="20"/>
  <c r="G541" i="20"/>
  <c r="G540" i="20"/>
  <c r="G539" i="20"/>
  <c r="G538" i="20"/>
  <c r="E549" i="20" s="1"/>
  <c r="G537" i="20"/>
  <c r="G536" i="20"/>
  <c r="G535" i="20"/>
  <c r="E547" i="20" s="1"/>
  <c r="G527" i="20"/>
  <c r="M822" i="19"/>
  <c r="K822" i="19"/>
  <c r="J822" i="19"/>
  <c r="I822" i="19"/>
  <c r="L821" i="19"/>
  <c r="N821" i="19" s="1"/>
  <c r="I820" i="19"/>
  <c r="M819" i="19"/>
  <c r="M820" i="19" s="1"/>
  <c r="K819" i="19"/>
  <c r="J819" i="19"/>
  <c r="J820" i="19" s="1"/>
  <c r="M818" i="19"/>
  <c r="K818" i="19"/>
  <c r="J818" i="19"/>
  <c r="I818" i="19"/>
  <c r="L817" i="19"/>
  <c r="N817" i="19" s="1"/>
  <c r="I816" i="19"/>
  <c r="M816" i="19"/>
  <c r="K815" i="19"/>
  <c r="K816" i="19" s="1"/>
  <c r="J815" i="19"/>
  <c r="J816" i="19" s="1"/>
  <c r="M814" i="19"/>
  <c r="K814" i="19"/>
  <c r="J814" i="19"/>
  <c r="I814" i="19"/>
  <c r="L813" i="19"/>
  <c r="N813" i="19" s="1"/>
  <c r="M764" i="19"/>
  <c r="K764" i="19"/>
  <c r="J764" i="19"/>
  <c r="I764" i="19"/>
  <c r="L763" i="19"/>
  <c r="N763" i="19" s="1"/>
  <c r="I762" i="19"/>
  <c r="M761" i="19"/>
  <c r="M762" i="19" s="1"/>
  <c r="K761" i="19"/>
  <c r="J761" i="19"/>
  <c r="J762" i="19" s="1"/>
  <c r="M760" i="19"/>
  <c r="K760" i="19"/>
  <c r="J760" i="19"/>
  <c r="I760" i="19"/>
  <c r="L759" i="19"/>
  <c r="N759" i="19" s="1"/>
  <c r="I758" i="19"/>
  <c r="M758" i="19"/>
  <c r="K757" i="19"/>
  <c r="K758" i="19" s="1"/>
  <c r="J757" i="19"/>
  <c r="J758" i="19" s="1"/>
  <c r="M756" i="19"/>
  <c r="K756" i="19"/>
  <c r="J756" i="19"/>
  <c r="I756" i="19"/>
  <c r="L755" i="19"/>
  <c r="N755" i="19" s="1"/>
  <c r="Q65" i="11" l="1"/>
  <c r="E548" i="20"/>
  <c r="Q70" i="11"/>
  <c r="N70" i="11"/>
  <c r="E587" i="20"/>
  <c r="E585" i="20"/>
  <c r="L822" i="19"/>
  <c r="N822" i="19" s="1"/>
  <c r="L818" i="19"/>
  <c r="N818" i="19" s="1"/>
  <c r="L814" i="19"/>
  <c r="N814" i="19" s="1"/>
  <c r="E550" i="20"/>
  <c r="L760" i="19"/>
  <c r="N760" i="19" s="1"/>
  <c r="L764" i="19"/>
  <c r="N764" i="19" s="1"/>
  <c r="L756" i="19"/>
  <c r="N756" i="19" s="1"/>
  <c r="M824" i="19"/>
  <c r="M823" i="19" s="1"/>
  <c r="J824" i="19"/>
  <c r="J823" i="19" s="1"/>
  <c r="L819" i="19"/>
  <c r="N819" i="19" s="1"/>
  <c r="L816" i="19"/>
  <c r="N816" i="19" s="1"/>
  <c r="I824" i="19"/>
  <c r="L815" i="19"/>
  <c r="N815" i="19" s="1"/>
  <c r="K820" i="19"/>
  <c r="L820" i="19" s="1"/>
  <c r="N820" i="19" s="1"/>
  <c r="L761" i="19"/>
  <c r="N761" i="19" s="1"/>
  <c r="L758" i="19"/>
  <c r="N758" i="19" s="1"/>
  <c r="M766" i="19"/>
  <c r="M765" i="19" s="1"/>
  <c r="J766" i="19"/>
  <c r="J765" i="19" s="1"/>
  <c r="I766" i="19"/>
  <c r="L757" i="19"/>
  <c r="N757" i="19" s="1"/>
  <c r="K762" i="19"/>
  <c r="L762" i="19" s="1"/>
  <c r="N762" i="19" s="1"/>
  <c r="N54" i="11"/>
  <c r="N55" i="11"/>
  <c r="Q55" i="11" s="1"/>
  <c r="N53" i="11"/>
  <c r="E551" i="20" l="1"/>
  <c r="D553" i="20" s="1"/>
  <c r="D554" i="20" s="1"/>
  <c r="E588" i="20"/>
  <c r="D590" i="20" s="1"/>
  <c r="D591" i="20" s="1"/>
  <c r="I823" i="19"/>
  <c r="K766" i="19"/>
  <c r="K765" i="19" s="1"/>
  <c r="K824" i="19"/>
  <c r="K823" i="19" s="1"/>
  <c r="I765" i="19"/>
  <c r="N13" i="11"/>
  <c r="N14" i="11"/>
  <c r="L765" i="19" l="1"/>
  <c r="N765" i="19" s="1"/>
  <c r="L823" i="19"/>
  <c r="N823" i="19" s="1"/>
  <c r="L766" i="19"/>
  <c r="N766" i="19" s="1"/>
  <c r="L824" i="19"/>
  <c r="N824" i="19" s="1"/>
  <c r="N41" i="11"/>
  <c r="R60" i="11" l="1"/>
  <c r="O60" i="11"/>
  <c r="M60" i="11"/>
  <c r="L60" i="11"/>
  <c r="K60" i="11"/>
  <c r="N59" i="11"/>
  <c r="Q59" i="11" s="1"/>
  <c r="N58" i="11"/>
  <c r="Q58" i="11" s="1"/>
  <c r="M707" i="19"/>
  <c r="K707" i="19"/>
  <c r="J707" i="19"/>
  <c r="I707" i="19"/>
  <c r="L707" i="19" s="1"/>
  <c r="L706" i="19"/>
  <c r="N706" i="19" s="1"/>
  <c r="I705" i="19"/>
  <c r="M704" i="19"/>
  <c r="M705" i="19" s="1"/>
  <c r="K704" i="19"/>
  <c r="K705" i="19" s="1"/>
  <c r="J704" i="19"/>
  <c r="J705" i="19" s="1"/>
  <c r="M703" i="19"/>
  <c r="K703" i="19"/>
  <c r="J703" i="19"/>
  <c r="I703" i="19"/>
  <c r="L702" i="19"/>
  <c r="N702" i="19" s="1"/>
  <c r="I701" i="19"/>
  <c r="M700" i="19"/>
  <c r="M701" i="19" s="1"/>
  <c r="K700" i="19"/>
  <c r="K701" i="19" s="1"/>
  <c r="J700" i="19"/>
  <c r="J701" i="19" s="1"/>
  <c r="M699" i="19"/>
  <c r="K699" i="19"/>
  <c r="J699" i="19"/>
  <c r="I699" i="19"/>
  <c r="L698" i="19"/>
  <c r="N698" i="19" s="1"/>
  <c r="R57" i="11"/>
  <c r="O57" i="11"/>
  <c r="M57" i="11"/>
  <c r="L57" i="11"/>
  <c r="K57" i="11"/>
  <c r="N56" i="11"/>
  <c r="Q56" i="11" s="1"/>
  <c r="Q54" i="11"/>
  <c r="Q53" i="11"/>
  <c r="E510" i="20"/>
  <c r="G507" i="20"/>
  <c r="G506" i="20"/>
  <c r="G505" i="20"/>
  <c r="G504" i="20"/>
  <c r="G503" i="20"/>
  <c r="G502" i="20"/>
  <c r="G501" i="20"/>
  <c r="E512" i="20" s="1"/>
  <c r="G500" i="20"/>
  <c r="G499" i="20"/>
  <c r="G498" i="20"/>
  <c r="G490" i="20"/>
  <c r="R52" i="11"/>
  <c r="O52" i="11"/>
  <c r="M52" i="11"/>
  <c r="L52" i="11"/>
  <c r="K52" i="11"/>
  <c r="N51" i="11"/>
  <c r="Q51" i="11" s="1"/>
  <c r="N50" i="11"/>
  <c r="Q50" i="11" s="1"/>
  <c r="R49" i="11"/>
  <c r="O49" i="11"/>
  <c r="M49" i="11"/>
  <c r="L49" i="11"/>
  <c r="K49" i="11"/>
  <c r="N47" i="11"/>
  <c r="Q47" i="11" s="1"/>
  <c r="N48" i="11"/>
  <c r="Q48" i="11" s="1"/>
  <c r="N46" i="11"/>
  <c r="Q46" i="11" s="1"/>
  <c r="P45" i="11"/>
  <c r="G470" i="20"/>
  <c r="G469" i="20"/>
  <c r="G468" i="20"/>
  <c r="G467" i="20"/>
  <c r="G466" i="20"/>
  <c r="G465" i="20"/>
  <c r="G464" i="20"/>
  <c r="E475" i="20" s="1"/>
  <c r="G463" i="20"/>
  <c r="G462" i="20"/>
  <c r="G461" i="20"/>
  <c r="E473" i="20" s="1"/>
  <c r="G453" i="20"/>
  <c r="G433" i="20"/>
  <c r="G432" i="20"/>
  <c r="G431" i="20"/>
  <c r="G430" i="20"/>
  <c r="G429" i="20"/>
  <c r="G428" i="20"/>
  <c r="G427" i="20"/>
  <c r="E438" i="20" s="1"/>
  <c r="G426" i="20"/>
  <c r="G425" i="20"/>
  <c r="E437" i="20" s="1"/>
  <c r="G424" i="20"/>
  <c r="E436" i="20" s="1"/>
  <c r="G416" i="20"/>
  <c r="G396" i="20"/>
  <c r="G395" i="20"/>
  <c r="G394" i="20"/>
  <c r="G393" i="20"/>
  <c r="G392" i="20"/>
  <c r="G391" i="20"/>
  <c r="G390" i="20"/>
  <c r="E401" i="20" s="1"/>
  <c r="G389" i="20"/>
  <c r="G388" i="20"/>
  <c r="G387" i="20"/>
  <c r="E399" i="20" s="1"/>
  <c r="G379" i="20"/>
  <c r="M655" i="19"/>
  <c r="K655" i="19"/>
  <c r="J655" i="19"/>
  <c r="I655" i="19"/>
  <c r="L654" i="19"/>
  <c r="N654" i="19" s="1"/>
  <c r="I653" i="19"/>
  <c r="M652" i="19"/>
  <c r="M653" i="19" s="1"/>
  <c r="K652" i="19"/>
  <c r="K653" i="19" s="1"/>
  <c r="J652" i="19"/>
  <c r="J653" i="19" s="1"/>
  <c r="M651" i="19"/>
  <c r="K651" i="19"/>
  <c r="J651" i="19"/>
  <c r="I651" i="19"/>
  <c r="L650" i="19"/>
  <c r="N650" i="19" s="1"/>
  <c r="I649" i="19"/>
  <c r="M649" i="19"/>
  <c r="K648" i="19"/>
  <c r="K649" i="19" s="1"/>
  <c r="J648" i="19"/>
  <c r="M647" i="19"/>
  <c r="K647" i="19"/>
  <c r="J647" i="19"/>
  <c r="I647" i="19"/>
  <c r="L646" i="19"/>
  <c r="N646" i="19" s="1"/>
  <c r="M603" i="19"/>
  <c r="K603" i="19"/>
  <c r="J603" i="19"/>
  <c r="I603" i="19"/>
  <c r="L602" i="19"/>
  <c r="N602" i="19" s="1"/>
  <c r="I601" i="19"/>
  <c r="M600" i="19"/>
  <c r="M601" i="19" s="1"/>
  <c r="K600" i="19"/>
  <c r="K601" i="19" s="1"/>
  <c r="J600" i="19"/>
  <c r="J601" i="19" s="1"/>
  <c r="M599" i="19"/>
  <c r="K599" i="19"/>
  <c r="J599" i="19"/>
  <c r="L599" i="19" s="1"/>
  <c r="N599" i="19" s="1"/>
  <c r="I599" i="19"/>
  <c r="L598" i="19"/>
  <c r="N598" i="19" s="1"/>
  <c r="I597" i="19"/>
  <c r="M596" i="19"/>
  <c r="M597" i="19" s="1"/>
  <c r="K596" i="19"/>
  <c r="K597" i="19" s="1"/>
  <c r="J596" i="19"/>
  <c r="M595" i="19"/>
  <c r="K595" i="19"/>
  <c r="J595" i="19"/>
  <c r="I595" i="19"/>
  <c r="L594" i="19"/>
  <c r="N594" i="19" s="1"/>
  <c r="M551" i="19"/>
  <c r="K551" i="19"/>
  <c r="J551" i="19"/>
  <c r="I551" i="19"/>
  <c r="L550" i="19"/>
  <c r="N550" i="19" s="1"/>
  <c r="I549" i="19"/>
  <c r="M548" i="19"/>
  <c r="M549" i="19" s="1"/>
  <c r="K548" i="19"/>
  <c r="K549" i="19" s="1"/>
  <c r="J548" i="19"/>
  <c r="J549" i="19" s="1"/>
  <c r="M547" i="19"/>
  <c r="K547" i="19"/>
  <c r="J547" i="19"/>
  <c r="I547" i="19"/>
  <c r="L546" i="19"/>
  <c r="N546" i="19" s="1"/>
  <c r="I545" i="19"/>
  <c r="M545" i="19"/>
  <c r="K545" i="19"/>
  <c r="J545" i="19"/>
  <c r="M543" i="19"/>
  <c r="K543" i="19"/>
  <c r="J543" i="19"/>
  <c r="I543" i="19"/>
  <c r="L542" i="19"/>
  <c r="N542" i="19" s="1"/>
  <c r="N707" i="19" l="1"/>
  <c r="L595" i="19"/>
  <c r="N595" i="19" s="1"/>
  <c r="N49" i="11"/>
  <c r="L543" i="19"/>
  <c r="N543" i="19" s="1"/>
  <c r="Q52" i="11"/>
  <c r="L699" i="19"/>
  <c r="N699" i="19" s="1"/>
  <c r="Q49" i="11"/>
  <c r="N60" i="11"/>
  <c r="Q60" i="11"/>
  <c r="E513" i="20"/>
  <c r="E514" i="20" s="1"/>
  <c r="D516" i="20" s="1"/>
  <c r="D517" i="20" s="1"/>
  <c r="E511" i="20"/>
  <c r="L705" i="19"/>
  <c r="N705" i="19" s="1"/>
  <c r="L703" i="19"/>
  <c r="N703" i="19" s="1"/>
  <c r="K709" i="19"/>
  <c r="K708" i="19" s="1"/>
  <c r="L701" i="19"/>
  <c r="N701" i="19" s="1"/>
  <c r="J709" i="19"/>
  <c r="J708" i="19" s="1"/>
  <c r="M709" i="19"/>
  <c r="M708" i="19" s="1"/>
  <c r="L700" i="19"/>
  <c r="N700" i="19" s="1"/>
  <c r="I709" i="19"/>
  <c r="L704" i="19"/>
  <c r="N704" i="19" s="1"/>
  <c r="N57" i="11"/>
  <c r="Q57" i="11"/>
  <c r="E476" i="20"/>
  <c r="E474" i="20"/>
  <c r="L655" i="19"/>
  <c r="N655" i="19" s="1"/>
  <c r="L651" i="19"/>
  <c r="N651" i="19" s="1"/>
  <c r="L647" i="19"/>
  <c r="N647" i="19" s="1"/>
  <c r="N52" i="11"/>
  <c r="E439" i="20"/>
  <c r="E440" i="20" s="1"/>
  <c r="D442" i="20" s="1"/>
  <c r="D443" i="20" s="1"/>
  <c r="L603" i="19"/>
  <c r="N603" i="19" s="1"/>
  <c r="L648" i="19"/>
  <c r="N648" i="19" s="1"/>
  <c r="E402" i="20"/>
  <c r="E400" i="20"/>
  <c r="L547" i="19"/>
  <c r="N547" i="19" s="1"/>
  <c r="L596" i="19"/>
  <c r="N596" i="19" s="1"/>
  <c r="L551" i="19"/>
  <c r="N551" i="19" s="1"/>
  <c r="L653" i="19"/>
  <c r="N653" i="19" s="1"/>
  <c r="K657" i="19"/>
  <c r="K656" i="19" s="1"/>
  <c r="M657" i="19"/>
  <c r="M656" i="19" s="1"/>
  <c r="L601" i="19"/>
  <c r="N601" i="19" s="1"/>
  <c r="J649" i="19"/>
  <c r="L649" i="19" s="1"/>
  <c r="N649" i="19" s="1"/>
  <c r="K605" i="19"/>
  <c r="K604" i="19" s="1"/>
  <c r="J597" i="19"/>
  <c r="L597" i="19" s="1"/>
  <c r="N597" i="19" s="1"/>
  <c r="I657" i="19"/>
  <c r="L652" i="19"/>
  <c r="N652" i="19" s="1"/>
  <c r="M605" i="19"/>
  <c r="M604" i="19" s="1"/>
  <c r="K553" i="19"/>
  <c r="K552" i="19" s="1"/>
  <c r="L544" i="19"/>
  <c r="N544" i="19" s="1"/>
  <c r="M553" i="19"/>
  <c r="M552" i="19" s="1"/>
  <c r="I605" i="19"/>
  <c r="L545" i="19"/>
  <c r="L549" i="19"/>
  <c r="N549" i="19" s="1"/>
  <c r="L600" i="19"/>
  <c r="N600" i="19" s="1"/>
  <c r="J553" i="19"/>
  <c r="J552" i="19" s="1"/>
  <c r="N545" i="19"/>
  <c r="I553" i="19"/>
  <c r="L548" i="19"/>
  <c r="N548" i="19" s="1"/>
  <c r="E403" i="20" l="1"/>
  <c r="D405" i="20" s="1"/>
  <c r="D406" i="20" s="1"/>
  <c r="E477" i="20"/>
  <c r="D479" i="20" s="1"/>
  <c r="D480" i="20" s="1"/>
  <c r="I708" i="19"/>
  <c r="L708" i="19" s="1"/>
  <c r="N708" i="19" s="1"/>
  <c r="L709" i="19"/>
  <c r="N709" i="19" s="1"/>
  <c r="J657" i="19"/>
  <c r="J656" i="19" s="1"/>
  <c r="J605" i="19"/>
  <c r="J604" i="19" s="1"/>
  <c r="I656" i="19"/>
  <c r="I604" i="19"/>
  <c r="L553" i="19"/>
  <c r="N553" i="19" s="1"/>
  <c r="I552" i="19"/>
  <c r="L552" i="19" s="1"/>
  <c r="N552" i="19" s="1"/>
  <c r="L338" i="19"/>
  <c r="L657" i="19" l="1"/>
  <c r="N657" i="19" s="1"/>
  <c r="L656" i="19"/>
  <c r="N656" i="19" s="1"/>
  <c r="L604" i="19"/>
  <c r="N604" i="19" s="1"/>
  <c r="L605" i="19"/>
  <c r="N605" i="19" s="1"/>
  <c r="L128" i="19"/>
  <c r="I291" i="19" l="1"/>
  <c r="J291" i="19"/>
  <c r="K291" i="19"/>
  <c r="M291" i="19"/>
  <c r="X15" i="11" l="1"/>
  <c r="X35" i="11" l="1"/>
  <c r="O36" i="11"/>
  <c r="O39" i="11" s="1"/>
  <c r="M36" i="11"/>
  <c r="M39" i="11" s="1"/>
  <c r="L36" i="11"/>
  <c r="L39" i="11" s="1"/>
  <c r="K36" i="11"/>
  <c r="K39" i="11" s="1"/>
  <c r="P42" i="11"/>
  <c r="P39" i="11"/>
  <c r="P35" i="11"/>
  <c r="P31" i="11"/>
  <c r="P27" i="11"/>
  <c r="P23" i="11"/>
  <c r="P19" i="11"/>
  <c r="P15" i="11"/>
  <c r="P10" i="11"/>
  <c r="O44" i="11"/>
  <c r="M44" i="11"/>
  <c r="L44" i="11"/>
  <c r="K44" i="11"/>
  <c r="O43" i="11"/>
  <c r="M43" i="11"/>
  <c r="L43" i="11"/>
  <c r="L45" i="11" s="1"/>
  <c r="K43" i="11"/>
  <c r="O40" i="11"/>
  <c r="O42" i="11" s="1"/>
  <c r="M40" i="11"/>
  <c r="M42" i="11" s="1"/>
  <c r="L40" i="11"/>
  <c r="L42" i="11" s="1"/>
  <c r="K40" i="11"/>
  <c r="K42" i="11" s="1"/>
  <c r="O33" i="11"/>
  <c r="M33" i="11"/>
  <c r="L33" i="11"/>
  <c r="K33" i="11"/>
  <c r="O32" i="11"/>
  <c r="M32" i="11"/>
  <c r="L32" i="11"/>
  <c r="K32" i="11"/>
  <c r="O30" i="11"/>
  <c r="M30" i="11"/>
  <c r="L30" i="11"/>
  <c r="K30" i="11"/>
  <c r="O29" i="11"/>
  <c r="M29" i="11"/>
  <c r="L29" i="11"/>
  <c r="K29" i="11"/>
  <c r="O28" i="11"/>
  <c r="M28" i="11"/>
  <c r="L28" i="11"/>
  <c r="K28" i="11"/>
  <c r="O26" i="11"/>
  <c r="M26" i="11"/>
  <c r="L26" i="11"/>
  <c r="K26" i="11"/>
  <c r="O25" i="11"/>
  <c r="M25" i="11"/>
  <c r="L25" i="11"/>
  <c r="K25" i="11"/>
  <c r="O24" i="11"/>
  <c r="M24" i="11"/>
  <c r="L24" i="11"/>
  <c r="K24" i="11"/>
  <c r="O22" i="11"/>
  <c r="M22" i="11"/>
  <c r="L22" i="11"/>
  <c r="K22" i="11"/>
  <c r="O21" i="11"/>
  <c r="M21" i="11"/>
  <c r="L21" i="11"/>
  <c r="K21" i="11"/>
  <c r="O20" i="11"/>
  <c r="M20" i="11"/>
  <c r="L20" i="11"/>
  <c r="K20" i="11"/>
  <c r="O18" i="11"/>
  <c r="M18" i="11"/>
  <c r="L18" i="11"/>
  <c r="K18" i="11"/>
  <c r="O16" i="11"/>
  <c r="M16" i="11"/>
  <c r="L16" i="11"/>
  <c r="K16" i="11"/>
  <c r="O12" i="11"/>
  <c r="M12" i="11"/>
  <c r="L12" i="11"/>
  <c r="K12" i="11"/>
  <c r="O11" i="11"/>
  <c r="M11" i="11"/>
  <c r="M15" i="11" s="1"/>
  <c r="L11" i="11"/>
  <c r="L15" i="11" s="1"/>
  <c r="K11" i="11"/>
  <c r="K15" i="11" s="1"/>
  <c r="M45" i="11" l="1"/>
  <c r="M35" i="11"/>
  <c r="K45" i="11"/>
  <c r="O45" i="11"/>
  <c r="O15" i="11"/>
  <c r="K35" i="11"/>
  <c r="L35" i="11"/>
  <c r="O35" i="11"/>
  <c r="M31" i="11"/>
  <c r="N36" i="11"/>
  <c r="N39" i="11" s="1"/>
  <c r="M19" i="11"/>
  <c r="O23" i="11"/>
  <c r="O27" i="11"/>
  <c r="O19" i="11"/>
  <c r="L31" i="11"/>
  <c r="L19" i="11"/>
  <c r="M23" i="11"/>
  <c r="L23" i="11"/>
  <c r="M27" i="11"/>
  <c r="L27" i="11"/>
  <c r="O31" i="11"/>
  <c r="K31" i="11"/>
  <c r="K27" i="11"/>
  <c r="K23" i="11"/>
  <c r="K19" i="11"/>
  <c r="N44" i="11"/>
  <c r="Q44" i="11" s="1"/>
  <c r="N43" i="11"/>
  <c r="N40" i="11"/>
  <c r="N42" i="11" s="1"/>
  <c r="N33" i="11"/>
  <c r="Q33" i="11" s="1"/>
  <c r="N32" i="11"/>
  <c r="N29" i="11"/>
  <c r="Q29" i="11" s="1"/>
  <c r="N30" i="11"/>
  <c r="Q30" i="11" s="1"/>
  <c r="N26" i="11"/>
  <c r="Q26" i="11" s="1"/>
  <c r="N28" i="11"/>
  <c r="N24" i="11"/>
  <c r="N25" i="11"/>
  <c r="Q25" i="11" s="1"/>
  <c r="N16" i="11"/>
  <c r="N17" i="11"/>
  <c r="N21" i="11"/>
  <c r="Q21" i="11" s="1"/>
  <c r="N20" i="11"/>
  <c r="N22" i="11"/>
  <c r="Q22" i="11" s="1"/>
  <c r="N18" i="11"/>
  <c r="Q18" i="11" s="1"/>
  <c r="N12" i="11"/>
  <c r="Q12" i="11" s="1"/>
  <c r="N11" i="11"/>
  <c r="N45" i="11" l="1"/>
  <c r="N15" i="11"/>
  <c r="N35" i="11"/>
  <c r="N31" i="11"/>
  <c r="Q36" i="11"/>
  <c r="Q39" i="11" s="1"/>
  <c r="Q16" i="11"/>
  <c r="Q19" i="11" s="1"/>
  <c r="N19" i="11"/>
  <c r="Q43" i="11"/>
  <c r="Q45" i="11" s="1"/>
  <c r="N23" i="11"/>
  <c r="Q24" i="11"/>
  <c r="Q27" i="11" s="1"/>
  <c r="N27" i="11"/>
  <c r="Q40" i="11"/>
  <c r="Q42" i="11" s="1"/>
  <c r="Q32" i="11"/>
  <c r="Q35" i="11" s="1"/>
  <c r="Q28" i="11"/>
  <c r="Q31" i="11" s="1"/>
  <c r="Q20" i="11"/>
  <c r="Q23" i="11" s="1"/>
  <c r="Q11" i="11"/>
  <c r="Q15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110" i="11" s="1"/>
  <c r="M10" i="11"/>
  <c r="M110" i="11" s="1"/>
  <c r="O10" i="11"/>
  <c r="O110" i="11" s="1"/>
  <c r="K10" i="11"/>
  <c r="K110" i="11" s="1"/>
  <c r="N9" i="11"/>
  <c r="Q9" i="11" s="1"/>
  <c r="N8" i="11"/>
  <c r="Q8" i="11" s="1"/>
  <c r="N7" i="11"/>
  <c r="Q7" i="11" l="1"/>
  <c r="N10" i="11"/>
  <c r="N110" i="11" s="1"/>
  <c r="M499" i="19"/>
  <c r="K499" i="19"/>
  <c r="J499" i="19"/>
  <c r="I499" i="19"/>
  <c r="L498" i="19"/>
  <c r="N498" i="19" s="1"/>
  <c r="I497" i="19"/>
  <c r="M496" i="19"/>
  <c r="M497" i="19" s="1"/>
  <c r="K496" i="19"/>
  <c r="K497" i="19" s="1"/>
  <c r="J496" i="19"/>
  <c r="J497" i="19" s="1"/>
  <c r="M495" i="19"/>
  <c r="K495" i="19"/>
  <c r="J495" i="19"/>
  <c r="I495" i="19"/>
  <c r="L494" i="19"/>
  <c r="N494" i="19" s="1"/>
  <c r="I493" i="19"/>
  <c r="M492" i="19"/>
  <c r="M493" i="19" s="1"/>
  <c r="K492" i="19"/>
  <c r="K493" i="19" s="1"/>
  <c r="J492" i="19"/>
  <c r="J493" i="19" s="1"/>
  <c r="M491" i="19"/>
  <c r="K491" i="19"/>
  <c r="J491" i="19"/>
  <c r="I491" i="19"/>
  <c r="L490" i="19"/>
  <c r="N490" i="19" s="1"/>
  <c r="M447" i="19"/>
  <c r="K447" i="19"/>
  <c r="J447" i="19"/>
  <c r="I447" i="19"/>
  <c r="L446" i="19"/>
  <c r="N446" i="19" s="1"/>
  <c r="I445" i="19"/>
  <c r="M444" i="19"/>
  <c r="M445" i="19" s="1"/>
  <c r="K444" i="19"/>
  <c r="J444" i="19"/>
  <c r="J445" i="19" s="1"/>
  <c r="M443" i="19"/>
  <c r="K443" i="19"/>
  <c r="J443" i="19"/>
  <c r="I443" i="19"/>
  <c r="L442" i="19"/>
  <c r="N442" i="19" s="1"/>
  <c r="I441" i="19"/>
  <c r="M440" i="19"/>
  <c r="M441" i="19" s="1"/>
  <c r="K440" i="19"/>
  <c r="K441" i="19" s="1"/>
  <c r="J440" i="19"/>
  <c r="J441" i="19" s="1"/>
  <c r="M439" i="19"/>
  <c r="K439" i="19"/>
  <c r="J439" i="19"/>
  <c r="I439" i="19"/>
  <c r="L438" i="19"/>
  <c r="N438" i="19" s="1"/>
  <c r="M395" i="19"/>
  <c r="K395" i="19"/>
  <c r="J395" i="19"/>
  <c r="I395" i="19"/>
  <c r="L394" i="19"/>
  <c r="N394" i="19" s="1"/>
  <c r="I393" i="19"/>
  <c r="M392" i="19"/>
  <c r="M393" i="19" s="1"/>
  <c r="K392" i="19"/>
  <c r="K393" i="19" s="1"/>
  <c r="J392" i="19"/>
  <c r="J393" i="19" s="1"/>
  <c r="M391" i="19"/>
  <c r="K391" i="19"/>
  <c r="J391" i="19"/>
  <c r="I391" i="19"/>
  <c r="L390" i="19"/>
  <c r="N390" i="19" s="1"/>
  <c r="I389" i="19"/>
  <c r="M388" i="19"/>
  <c r="M389" i="19" s="1"/>
  <c r="K388" i="19"/>
  <c r="K389" i="19" s="1"/>
  <c r="J388" i="19"/>
  <c r="J389" i="19" s="1"/>
  <c r="M387" i="19"/>
  <c r="K387" i="19"/>
  <c r="J387" i="19"/>
  <c r="I387" i="19"/>
  <c r="L386" i="19"/>
  <c r="N386" i="19" s="1"/>
  <c r="M343" i="19"/>
  <c r="K343" i="19"/>
  <c r="J343" i="19"/>
  <c r="I343" i="19"/>
  <c r="L342" i="19"/>
  <c r="N342" i="19" s="1"/>
  <c r="I341" i="19"/>
  <c r="M340" i="19"/>
  <c r="M341" i="19" s="1"/>
  <c r="K340" i="19"/>
  <c r="K341" i="19" s="1"/>
  <c r="J340" i="19"/>
  <c r="J341" i="19" s="1"/>
  <c r="M339" i="19"/>
  <c r="K339" i="19"/>
  <c r="J339" i="19"/>
  <c r="I339" i="19"/>
  <c r="N338" i="19"/>
  <c r="I337" i="19"/>
  <c r="M336" i="19"/>
  <c r="M337" i="19" s="1"/>
  <c r="K336" i="19"/>
  <c r="K337" i="19" s="1"/>
  <c r="J336" i="19"/>
  <c r="J337" i="19" s="1"/>
  <c r="M335" i="19"/>
  <c r="K335" i="19"/>
  <c r="J335" i="19"/>
  <c r="I335" i="19"/>
  <c r="L334" i="19"/>
  <c r="N334" i="19" s="1"/>
  <c r="L290" i="19"/>
  <c r="N290" i="19" s="1"/>
  <c r="I289" i="19"/>
  <c r="M288" i="19"/>
  <c r="M289" i="19" s="1"/>
  <c r="K288" i="19"/>
  <c r="K289" i="19" s="1"/>
  <c r="J288" i="19"/>
  <c r="J289" i="19" s="1"/>
  <c r="M287" i="19"/>
  <c r="K287" i="19"/>
  <c r="J287" i="19"/>
  <c r="I287" i="19"/>
  <c r="L286" i="19"/>
  <c r="N286" i="19" s="1"/>
  <c r="I285" i="19"/>
  <c r="M285" i="19"/>
  <c r="K285" i="19"/>
  <c r="J285" i="19"/>
  <c r="M283" i="19"/>
  <c r="K283" i="19"/>
  <c r="J283" i="19"/>
  <c r="I283" i="19"/>
  <c r="L282" i="19"/>
  <c r="N282" i="19" s="1"/>
  <c r="M239" i="19"/>
  <c r="K239" i="19"/>
  <c r="J239" i="19"/>
  <c r="I239" i="19"/>
  <c r="L238" i="19"/>
  <c r="N238" i="19" s="1"/>
  <c r="I237" i="19"/>
  <c r="M236" i="19"/>
  <c r="M237" i="19" s="1"/>
  <c r="K236" i="19"/>
  <c r="K237" i="19" s="1"/>
  <c r="J236" i="19"/>
  <c r="J237" i="19" s="1"/>
  <c r="M235" i="19"/>
  <c r="K235" i="19"/>
  <c r="J235" i="19"/>
  <c r="I235" i="19"/>
  <c r="L234" i="19"/>
  <c r="N234" i="19" s="1"/>
  <c r="I233" i="19"/>
  <c r="M232" i="19"/>
  <c r="M233" i="19" s="1"/>
  <c r="K232" i="19"/>
  <c r="K233" i="19" s="1"/>
  <c r="J232" i="19"/>
  <c r="J233" i="19" s="1"/>
  <c r="M231" i="19"/>
  <c r="K231" i="19"/>
  <c r="J231" i="19"/>
  <c r="I231" i="19"/>
  <c r="L230" i="19"/>
  <c r="N230" i="19" s="1"/>
  <c r="M187" i="19"/>
  <c r="K187" i="19"/>
  <c r="J187" i="19"/>
  <c r="I187" i="19"/>
  <c r="L186" i="19"/>
  <c r="N186" i="19" s="1"/>
  <c r="I185" i="19"/>
  <c r="M184" i="19"/>
  <c r="M185" i="19" s="1"/>
  <c r="K184" i="19"/>
  <c r="J184" i="19"/>
  <c r="J185" i="19" s="1"/>
  <c r="M183" i="19"/>
  <c r="K183" i="19"/>
  <c r="J183" i="19"/>
  <c r="I183" i="19"/>
  <c r="L182" i="19"/>
  <c r="N182" i="19" s="1"/>
  <c r="I181" i="19"/>
  <c r="M181" i="19"/>
  <c r="K181" i="19"/>
  <c r="J181" i="19"/>
  <c r="M179" i="19"/>
  <c r="K179" i="19"/>
  <c r="J179" i="19"/>
  <c r="I179" i="19"/>
  <c r="L178" i="19"/>
  <c r="N178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9" i="19"/>
  <c r="K129" i="19"/>
  <c r="J129" i="19"/>
  <c r="M127" i="19"/>
  <c r="K127" i="19"/>
  <c r="J127" i="19"/>
  <c r="I127" i="19"/>
  <c r="L126" i="19"/>
  <c r="N126" i="19" s="1"/>
  <c r="M83" i="19"/>
  <c r="K83" i="19"/>
  <c r="J83" i="19"/>
  <c r="I83" i="19"/>
  <c r="L82" i="19"/>
  <c r="N82" i="19" s="1"/>
  <c r="I81" i="19"/>
  <c r="M80" i="19"/>
  <c r="M81" i="19" s="1"/>
  <c r="K80" i="19"/>
  <c r="K81" i="19" s="1"/>
  <c r="J80" i="19"/>
  <c r="J81" i="19" s="1"/>
  <c r="M79" i="19"/>
  <c r="K79" i="19"/>
  <c r="J79" i="19"/>
  <c r="I79" i="19"/>
  <c r="L78" i="19"/>
  <c r="N78" i="19" s="1"/>
  <c r="I77" i="19"/>
  <c r="M77" i="19"/>
  <c r="K76" i="19"/>
  <c r="K77" i="19" s="1"/>
  <c r="J76" i="19"/>
  <c r="J77" i="19" s="1"/>
  <c r="M75" i="19"/>
  <c r="K75" i="19"/>
  <c r="J75" i="19"/>
  <c r="I75" i="19"/>
  <c r="L74" i="19"/>
  <c r="N74" i="19" s="1"/>
  <c r="L30" i="19"/>
  <c r="N30" i="19" s="1"/>
  <c r="M31" i="19"/>
  <c r="K31" i="19"/>
  <c r="J31" i="19"/>
  <c r="I31" i="19"/>
  <c r="M28" i="19"/>
  <c r="M29" i="19" s="1"/>
  <c r="K28" i="19"/>
  <c r="K29" i="19" s="1"/>
  <c r="J28" i="19"/>
  <c r="J29" i="19" s="1"/>
  <c r="I29" i="19"/>
  <c r="M27" i="19"/>
  <c r="K27" i="19"/>
  <c r="J27" i="19"/>
  <c r="I27" i="19"/>
  <c r="L26" i="19"/>
  <c r="N26" i="19" s="1"/>
  <c r="M24" i="19"/>
  <c r="M25" i="19" s="1"/>
  <c r="K24" i="19"/>
  <c r="K25" i="19" s="1"/>
  <c r="J24" i="19"/>
  <c r="J25" i="19" s="1"/>
  <c r="I25" i="19"/>
  <c r="M23" i="19"/>
  <c r="K23" i="19"/>
  <c r="J23" i="19"/>
  <c r="I23" i="19"/>
  <c r="L22" i="19"/>
  <c r="N22" i="19" s="1"/>
  <c r="Q10" i="11" l="1"/>
  <c r="Q110" i="11" s="1"/>
  <c r="L339" i="19"/>
  <c r="N339" i="19" s="1"/>
  <c r="L79" i="19"/>
  <c r="N79" i="19" s="1"/>
  <c r="L443" i="19"/>
  <c r="N443" i="19" s="1"/>
  <c r="L387" i="19"/>
  <c r="N387" i="19" s="1"/>
  <c r="L391" i="19"/>
  <c r="N391" i="19" s="1"/>
  <c r="L335" i="19"/>
  <c r="N335" i="19" s="1"/>
  <c r="I449" i="19"/>
  <c r="I448" i="19" s="1"/>
  <c r="L439" i="19"/>
  <c r="N439" i="19" s="1"/>
  <c r="L495" i="19"/>
  <c r="N495" i="19" s="1"/>
  <c r="R44" i="11" s="1"/>
  <c r="L491" i="19"/>
  <c r="N491" i="19" s="1"/>
  <c r="L499" i="19"/>
  <c r="N499" i="19" s="1"/>
  <c r="R43" i="11" s="1"/>
  <c r="L447" i="19"/>
  <c r="N447" i="19" s="1"/>
  <c r="R40" i="11" s="1"/>
  <c r="R42" i="11" s="1"/>
  <c r="L395" i="19"/>
  <c r="N395" i="19" s="1"/>
  <c r="R36" i="11" s="1"/>
  <c r="R39" i="11" s="1"/>
  <c r="L343" i="19"/>
  <c r="N343" i="19" s="1"/>
  <c r="R32" i="11" s="1"/>
  <c r="L287" i="19"/>
  <c r="N287" i="19" s="1"/>
  <c r="R30" i="11" s="1"/>
  <c r="L283" i="19"/>
  <c r="N283" i="19" s="1"/>
  <c r="R29" i="11" s="1"/>
  <c r="L291" i="19"/>
  <c r="N291" i="19" s="1"/>
  <c r="R28" i="11" s="1"/>
  <c r="L235" i="19"/>
  <c r="N235" i="19" s="1"/>
  <c r="R26" i="11" s="1"/>
  <c r="L231" i="19"/>
  <c r="N231" i="19" s="1"/>
  <c r="R25" i="11" s="1"/>
  <c r="L239" i="19"/>
  <c r="N239" i="19" s="1"/>
  <c r="R24" i="11" s="1"/>
  <c r="L183" i="19"/>
  <c r="N183" i="19" s="1"/>
  <c r="R22" i="11" s="1"/>
  <c r="L179" i="19"/>
  <c r="N179" i="19" s="1"/>
  <c r="R21" i="11" s="1"/>
  <c r="L187" i="19"/>
  <c r="N187" i="19" s="1"/>
  <c r="R20" i="11" s="1"/>
  <c r="L131" i="19"/>
  <c r="N131" i="19" s="1"/>
  <c r="R18" i="11" s="1"/>
  <c r="L127" i="19"/>
  <c r="N127" i="19" s="1"/>
  <c r="L135" i="19"/>
  <c r="N135" i="19" s="1"/>
  <c r="R16" i="11" s="1"/>
  <c r="L75" i="19"/>
  <c r="N75" i="19" s="1"/>
  <c r="R12" i="11" s="1"/>
  <c r="L83" i="19"/>
  <c r="N83" i="19" s="1"/>
  <c r="R11" i="11" s="1"/>
  <c r="L289" i="19"/>
  <c r="N289" i="19" s="1"/>
  <c r="L389" i="19"/>
  <c r="N389" i="19" s="1"/>
  <c r="L237" i="19"/>
  <c r="N237" i="19" s="1"/>
  <c r="K137" i="19"/>
  <c r="K136" i="19" s="1"/>
  <c r="K85" i="19"/>
  <c r="K84" i="19" s="1"/>
  <c r="L28" i="19"/>
  <c r="N28" i="19" s="1"/>
  <c r="M449" i="19"/>
  <c r="M448" i="19" s="1"/>
  <c r="L285" i="19"/>
  <c r="N285" i="19" s="1"/>
  <c r="L129" i="19"/>
  <c r="N129" i="19" s="1"/>
  <c r="K293" i="19"/>
  <c r="K292" i="19" s="1"/>
  <c r="K345" i="19"/>
  <c r="K344" i="19" s="1"/>
  <c r="L25" i="19"/>
  <c r="N25" i="19" s="1"/>
  <c r="L77" i="19"/>
  <c r="N77" i="19" s="1"/>
  <c r="L181" i="19"/>
  <c r="N181" i="19" s="1"/>
  <c r="L184" i="19"/>
  <c r="N184" i="19" s="1"/>
  <c r="L284" i="19"/>
  <c r="N284" i="19" s="1"/>
  <c r="K397" i="19"/>
  <c r="K396" i="19" s="1"/>
  <c r="L393" i="19"/>
  <c r="N393" i="19" s="1"/>
  <c r="J449" i="19"/>
  <c r="J448" i="19" s="1"/>
  <c r="L444" i="19"/>
  <c r="N444" i="19" s="1"/>
  <c r="L493" i="19"/>
  <c r="N493" i="19" s="1"/>
  <c r="K33" i="19"/>
  <c r="K32" i="19" s="1"/>
  <c r="L24" i="19"/>
  <c r="N24" i="19" s="1"/>
  <c r="L29" i="19"/>
  <c r="N29" i="19" s="1"/>
  <c r="N128" i="19"/>
  <c r="K241" i="19"/>
  <c r="K240" i="19" s="1"/>
  <c r="L133" i="19"/>
  <c r="N133" i="19" s="1"/>
  <c r="L233" i="19"/>
  <c r="N233" i="19" s="1"/>
  <c r="L337" i="19"/>
  <c r="N337" i="19" s="1"/>
  <c r="J501" i="19"/>
  <c r="J500" i="19" s="1"/>
  <c r="K501" i="19"/>
  <c r="K500" i="19" s="1"/>
  <c r="L497" i="19"/>
  <c r="N497" i="19" s="1"/>
  <c r="M501" i="19"/>
  <c r="M500" i="19" s="1"/>
  <c r="L492" i="19"/>
  <c r="N492" i="19" s="1"/>
  <c r="I501" i="19"/>
  <c r="L496" i="19"/>
  <c r="N496" i="19" s="1"/>
  <c r="L441" i="19"/>
  <c r="N441" i="19" s="1"/>
  <c r="L440" i="19"/>
  <c r="N440" i="19" s="1"/>
  <c r="K445" i="19"/>
  <c r="L445" i="19" s="1"/>
  <c r="N445" i="19" s="1"/>
  <c r="J397" i="19"/>
  <c r="J396" i="19" s="1"/>
  <c r="M397" i="19"/>
  <c r="M396" i="19" s="1"/>
  <c r="L388" i="19"/>
  <c r="N388" i="19" s="1"/>
  <c r="I397" i="19"/>
  <c r="L392" i="19"/>
  <c r="N392" i="19" s="1"/>
  <c r="J345" i="19"/>
  <c r="J344" i="19" s="1"/>
  <c r="L341" i="19"/>
  <c r="N341" i="19" s="1"/>
  <c r="M345" i="19"/>
  <c r="M344" i="19" s="1"/>
  <c r="L336" i="19"/>
  <c r="N336" i="19" s="1"/>
  <c r="I345" i="19"/>
  <c r="L340" i="19"/>
  <c r="N340" i="19" s="1"/>
  <c r="M293" i="19"/>
  <c r="M292" i="19" s="1"/>
  <c r="J293" i="19"/>
  <c r="J292" i="19" s="1"/>
  <c r="I293" i="19"/>
  <c r="L288" i="19"/>
  <c r="N288" i="19" s="1"/>
  <c r="J241" i="19"/>
  <c r="J240" i="19" s="1"/>
  <c r="M241" i="19"/>
  <c r="M240" i="19" s="1"/>
  <c r="L232" i="19"/>
  <c r="N232" i="19" s="1"/>
  <c r="I241" i="19"/>
  <c r="L236" i="19"/>
  <c r="N236" i="19" s="1"/>
  <c r="J189" i="19"/>
  <c r="J188" i="19" s="1"/>
  <c r="M189" i="19"/>
  <c r="M188" i="19" s="1"/>
  <c r="L180" i="19"/>
  <c r="N180" i="19" s="1"/>
  <c r="K185" i="19"/>
  <c r="K189" i="19" s="1"/>
  <c r="K188" i="19" s="1"/>
  <c r="I189" i="19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R7" i="11" s="1"/>
  <c r="L27" i="19"/>
  <c r="N27" i="19" s="1"/>
  <c r="R9" i="11" s="1"/>
  <c r="L23" i="19"/>
  <c r="N23" i="19" s="1"/>
  <c r="R8" i="11" s="1"/>
  <c r="M33" i="19"/>
  <c r="M32" i="19" s="1"/>
  <c r="J33" i="19"/>
  <c r="J32" i="19" s="1"/>
  <c r="R45" i="11" l="1"/>
  <c r="R15" i="11"/>
  <c r="R19" i="11"/>
  <c r="R35" i="11"/>
  <c r="R27" i="11"/>
  <c r="R23" i="11"/>
  <c r="R31" i="11"/>
  <c r="R10" i="11"/>
  <c r="L501" i="19"/>
  <c r="N501" i="19" s="1"/>
  <c r="I500" i="19"/>
  <c r="L500" i="19" s="1"/>
  <c r="N500" i="19" s="1"/>
  <c r="K449" i="19"/>
  <c r="L397" i="19"/>
  <c r="N397" i="19" s="1"/>
  <c r="I396" i="19"/>
  <c r="L396" i="19" s="1"/>
  <c r="N396" i="19" s="1"/>
  <c r="L345" i="19"/>
  <c r="N345" i="19" s="1"/>
  <c r="I344" i="19"/>
  <c r="L344" i="19" s="1"/>
  <c r="N344" i="19" s="1"/>
  <c r="L293" i="19"/>
  <c r="N293" i="19" s="1"/>
  <c r="I292" i="19"/>
  <c r="L292" i="19" s="1"/>
  <c r="N292" i="19" s="1"/>
  <c r="L241" i="19"/>
  <c r="N241" i="19" s="1"/>
  <c r="I240" i="19"/>
  <c r="L240" i="19" s="1"/>
  <c r="N240" i="19" s="1"/>
  <c r="L189" i="19"/>
  <c r="N189" i="19" s="1"/>
  <c r="I188" i="19"/>
  <c r="L188" i="19" s="1"/>
  <c r="N188" i="19" s="1"/>
  <c r="L185" i="19"/>
  <c r="N185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110" i="11" l="1"/>
  <c r="K448" i="19"/>
  <c r="L448" i="19" s="1"/>
  <c r="N448" i="19" s="1"/>
  <c r="L449" i="19"/>
  <c r="N449" i="19" s="1"/>
  <c r="Q23" i="19" l="1"/>
  <c r="Q22" i="19"/>
  <c r="G355" i="20"/>
  <c r="G353" i="20"/>
  <c r="G318" i="20"/>
  <c r="G316" i="20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278" i="20"/>
  <c r="G277" i="20"/>
  <c r="G93" i="20"/>
  <c r="G92" i="20"/>
  <c r="G352" i="20"/>
  <c r="G351" i="20"/>
  <c r="G203" i="20"/>
  <c r="G204" i="20"/>
  <c r="G18" i="20"/>
  <c r="G19" i="20"/>
  <c r="G314" i="20"/>
  <c r="G315" i="20"/>
  <c r="G129" i="20"/>
  <c r="G130" i="20"/>
  <c r="G241" i="20"/>
  <c r="G240" i="20"/>
  <c r="E252" i="20" l="1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E327" i="20"/>
  <c r="G305" i="20"/>
  <c r="E326" i="20"/>
  <c r="G321" i="20"/>
  <c r="G317" i="20"/>
  <c r="G320" i="20"/>
  <c r="G319" i="20"/>
  <c r="G322" i="20"/>
  <c r="G313" i="20"/>
  <c r="E325" i="20" s="1"/>
  <c r="E364" i="20"/>
  <c r="G342" i="20"/>
  <c r="E363" i="20"/>
  <c r="G354" i="20"/>
  <c r="G356" i="20"/>
  <c r="G350" i="20"/>
  <c r="E362" i="20" s="1"/>
  <c r="G359" i="20"/>
  <c r="G358" i="20"/>
  <c r="G357" i="20"/>
  <c r="G120" i="20" l="1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288" i="20"/>
  <c r="E289" i="20"/>
  <c r="E214" i="20"/>
  <c r="E143" i="20"/>
  <c r="E180" i="20"/>
  <c r="E365" i="20"/>
  <c r="E366" i="20" s="1"/>
  <c r="E328" i="20"/>
  <c r="E329" i="20" s="1"/>
  <c r="E291" i="20"/>
  <c r="E254" i="20"/>
  <c r="E217" i="20"/>
  <c r="E106" i="20"/>
  <c r="E107" i="20" s="1"/>
  <c r="E69" i="20"/>
  <c r="E70" i="20" s="1"/>
  <c r="E32" i="20"/>
  <c r="E33" i="20" s="1"/>
  <c r="D109" i="20" l="1"/>
  <c r="V19" i="11"/>
  <c r="D35" i="20"/>
  <c r="V7" i="11"/>
  <c r="V8" i="11"/>
  <c r="V9" i="11"/>
  <c r="V10" i="11"/>
  <c r="V45" i="11"/>
  <c r="D72" i="20"/>
  <c r="V15" i="11"/>
  <c r="D331" i="20"/>
  <c r="V42" i="11"/>
  <c r="D368" i="20"/>
  <c r="E255" i="20"/>
  <c r="E181" i="20"/>
  <c r="E218" i="20"/>
  <c r="E292" i="20"/>
  <c r="E144" i="20"/>
  <c r="D146" i="20" l="1"/>
  <c r="V23" i="11"/>
  <c r="D332" i="20"/>
  <c r="W42" i="11"/>
  <c r="S42" i="11" s="1"/>
  <c r="D73" i="20"/>
  <c r="W15" i="11"/>
  <c r="S15" i="11" s="1"/>
  <c r="D257" i="20"/>
  <c r="V35" i="11"/>
  <c r="D220" i="20"/>
  <c r="V31" i="11"/>
  <c r="D369" i="20"/>
  <c r="W45" i="11"/>
  <c r="S45" i="11" s="1"/>
  <c r="D294" i="20"/>
  <c r="V39" i="11"/>
  <c r="D183" i="20"/>
  <c r="V27" i="11"/>
  <c r="D36" i="20"/>
  <c r="W10" i="11"/>
  <c r="S10" i="11" s="1"/>
  <c r="D110" i="20"/>
  <c r="W19" i="11"/>
  <c r="S19" i="11" s="1"/>
  <c r="D184" i="20" l="1"/>
  <c r="W27" i="11"/>
  <c r="S27" i="11" s="1"/>
  <c r="D295" i="20"/>
  <c r="W39" i="11"/>
  <c r="S39" i="11" s="1"/>
  <c r="D221" i="20"/>
  <c r="W31" i="11"/>
  <c r="S31" i="11" s="1"/>
  <c r="D258" i="20"/>
  <c r="W35" i="11"/>
  <c r="S35" i="11" s="1"/>
  <c r="D147" i="20"/>
  <c r="W23" i="11"/>
  <c r="S23" i="11" s="1"/>
  <c r="S110" i="11" l="1"/>
</calcChain>
</file>

<file path=xl/sharedStrings.xml><?xml version="1.0" encoding="utf-8"?>
<sst xmlns="http://schemas.openxmlformats.org/spreadsheetml/2006/main" count="3480" uniqueCount="394">
  <si>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</si>
  <si>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</si>
  <si>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</si>
  <si>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</si>
  <si>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</si>
  <si>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</si>
  <si>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</si>
  <si>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</si>
  <si>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</si>
  <si>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</si>
  <si>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</si>
  <si>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</si>
  <si>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</si>
  <si>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</si>
  <si>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</si>
  <si>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</si>
  <si>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</si>
  <si>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</si>
  <si>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</si>
  <si>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</si>
  <si>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</si>
  <si>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</si>
  <si>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</si>
  <si>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Ольха черная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</si>
  <si>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</si>
  <si>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</si>
  <si>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</si>
  <si>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</si>
  <si>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</si>
  <si>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</si>
  <si>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</si>
  <si>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</si>
  <si>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</si>
  <si>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</si>
  <si>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</si>
  <si>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</si>
  <si>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</si>
  <si>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</si>
  <si>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</si>
  <si>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</si>
  <si>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</si>
  <si>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</si>
  <si>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</si>
  <si>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</si>
  <si>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</si>
  <si>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</si>
  <si>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</si>
  <si>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</si>
  <si>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</si>
  <si>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</si>
  <si>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</si>
  <si>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</si>
  <si>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</si>
  <si>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</si>
  <si>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</si>
  <si>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</si>
  <si>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</si>
  <si>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</si>
  <si>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</si>
  <si>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</si>
  <si>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</si>
  <si>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</si>
  <si>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</si>
  <si>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</si>
  <si>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</si>
  <si>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</si>
  <si>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</si>
  <si>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</si>
  <si>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</si>
  <si>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</si>
  <si>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</si>
  <si>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</si>
  <si>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</si>
  <si>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</si>
  <si>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</si>
  <si>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</si>
  <si>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</si>
  <si>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</si>
  <si>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</si>
  <si>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</si>
  <si>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</si>
  <si>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</si>
  <si>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</si>
  <si>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</si>
  <si>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</si>
  <si>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</si>
  <si>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</si>
  <si>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</si>
  <si>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</si>
  <si>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</si>
  <si>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</si>
  <si>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</si>
  <si>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</si>
  <si>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</si>
  <si>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</si>
  <si>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</si>
  <si>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</si>
  <si>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</si>
  <si>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</si>
  <si>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</si>
  <si>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</si>
  <si>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</si>
  <si>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</si>
  <si>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</si>
  <si>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ЛОТ № 1</t>
  </si>
  <si>
    <t>ЛОТ № 2</t>
  </si>
  <si>
    <t>ЛОТ № 3</t>
  </si>
  <si>
    <t>ЛОТ № 4</t>
  </si>
  <si>
    <t>ЛОТ № 5</t>
  </si>
  <si>
    <t>ЛОТ № 6</t>
  </si>
  <si>
    <t>ЛОТ № 7</t>
  </si>
  <si>
    <t>ЛОТ № 8</t>
  </si>
  <si>
    <t>ЛОТ № 9</t>
  </si>
  <si>
    <t>ЛОТ № 10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</si>
  <si>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</si>
  <si>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</si>
  <si>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</si>
  <si>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</si>
  <si>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</si>
  <si>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</si>
  <si>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</si>
  <si>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</si>
  <si>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</si>
  <si>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</si>
  <si>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</si>
  <si>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</si>
  <si>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</si>
  <si>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</si>
  <si>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</si>
  <si>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</si>
  <si>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</si>
  <si>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</si>
  <si>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</si>
  <si>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</si>
  <si>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</si>
  <si>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</si>
  <si>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</si>
  <si>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</si>
  <si>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</si>
  <si>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</si>
  <si>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</si>
  <si>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</si>
  <si>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</si>
  <si>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</si>
  <si>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</si>
  <si>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</si>
  <si>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</si>
  <si>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</si>
  <si>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</si>
  <si>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</si>
  <si>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</si>
  <si>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</si>
  <si>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</si>
  <si>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</si>
  <si>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</si>
  <si>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</si>
  <si>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</si>
  <si>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</si>
  <si>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Тимерликовское/29/5/Береза</t>
  </si>
  <si>
    <t>Тимерликовское/56/19/Осина</t>
  </si>
  <si>
    <t>Тимерликовское/56/19/Береза</t>
  </si>
  <si>
    <t>Тимерликовское/56/19/Липа</t>
  </si>
  <si>
    <t>Тимерликовское/80/1/Осина</t>
  </si>
  <si>
    <t>Тимерликовское/80/1/Береза</t>
  </si>
  <si>
    <t>Тумбинское/6/4/Осина</t>
  </si>
  <si>
    <t>Тумбинское/6/4/Береза</t>
  </si>
  <si>
    <t>Тумбинское/6/4/Липа</t>
  </si>
  <si>
    <t>Тумбинское/6/6/Осина</t>
  </si>
  <si>
    <t>Тумбинское/6/6/Береза</t>
  </si>
  <si>
    <t>Тумбинское/6/6/Липа</t>
  </si>
  <si>
    <t>Тумбинское/45/7/Осина</t>
  </si>
  <si>
    <t>Тумбинское/45/7/Береза</t>
  </si>
  <si>
    <t>Тумбинское/45/7/Липа</t>
  </si>
  <si>
    <t>Тумбинское/68/4/Осина</t>
  </si>
  <si>
    <t>Тумбинское/68/4/Береза</t>
  </si>
  <si>
    <t>Тумбинское/68/4/Липа</t>
  </si>
  <si>
    <t>Тумбинское/73/16/Осина</t>
  </si>
  <si>
    <t>Тумбинское/73/16/Береза</t>
  </si>
  <si>
    <t>Тумбинское/73/16/Липа</t>
  </si>
  <si>
    <t>Чулпановское/71/24/Береза</t>
  </si>
  <si>
    <t>Чулпановское/71/24/Ольха черная</t>
  </si>
  <si>
    <t>Чулпановское/76/3/Береза</t>
  </si>
  <si>
    <t>Чулпановское/76/3/Ольха черная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</si>
  <si>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</si>
  <si>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</si>
  <si>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</si>
  <si>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</si>
  <si>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</si>
  <si>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</si>
  <si>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</si>
  <si>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</si>
  <si>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</si>
  <si>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</si>
  <si>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</si>
  <si>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</si>
  <si>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</si>
  <si>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</si>
  <si>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</si>
  <si>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</si>
  <si>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</si>
  <si>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Восходское/46/3/стоимость</t>
  </si>
  <si>
    <t>Восходское/46/3/Ольха черная</t>
  </si>
  <si>
    <t>Восходское/46/3/итого куб.м</t>
  </si>
  <si>
    <t>Восходское/46/3/стоимость,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</si>
  <si>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</si>
  <si>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</si>
  <si>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</si>
  <si>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</si>
  <si>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</si>
  <si>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Восходское/86/10/стоимость</t>
  </si>
  <si>
    <t>Восходское/86/10/Ольха черная</t>
  </si>
  <si>
    <t>Восходское/86/10/итого куб.м</t>
  </si>
  <si>
    <t>Восходское/86/10/стоимость, руб</t>
  </si>
  <si>
    <t>Мамыковское/3/10/стоимость</t>
  </si>
  <si>
    <t>Мамыковское/3/10/Дуб</t>
  </si>
  <si>
    <t>Мамыковское/3/10/Липа</t>
  </si>
  <si>
    <t>Мамыковское/3/10/Ольха черная</t>
  </si>
  <si>
    <t>Мамыковское/3/10/итого куб.м</t>
  </si>
  <si>
    <t>Мамыковское/3/10/стоимость, руб</t>
  </si>
  <si>
    <t>Мамыковское/9/6/Береза</t>
  </si>
  <si>
    <t>Мамыковское/9/6/стоимость</t>
  </si>
  <si>
    <t>Мамыковское/9/6/Дуб</t>
  </si>
  <si>
    <t>Мамыковское/9/6/Липа</t>
  </si>
  <si>
    <t>Мамыковское/9/6/Ольха черная</t>
  </si>
  <si>
    <t>Мамыковское/9/6/итого куб.м</t>
  </si>
  <si>
    <t>Мамыковское/9/6/стоимость, руб</t>
  </si>
  <si>
    <t>Мамыковское/10/7/Береза</t>
  </si>
  <si>
    <t>Мамыковское/10/7/стоимость</t>
  </si>
  <si>
    <t>Мамыковское/10/7/Дуб</t>
  </si>
  <si>
    <t>Мамыковское/10/7/Липа</t>
  </si>
  <si>
    <t>Мамыковское/10/7/Ольха черная</t>
  </si>
  <si>
    <t>Мамыковское/10/7/итого куб.м</t>
  </si>
  <si>
    <t>Мамыковское/10/7/стоимость, руб</t>
  </si>
  <si>
    <t>Тимерликовское/29/1/стоимость</t>
  </si>
  <si>
    <t>Тимерликовское/29/1/Дуб</t>
  </si>
  <si>
    <t>Тимерликовское/29/1/Ольха черная</t>
  </si>
  <si>
    <t>Тимерликовское/29/1/итого куб.м</t>
  </si>
  <si>
    <t>Тимерликовское/29/1/стоимость, руб</t>
  </si>
  <si>
    <t>Тимерликовское/29/2/стоимость</t>
  </si>
  <si>
    <t>Тимерликовское/29/2/Дуб</t>
  </si>
  <si>
    <t>Тимерликовское/29/2/Липа</t>
  </si>
  <si>
    <t>Тимерликовское/29/2/Ольха черная</t>
  </si>
  <si>
    <t>Тимерликовское/29/2/Осина</t>
  </si>
  <si>
    <t>Тимерликовское/29/2/итого куб.м</t>
  </si>
  <si>
    <t>Тимерликовское/29/2/стоимость, руб</t>
  </si>
  <si>
    <t>Тимерликовское/29/5/стоимость</t>
  </si>
  <si>
    <t>Тимерликовское/29/5/Дуб</t>
  </si>
  <si>
    <t>Тимерликовское/29/5/Липа</t>
  </si>
  <si>
    <t>Тимерликовское/29/5/Ольха черная</t>
  </si>
  <si>
    <t>Тимерликовское/29/5/Осина</t>
  </si>
  <si>
    <t>Тимерликовское/29/5/итого куб.м</t>
  </si>
  <si>
    <t>Тимерликовское/29/5/стоимость, руб</t>
  </si>
  <si>
    <t>Тимерликовское/56/19/стоимость</t>
  </si>
  <si>
    <t>Тимерликовское/56/19/Дуб</t>
  </si>
  <si>
    <t>Тимерликовское/56/19/Ольха черная</t>
  </si>
  <si>
    <t>Тимерликовское/56/19/итого куб.м</t>
  </si>
  <si>
    <t>Тимерликовское/56/19/стоимость, руб</t>
  </si>
  <si>
    <t>Тимерликовское/80/1/стоимость</t>
  </si>
  <si>
    <t>Тимерликовское/80/1/Дуб</t>
  </si>
  <si>
    <t>Тимерликовское/80/1/Липа</t>
  </si>
  <si>
    <t>Тимерликовское/80/1/Ольха черная</t>
  </si>
  <si>
    <t>Тимерликовское/80/1/итого куб.м</t>
  </si>
  <si>
    <t>Тимерликовское/80/1/стоимость, руб</t>
  </si>
  <si>
    <t>Тумбинское/6/4/стоимость</t>
  </si>
  <si>
    <t>Тумбинское/6/4/Дуб</t>
  </si>
  <si>
    <t>Тумбинское/6/4/Ольха черная</t>
  </si>
  <si>
    <t>Тумбинское/6/4/итого куб.м</t>
  </si>
  <si>
    <t>Тумбинское/6/4/стоимость, руб</t>
  </si>
  <si>
    <t>Тумбинское/6/6/стоимость</t>
  </si>
  <si>
    <t>Тумбинское/6/6/Дуб</t>
  </si>
  <si>
    <t>Тумбинское/6/6/Ольха черная</t>
  </si>
  <si>
    <t>Тумбинское/6/6/итого куб.м</t>
  </si>
  <si>
    <t>Тумбинское/6/6/стоимость, руб</t>
  </si>
  <si>
    <t>Тумбинское/45/7/стоимость</t>
  </si>
  <si>
    <t>Тумбинское/45/7/Дуб</t>
  </si>
  <si>
    <t>Тумбинское/45/7/Ольха черная</t>
  </si>
  <si>
    <t>Тумбинское/45/7/итого куб.м</t>
  </si>
  <si>
    <t>Тумбинское/45/7/стоимость, руб</t>
  </si>
  <si>
    <t>Тумбинское/68/4/стоимость</t>
  </si>
  <si>
    <t>Тумбинское/68/4/Дуб</t>
  </si>
  <si>
    <t>Тумбинское/68/4/Ольха черная</t>
  </si>
  <si>
    <t>Тумбинское/68/4/итого куб.м</t>
  </si>
  <si>
    <t>Тумбинское/68/4/стоимость, руб</t>
  </si>
  <si>
    <t>Тумбинское/73/16/стоимость</t>
  </si>
  <si>
    <t>Тумбинское/73/16/Дуб</t>
  </si>
  <si>
    <t>Тумбинское/73/16/Ольха черная</t>
  </si>
  <si>
    <t>Тумбинское/73/16/итого куб.м</t>
  </si>
  <si>
    <t>Тумбинское/73/16/стоимость, руб</t>
  </si>
  <si>
    <t>Чулпановское/71/24/стоимость</t>
  </si>
  <si>
    <t>Чулпановское/71/24/Дуб</t>
  </si>
  <si>
    <t>Чулпановское/71/24/Липа</t>
  </si>
  <si>
    <t>Чулпановское/71/24/Осина</t>
  </si>
  <si>
    <t>Чулпановское/71/24/итого куб.м</t>
  </si>
  <si>
    <t>Чулпановское/71/24/стоимость, руб</t>
  </si>
  <si>
    <t>Чулпановское/76/3/стоимость</t>
  </si>
  <si>
    <t>Чулпановское/76/3/Дуб</t>
  </si>
  <si>
    <t>Чулпановское/76/3/Липа</t>
  </si>
  <si>
    <t>Чулпановское/76/3/Осина</t>
  </si>
  <si>
    <t>Чулпановское/76/3/итого куб.м</t>
  </si>
  <si>
    <t>Чулпановское/76/3/стоимость, руб</t>
  </si>
  <si>
    <t>с учетом коэффициента 1,51 на 2017 год (постановление Правительства РФ от 14.12.2016г № 1350)</t>
  </si>
  <si>
    <t>ставки 2017 г.</t>
  </si>
  <si>
    <t>Казанкинское</t>
  </si>
  <si>
    <t>ГКУ "Черемшанское лесничество"</t>
  </si>
  <si>
    <t>Казанкинское участковое лесничество</t>
  </si>
  <si>
    <t>Светлогорское</t>
  </si>
  <si>
    <t>Светлогорское участковое лесничество</t>
  </si>
  <si>
    <t>Делянки обсчитаны по ставкам 2017 года</t>
  </si>
  <si>
    <t>Р.М. Мутыгуллин</t>
  </si>
  <si>
    <t>16:41:000000:645</t>
  </si>
  <si>
    <t>Шешминское</t>
  </si>
  <si>
    <t>7Ос1Б2Лп</t>
  </si>
  <si>
    <t>Шешминское участковое лесничество</t>
  </si>
  <si>
    <t>6Ос2Лп2Б</t>
  </si>
  <si>
    <t>16:41:000000:1061</t>
  </si>
  <si>
    <t>16:41:000000:428</t>
  </si>
  <si>
    <t>16:41:000000:563</t>
  </si>
  <si>
    <t>кв. 5 выд. 19 делянка 1</t>
  </si>
  <si>
    <t>16:41:000000:647</t>
  </si>
  <si>
    <t>7Ос1Б2ЛП</t>
  </si>
  <si>
    <t>кв. 9 выд. 7 делянка 1</t>
  </si>
  <si>
    <t>5Ос4Л1Дн+Кл</t>
  </si>
  <si>
    <t>5Ос4Лп1Дн+Кл</t>
  </si>
  <si>
    <t>кв. 42 выд. 25 делянка 1</t>
  </si>
  <si>
    <t>6Ос3Б1Лп</t>
  </si>
  <si>
    <t>16:41:000000:662</t>
  </si>
  <si>
    <t>кв. 43 выд. 29 делянка 1</t>
  </si>
  <si>
    <t>16:41:000000:585</t>
  </si>
  <si>
    <t>кв. 42 выд. 11 делянка 1</t>
  </si>
  <si>
    <t>кв. 44 выд. 24 делянка 1</t>
  </si>
  <si>
    <t>7Ос3Б+Лп</t>
  </si>
  <si>
    <t>7Ос2Б1Лп</t>
  </si>
  <si>
    <t>кв. 113 выд. 2 делянка 1</t>
  </si>
  <si>
    <t>8Ос2Лп+ДН+КЛ</t>
  </si>
  <si>
    <t>8Ос2Лп+Дн+Кл</t>
  </si>
  <si>
    <t>ЛОТ № 11</t>
  </si>
  <si>
    <t>5Лп2ОС2ДН1КЛ</t>
  </si>
  <si>
    <t>осина</t>
  </si>
  <si>
    <t>липа</t>
  </si>
  <si>
    <t>дуб</t>
  </si>
  <si>
    <t>ЛОТ № 12</t>
  </si>
  <si>
    <t>кв. 96 выд. 19 делянка 1</t>
  </si>
  <si>
    <t>10Ос+2Лп</t>
  </si>
  <si>
    <t>ЛП2ОС2ДН1КЛ</t>
  </si>
  <si>
    <t>10ОС+Лп</t>
  </si>
  <si>
    <t xml:space="preserve">Береза </t>
  </si>
  <si>
    <t>ЛОТ № 13</t>
  </si>
  <si>
    <t>ЛОТ № 14</t>
  </si>
  <si>
    <t>кв. 55 выд. 13делянка 1</t>
  </si>
  <si>
    <t>10Ос+Лп</t>
  </si>
  <si>
    <t>кв. 66 выд. 23 делянка 1</t>
  </si>
  <si>
    <t>9Ос1Б+КЛ</t>
  </si>
  <si>
    <t>кв. 2 выд. 21 делянка 1</t>
  </si>
  <si>
    <t>8Ос2Лп+Б</t>
  </si>
  <si>
    <t>16:41:000000:639</t>
  </si>
  <si>
    <t>кв. 2 выд. 21 делянка 3</t>
  </si>
  <si>
    <t>8Ос2ЛП+Б</t>
  </si>
  <si>
    <t>ЛОТ № 15</t>
  </si>
  <si>
    <t>кв. 2 выд. 21делянка 2</t>
  </si>
  <si>
    <t>ЛОТ № 16</t>
  </si>
  <si>
    <t>кв. 2 выд. 21делянка 4</t>
  </si>
  <si>
    <t xml:space="preserve">инженер лесопользования: Вахитова Л.Г </t>
  </si>
  <si>
    <t>ГКУ "Черемшанское лесничество":</t>
  </si>
  <si>
    <t>кв. 56 выд. 20 делянка 1</t>
  </si>
  <si>
    <t>8Ос2Б+Кл+Лп</t>
  </si>
  <si>
    <t>9Ос1Б</t>
  </si>
  <si>
    <t>кв. 59 выд. 25 делянка 1</t>
  </si>
  <si>
    <t>8Ос1Б1Лп</t>
  </si>
  <si>
    <t>5Б4Лп1Кл+Ос</t>
  </si>
  <si>
    <t>кв. 13 выд. 23 делянка 1</t>
  </si>
  <si>
    <t>кв. 65 выд. 26 делянка 1</t>
  </si>
  <si>
    <t>кв. 87 выд. 13 делянка 1</t>
  </si>
  <si>
    <t>9Ос1Лп</t>
  </si>
  <si>
    <t>кв. 115 выд. 18 делянка 1</t>
  </si>
  <si>
    <t>7Ос2Лп1Б</t>
  </si>
  <si>
    <t>ЛОТ № 17</t>
  </si>
  <si>
    <t>ЛОТ № 18</t>
  </si>
  <si>
    <t>ЛОТ № 19</t>
  </si>
  <si>
    <t>ЛОТ № 20</t>
  </si>
  <si>
    <t>ЛОТ № 21</t>
  </si>
  <si>
    <t>ЛОТ № 22</t>
  </si>
  <si>
    <t>ЛОТ № 23</t>
  </si>
  <si>
    <t>ЛОТ № 24</t>
  </si>
  <si>
    <t>ЛОТ № 25</t>
  </si>
  <si>
    <t>ЛОТ № 26</t>
  </si>
  <si>
    <t>16:41:000000:1075</t>
  </si>
  <si>
    <t>7Ос1б2Лп</t>
  </si>
  <si>
    <t>Клен</t>
  </si>
  <si>
    <t>кв. 42 выд. 11 делянка 2</t>
  </si>
  <si>
    <t>кв. 113 выд. 1 делянка 2</t>
  </si>
  <si>
    <t>кв. 56 выд. 24 делянка 2</t>
  </si>
  <si>
    <t>кв. 59 выд. 32 делянка 2</t>
  </si>
  <si>
    <t>кв. 13 выд. 42 делянка 2</t>
  </si>
  <si>
    <t>кв. 13 выд. 48 делянка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</si>
</sst>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7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3;&#1100;&#1092;&#1080;&#1085;&#1091;&#1088;/Desktop/&#1040;&#1091;&#1082;&#1094;&#1080;&#1086;&#1085;_25.11.16/&#1052;&#1072;&#1090;.%20&#1085;&#1072;%20&#1072;&#1091;&#1082;&#1094;&#1080;&#1086;&#1085;_20.02.17(&#1086;&#1090;&#1087;&#1088;_14.04.17)/&#1040;&#1091;&#1082;&#1094;&#1080;&#1086;&#1085;%20_8740,15/&#1087;&#1080;&#1089;&#1100;&#1084;&#1086;,&#1074;&#1077;&#1076;&#1086;&#1084;&#1086;&#1089;&#1090;&#1100;,&#1088;&#1072;&#1089;&#1095;&#1077;&#1090;/&#1056;&#1040;&#1057;&#1063;&#1045;&#1058;%20&#1085;&#1072;&#1095;&#1072;&#1083;&#1100;&#1085;&#1086;&#1081;%20&#1094;&#1077;&#1085;&#1099;%20&#1051;&#1086;&#1090;&#1086;&#1074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  <sheetName val="Извещение"/>
    </sheetNames>
    <sheetDataSet>
      <sheetData sheetId="0">
        <row r="22">
          <cell r="B22" t="str">
            <v>Казанкинское</v>
          </cell>
          <cell r="C22" t="str">
            <v>сплошная рубка</v>
          </cell>
          <cell r="D22">
            <v>56</v>
          </cell>
          <cell r="E22">
            <v>20</v>
          </cell>
          <cell r="F22">
            <v>1</v>
          </cell>
          <cell r="G22">
            <v>2.6</v>
          </cell>
          <cell r="H22" t="str">
            <v>Береза</v>
          </cell>
          <cell r="I22">
            <v>7.61</v>
          </cell>
          <cell r="J22">
            <v>57.98</v>
          </cell>
          <cell r="K22">
            <v>12.33</v>
          </cell>
          <cell r="L22">
            <v>77.92</v>
          </cell>
          <cell r="M22">
            <v>47.04</v>
          </cell>
          <cell r="N22">
            <v>124.96000000000001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стоимость</v>
          </cell>
          <cell r="I23">
            <v>914.34150000000011</v>
          </cell>
          <cell r="J23">
            <v>4964.2475999999997</v>
          </cell>
          <cell r="K23">
            <v>534.87540000000001</v>
          </cell>
          <cell r="L23">
            <v>6413.4645</v>
          </cell>
          <cell r="M23">
            <v>322.22399999999999</v>
          </cell>
          <cell r="N23">
            <v>6735.6885000000002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 t="str">
            <v>Дуб</v>
          </cell>
          <cell r="I24">
            <v>0</v>
          </cell>
          <cell r="J24" t="str">
            <v/>
          </cell>
          <cell r="K24" t="str">
            <v/>
          </cell>
          <cell r="L24">
            <v>0</v>
          </cell>
          <cell r="M24" t="str">
            <v/>
          </cell>
          <cell r="N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>стоимость</v>
          </cell>
          <cell r="I25">
            <v>0</v>
          </cell>
          <cell r="J25" t="str">
            <v/>
          </cell>
          <cell r="K25" t="str">
            <v/>
          </cell>
          <cell r="L25">
            <v>0</v>
          </cell>
          <cell r="M25" t="str">
            <v/>
          </cell>
          <cell r="N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 t="str">
            <v>Липа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>стоимость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 t="str">
            <v>Ольха черная</v>
          </cell>
          <cell r="I28">
            <v>0</v>
          </cell>
          <cell r="J28" t="str">
            <v/>
          </cell>
          <cell r="K28" t="str">
            <v/>
          </cell>
          <cell r="L28">
            <v>0</v>
          </cell>
          <cell r="M28" t="str">
            <v/>
          </cell>
          <cell r="N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>стоимость</v>
          </cell>
          <cell r="I29">
            <v>0</v>
          </cell>
          <cell r="J29" t="str">
            <v/>
          </cell>
          <cell r="K29" t="str">
            <v/>
          </cell>
          <cell r="L29">
            <v>0</v>
          </cell>
          <cell r="M29" t="str">
            <v/>
          </cell>
          <cell r="N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 t="str">
            <v>Осина</v>
          </cell>
          <cell r="I30">
            <v>25.12</v>
          </cell>
          <cell r="J30">
            <v>252.93</v>
          </cell>
          <cell r="K30">
            <v>33.08</v>
          </cell>
          <cell r="L30">
            <v>311.13</v>
          </cell>
          <cell r="M30">
            <v>201.96</v>
          </cell>
          <cell r="N30">
            <v>513.09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>стоимость</v>
          </cell>
          <cell r="I31">
            <v>573.4896</v>
          </cell>
          <cell r="J31">
            <v>4403.5113000000001</v>
          </cell>
          <cell r="K31">
            <v>292.75799999999998</v>
          </cell>
          <cell r="L31">
            <v>5269.7588999999998</v>
          </cell>
          <cell r="M31">
            <v>115.1172</v>
          </cell>
          <cell r="N31">
            <v>5384.8760999999995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итого куб.м</v>
          </cell>
          <cell r="I32">
            <v>32.730000000000018</v>
          </cell>
          <cell r="J32">
            <v>310.90999999999985</v>
          </cell>
          <cell r="K32">
            <v>45.410000000000082</v>
          </cell>
          <cell r="L32">
            <v>389.04999999999995</v>
          </cell>
          <cell r="M32">
            <v>249.00000000000011</v>
          </cell>
          <cell r="N32">
            <v>638.05000000000007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>стоимость, руб</v>
          </cell>
          <cell r="I33">
            <v>1487.8311000000001</v>
          </cell>
          <cell r="J33">
            <v>9367.7589000000007</v>
          </cell>
          <cell r="K33">
            <v>827.63339999999994</v>
          </cell>
          <cell r="L33">
            <v>11683.223400000001</v>
          </cell>
          <cell r="M33">
            <v>437.34119999999996</v>
          </cell>
          <cell r="N33">
            <v>12120.564600000002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>Реквизиты для оплаты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B36" t="str">
            <v>отделение НБ РТ Банка России г. Казань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 t="str">
            <v>БИК 049205001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>Счет № 40101810800000010001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B39" t="str">
            <v>ИНН 1660098481 КПП 165701001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B40" t="str">
            <v>Управление Федерального казначейства по Республике Татарстан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B41" t="str">
            <v xml:space="preserve">(Министерство лесного хозяйства Республики Татарстан) 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B42" t="str">
            <v>КБК-  053 1 12 04011 016000 120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B43" t="str">
            <v>ОКТМО – 92646000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B45" t="str">
            <v>Продавец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 t="str">
            <v>Покупатель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B46" t="str">
            <v>Назиров А.А.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B47" t="str">
            <v>(фамилия, имя, отчество)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 t="str">
            <v>(фамилия, имя, отчество)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B50" t="str">
            <v>(подпись)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 t="str">
            <v>(подпись)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B52" t="str">
            <v>М.П.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М.П.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M54">
            <v>0</v>
          </cell>
          <cell r="N54" t="str">
            <v>Приложение №3</v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M55">
            <v>0</v>
          </cell>
          <cell r="N55" t="str">
            <v>к Договору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M56">
            <v>0</v>
          </cell>
          <cell r="N56" t="str">
            <v>купли-продажи лесных насаждений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B58">
            <v>0</v>
          </cell>
          <cell r="C58" t="str">
            <v>РАСЧЕТ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B59">
            <v>0</v>
          </cell>
          <cell r="C59" t="str">
            <v>платы по договору купли-продажи лесных насаждений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B60" t="str">
            <v>___________________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"____"_______________20_____г</v>
          </cell>
          <cell r="M60">
            <v>0</v>
          </cell>
          <cell r="N60">
            <v>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B6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B6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B64" t="str">
            <v>с учетом коэффициента 1,51 на 2017 год (постановление Правительства РФ от 14.12.2016г № 1350)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B67" t="str">
            <v>Участковое лесничество</v>
          </cell>
          <cell r="C67" t="str">
            <v>Вид рубки</v>
          </cell>
          <cell r="D67" t="str">
            <v>№ квартала</v>
          </cell>
          <cell r="E67" t="str">
            <v>№ выдела</v>
          </cell>
          <cell r="F67" t="str">
            <v>№ делянки</v>
          </cell>
          <cell r="G67" t="str">
            <v>Площадь,га</v>
          </cell>
          <cell r="H67" t="str">
            <v>Порода</v>
          </cell>
          <cell r="I67" t="str">
            <v>Деловая древесина</v>
          </cell>
          <cell r="J67">
            <v>0</v>
          </cell>
          <cell r="K67">
            <v>0</v>
          </cell>
          <cell r="L67">
            <v>0</v>
          </cell>
          <cell r="M67" t="str">
            <v>Дрова</v>
          </cell>
          <cell r="N67" t="str">
            <v>Всего, куб.м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>крупная</v>
          </cell>
          <cell r="J68" t="str">
            <v>средняя</v>
          </cell>
          <cell r="K68" t="str">
            <v>мелкая</v>
          </cell>
          <cell r="L68" t="str">
            <v>итого</v>
          </cell>
          <cell r="M68">
            <v>0</v>
          </cell>
          <cell r="N68">
            <v>0</v>
          </cell>
        </row>
        <row r="69">
          <cell r="B69" t="str">
            <v>ставки 2017 г.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Береза</v>
          </cell>
          <cell r="I69">
            <v>120.15</v>
          </cell>
          <cell r="J69">
            <v>85.62</v>
          </cell>
          <cell r="K69">
            <v>43.38</v>
          </cell>
          <cell r="L69">
            <v>0</v>
          </cell>
          <cell r="M69">
            <v>6.85</v>
          </cell>
          <cell r="N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Дуб</v>
          </cell>
          <cell r="I70">
            <v>898.69</v>
          </cell>
          <cell r="J70">
            <v>642.13</v>
          </cell>
          <cell r="K70">
            <v>323.07</v>
          </cell>
          <cell r="L70">
            <v>0</v>
          </cell>
          <cell r="M70">
            <v>27.97</v>
          </cell>
          <cell r="N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Липа</v>
          </cell>
          <cell r="I71">
            <v>71.349999999999994</v>
          </cell>
          <cell r="J71">
            <v>51.94</v>
          </cell>
          <cell r="K71">
            <v>26.54</v>
          </cell>
          <cell r="L71">
            <v>0</v>
          </cell>
          <cell r="M71">
            <v>1.43</v>
          </cell>
          <cell r="N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 t="str">
            <v>Ольха черная</v>
          </cell>
          <cell r="I72">
            <v>71.349999999999994</v>
          </cell>
          <cell r="J72">
            <v>51.94</v>
          </cell>
          <cell r="K72">
            <v>26.54</v>
          </cell>
          <cell r="L72">
            <v>0</v>
          </cell>
          <cell r="M72">
            <v>1.43</v>
          </cell>
          <cell r="N72">
            <v>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 t="str">
            <v>Осина</v>
          </cell>
          <cell r="I73">
            <v>22.83</v>
          </cell>
          <cell r="J73">
            <v>17.41</v>
          </cell>
          <cell r="K73">
            <v>8.85</v>
          </cell>
          <cell r="L73">
            <v>0</v>
          </cell>
          <cell r="M73">
            <v>0.56999999999999995</v>
          </cell>
          <cell r="N73">
            <v>0</v>
          </cell>
        </row>
        <row r="74">
          <cell r="B74" t="str">
            <v>Казанкинское</v>
          </cell>
          <cell r="C74" t="str">
            <v>сплошная рубка</v>
          </cell>
          <cell r="D74">
            <v>56</v>
          </cell>
          <cell r="E74">
            <v>24</v>
          </cell>
          <cell r="F74">
            <v>1</v>
          </cell>
          <cell r="G74">
            <v>6.3</v>
          </cell>
          <cell r="H74" t="str">
            <v>Береза</v>
          </cell>
          <cell r="I74">
            <v>12.99</v>
          </cell>
          <cell r="J74">
            <v>28.74</v>
          </cell>
          <cell r="K74">
            <v>26.73</v>
          </cell>
          <cell r="L74">
            <v>68.459999999999994</v>
          </cell>
          <cell r="M74">
            <v>46</v>
          </cell>
          <cell r="N74">
            <v>114.46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 t="str">
            <v>стоимость</v>
          </cell>
          <cell r="I75">
            <v>1560.7485000000001</v>
          </cell>
          <cell r="J75">
            <v>2460.7188000000001</v>
          </cell>
          <cell r="K75">
            <v>1159.5474000000002</v>
          </cell>
          <cell r="L75">
            <v>5181.0147000000006</v>
          </cell>
          <cell r="M75">
            <v>315.09999999999997</v>
          </cell>
          <cell r="N75">
            <v>5496.114700000001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 t="str">
            <v>Дуб</v>
          </cell>
          <cell r="I76">
            <v>0</v>
          </cell>
          <cell r="J76" t="str">
            <v/>
          </cell>
          <cell r="K76" t="str">
            <v/>
          </cell>
          <cell r="L76">
            <v>0</v>
          </cell>
          <cell r="M76" t="str">
            <v/>
          </cell>
          <cell r="N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 t="str">
            <v>стоимость</v>
          </cell>
          <cell r="I77">
            <v>0</v>
          </cell>
          <cell r="J77" t="str">
            <v/>
          </cell>
          <cell r="K77" t="str">
            <v/>
          </cell>
          <cell r="L77">
            <v>0</v>
          </cell>
          <cell r="M77" t="str">
            <v/>
          </cell>
          <cell r="N77">
            <v>0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 t="str">
            <v>Липа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7.74</v>
          </cell>
          <cell r="N78">
            <v>7.74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 t="str">
            <v>стоимость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11.068199999999999</v>
          </cell>
          <cell r="N79">
            <v>11.068199999999999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 t="str">
            <v>Ольха черная</v>
          </cell>
          <cell r="I80">
            <v>0</v>
          </cell>
          <cell r="J80" t="str">
            <v/>
          </cell>
          <cell r="K80" t="str">
            <v/>
          </cell>
          <cell r="L80">
            <v>0</v>
          </cell>
          <cell r="M80" t="str">
            <v/>
          </cell>
          <cell r="N80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стоимость</v>
          </cell>
          <cell r="I81">
            <v>0</v>
          </cell>
          <cell r="J81" t="str">
            <v/>
          </cell>
          <cell r="K81" t="str">
            <v/>
          </cell>
          <cell r="L81">
            <v>0</v>
          </cell>
          <cell r="M81" t="str">
            <v/>
          </cell>
          <cell r="N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 t="str">
            <v>Осина</v>
          </cell>
          <cell r="I82">
            <v>101.53</v>
          </cell>
          <cell r="J82">
            <v>361.71</v>
          </cell>
          <cell r="K82">
            <v>110.05</v>
          </cell>
          <cell r="L82">
            <v>573.29</v>
          </cell>
          <cell r="M82">
            <v>522.73</v>
          </cell>
          <cell r="N82">
            <v>1096.02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стоимость</v>
          </cell>
          <cell r="I83">
            <v>2317.9298999999996</v>
          </cell>
          <cell r="J83">
            <v>6297.3710999999994</v>
          </cell>
          <cell r="K83">
            <v>973.94249999999988</v>
          </cell>
          <cell r="L83">
            <v>9589.2434999999987</v>
          </cell>
          <cell r="M83">
            <v>297.95609999999999</v>
          </cell>
          <cell r="N83">
            <v>9887.1995999999981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итого куб.м</v>
          </cell>
          <cell r="I84">
            <v>114.51999999999998</v>
          </cell>
          <cell r="J84">
            <v>390.45000000000073</v>
          </cell>
          <cell r="K84">
            <v>136.7800000000002</v>
          </cell>
          <cell r="L84">
            <v>641.75000000000091</v>
          </cell>
          <cell r="M84">
            <v>576.47</v>
          </cell>
          <cell r="N84">
            <v>1218.2200000000009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 t="str">
            <v>стоимость, руб</v>
          </cell>
          <cell r="I85">
            <v>3878.6783999999998</v>
          </cell>
          <cell r="J85">
            <v>8758.089899999999</v>
          </cell>
          <cell r="K85">
            <v>2133.4899</v>
          </cell>
          <cell r="L85">
            <v>14770.2582</v>
          </cell>
          <cell r="M85">
            <v>624.12429999999995</v>
          </cell>
          <cell r="N85">
            <v>15394.3825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B87" t="str">
            <v>Реквизиты для оплаты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B88" t="str">
            <v>отделение НБ РТ Банка России г. Казань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B89" t="str">
            <v>БИК 049205001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B90" t="str">
            <v>Счет № 40101810800000010001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B91" t="str">
            <v>ИНН 1660098481 КПП 165701001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B92" t="str">
            <v>Управление Федерального казначейства по Республике Татарстан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B93" t="str">
            <v xml:space="preserve">(Министерство лесного хозяйства Республики Татарстан) 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B94" t="str">
            <v>КБК-  053 1 12 04011 016000 120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B95" t="str">
            <v>ОКТМО – 92646000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B97" t="str">
            <v>Продавец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 t="str">
            <v>Покупатель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B98" t="str">
            <v>Назиров А.А.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 t="str">
            <v>(фамилия, имя, отчество)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 t="str">
            <v>(фамилия, имя, отчество)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B102" t="str">
            <v>(подпись)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 t="str">
            <v>(подпись)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B104" t="str">
            <v>М.П.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 t="str">
            <v>М.П.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M106">
            <v>0</v>
          </cell>
          <cell r="N106" t="str">
            <v>Приложение №3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M107">
            <v>0</v>
          </cell>
          <cell r="N107" t="str">
            <v>к Договору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M108">
            <v>0</v>
          </cell>
          <cell r="N108" t="str">
            <v>купли-продажи лесных насаждений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B110">
            <v>0</v>
          </cell>
          <cell r="C110" t="str">
            <v>РАСЧЕТ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B111">
            <v>0</v>
          </cell>
          <cell r="C111" t="str">
            <v>платы по договору купли-продажи лесных насаждений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B112" t="str">
            <v>___________________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 t="str">
            <v>"____"_______________20_____г</v>
          </cell>
          <cell r="M112">
            <v>0</v>
          </cell>
          <cell r="N112">
            <v>0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B11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B11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B116" t="str">
            <v>с учетом коэффициента 1,51 на 2017 год (постановление Правительства РФ от 14.12.2016г № 1350)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B119" t="str">
            <v>Участковое лесничество</v>
          </cell>
          <cell r="C119" t="str">
            <v>Вид рубки</v>
          </cell>
          <cell r="D119" t="str">
            <v>№ квартала</v>
          </cell>
          <cell r="E119" t="str">
            <v>№ выдела</v>
          </cell>
          <cell r="F119" t="str">
            <v>№ делянки</v>
          </cell>
          <cell r="G119" t="str">
            <v>Площадь,га</v>
          </cell>
          <cell r="H119" t="str">
            <v>Порода</v>
          </cell>
          <cell r="I119" t="str">
            <v>Деловая древесина</v>
          </cell>
          <cell r="J119">
            <v>0</v>
          </cell>
          <cell r="K119">
            <v>0</v>
          </cell>
          <cell r="L119">
            <v>0</v>
          </cell>
          <cell r="M119" t="str">
            <v>Дрова</v>
          </cell>
          <cell r="N119" t="str">
            <v>Всего, куб.м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>крупная</v>
          </cell>
          <cell r="J120" t="str">
            <v>средняя</v>
          </cell>
          <cell r="K120" t="str">
            <v>мелкая</v>
          </cell>
          <cell r="L120" t="str">
            <v>итого</v>
          </cell>
          <cell r="M120">
            <v>0</v>
          </cell>
          <cell r="N120">
            <v>0</v>
          </cell>
        </row>
        <row r="121">
          <cell r="B121" t="str">
            <v>ставки 2017 г.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 t="str">
            <v>Береза</v>
          </cell>
          <cell r="I121">
            <v>120.15</v>
          </cell>
          <cell r="J121">
            <v>85.62</v>
          </cell>
          <cell r="K121">
            <v>43.38</v>
          </cell>
          <cell r="L121">
            <v>0</v>
          </cell>
          <cell r="M121">
            <v>6.85</v>
          </cell>
          <cell r="N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Дуб</v>
          </cell>
          <cell r="I122">
            <v>898.69</v>
          </cell>
          <cell r="J122">
            <v>642.13</v>
          </cell>
          <cell r="K122">
            <v>323.07</v>
          </cell>
          <cell r="L122">
            <v>0</v>
          </cell>
          <cell r="M122">
            <v>27.97</v>
          </cell>
          <cell r="N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Липа</v>
          </cell>
          <cell r="I123">
            <v>71.349999999999994</v>
          </cell>
          <cell r="J123">
            <v>51.94</v>
          </cell>
          <cell r="K123">
            <v>26.54</v>
          </cell>
          <cell r="L123">
            <v>0</v>
          </cell>
          <cell r="M123">
            <v>1.43</v>
          </cell>
          <cell r="N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Ольха черная</v>
          </cell>
          <cell r="I124">
            <v>71.349999999999994</v>
          </cell>
          <cell r="J124">
            <v>51.94</v>
          </cell>
          <cell r="K124">
            <v>26.54</v>
          </cell>
          <cell r="L124">
            <v>0</v>
          </cell>
          <cell r="M124">
            <v>1.43</v>
          </cell>
          <cell r="N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Осина</v>
          </cell>
          <cell r="I125">
            <v>22.83</v>
          </cell>
          <cell r="J125">
            <v>17.41</v>
          </cell>
          <cell r="K125">
            <v>8.85</v>
          </cell>
          <cell r="L125">
            <v>0</v>
          </cell>
          <cell r="M125">
            <v>0.56999999999999995</v>
          </cell>
          <cell r="N125">
            <v>0</v>
          </cell>
        </row>
        <row r="126">
          <cell r="B126" t="str">
            <v>Казанкинское</v>
          </cell>
          <cell r="C126" t="str">
            <v>сплошная рубка</v>
          </cell>
          <cell r="D126">
            <v>59</v>
          </cell>
          <cell r="E126">
            <v>25</v>
          </cell>
          <cell r="F126">
            <v>1</v>
          </cell>
          <cell r="G126">
            <v>2.5</v>
          </cell>
          <cell r="H126" t="str">
            <v>Береза</v>
          </cell>
          <cell r="I126">
            <v>0</v>
          </cell>
          <cell r="J126">
            <v>22.23</v>
          </cell>
          <cell r="K126">
            <v>13.97</v>
          </cell>
          <cell r="L126">
            <v>36.200000000000003</v>
          </cell>
          <cell r="M126">
            <v>21.51</v>
          </cell>
          <cell r="N126">
            <v>57.710000000000008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 t="str">
            <v>стоимость</v>
          </cell>
          <cell r="I127">
            <v>0</v>
          </cell>
          <cell r="J127">
            <v>1903.3326000000002</v>
          </cell>
          <cell r="K127">
            <v>606.01860000000011</v>
          </cell>
          <cell r="L127">
            <v>2509.3512000000001</v>
          </cell>
          <cell r="M127">
            <v>147.34350000000001</v>
          </cell>
          <cell r="N127">
            <v>2656.6947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Дуб</v>
          </cell>
          <cell r="I128">
            <v>0</v>
          </cell>
          <cell r="J128" t="str">
            <v/>
          </cell>
          <cell r="K128" t="str">
            <v/>
          </cell>
          <cell r="L128">
            <v>0</v>
          </cell>
          <cell r="M128">
            <v>0</v>
          </cell>
          <cell r="N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стоимость</v>
          </cell>
          <cell r="I129">
            <v>0</v>
          </cell>
          <cell r="J129" t="str">
            <v/>
          </cell>
          <cell r="K129" t="str">
            <v/>
          </cell>
          <cell r="L129">
            <v>0</v>
          </cell>
          <cell r="M129">
            <v>0</v>
          </cell>
          <cell r="N129">
            <v>0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Липа</v>
          </cell>
          <cell r="I130">
            <v>0.23</v>
          </cell>
          <cell r="J130">
            <v>21.96</v>
          </cell>
          <cell r="K130">
            <v>8.02</v>
          </cell>
          <cell r="L130">
            <v>30.21</v>
          </cell>
          <cell r="M130">
            <v>21.12</v>
          </cell>
          <cell r="N130">
            <v>51.33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стоимость</v>
          </cell>
          <cell r="I131">
            <v>16.410499999999999</v>
          </cell>
          <cell r="J131">
            <v>1140.6024</v>
          </cell>
          <cell r="K131">
            <v>212.85079999999999</v>
          </cell>
          <cell r="L131">
            <v>1369.8636999999999</v>
          </cell>
          <cell r="M131">
            <v>30.201599999999999</v>
          </cell>
          <cell r="N131">
            <v>1400.0653</v>
          </cell>
        </row>
        <row r="132"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Ольха черная</v>
          </cell>
          <cell r="I132">
            <v>0</v>
          </cell>
          <cell r="J132" t="str">
            <v/>
          </cell>
          <cell r="K132" t="str">
            <v/>
          </cell>
          <cell r="L132">
            <v>0</v>
          </cell>
          <cell r="M132" t="str">
            <v/>
          </cell>
          <cell r="N132">
            <v>0</v>
          </cell>
        </row>
        <row r="133"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стоимость</v>
          </cell>
          <cell r="I133">
            <v>0</v>
          </cell>
          <cell r="J133" t="str">
            <v/>
          </cell>
          <cell r="K133" t="str">
            <v/>
          </cell>
          <cell r="L133">
            <v>0</v>
          </cell>
          <cell r="M133" t="str">
            <v/>
          </cell>
          <cell r="N133">
            <v>0</v>
          </cell>
        </row>
        <row r="134"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Осина</v>
          </cell>
          <cell r="I134">
            <v>61.31</v>
          </cell>
          <cell r="J134">
            <v>144.78</v>
          </cell>
          <cell r="K134">
            <v>25.58</v>
          </cell>
          <cell r="L134">
            <v>231.67000000000002</v>
          </cell>
          <cell r="M134">
            <v>157.38</v>
          </cell>
          <cell r="N134">
            <v>389.05</v>
          </cell>
        </row>
        <row r="135"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стоимость</v>
          </cell>
          <cell r="I135">
            <v>1399.7073</v>
          </cell>
          <cell r="J135">
            <v>2520.6197999999999</v>
          </cell>
          <cell r="K135">
            <v>226.38299999999998</v>
          </cell>
          <cell r="L135">
            <v>4146.7101000000002</v>
          </cell>
          <cell r="M135">
            <v>89.706599999999995</v>
          </cell>
          <cell r="N135">
            <v>4236.4167000000007</v>
          </cell>
        </row>
        <row r="136"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итого куб.м</v>
          </cell>
          <cell r="I136">
            <v>61.539999999999964</v>
          </cell>
          <cell r="J136">
            <v>188.97000000000025</v>
          </cell>
          <cell r="K136">
            <v>47.569999999999936</v>
          </cell>
          <cell r="L136">
            <v>298.08000000000015</v>
          </cell>
          <cell r="M136">
            <v>200.01</v>
          </cell>
          <cell r="N136">
            <v>498.09000000000015</v>
          </cell>
        </row>
        <row r="137"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стоимость, руб</v>
          </cell>
          <cell r="I137">
            <v>1416.1178</v>
          </cell>
          <cell r="J137">
            <v>5564.5547999999999</v>
          </cell>
          <cell r="K137">
            <v>1045.2524000000001</v>
          </cell>
          <cell r="L137">
            <v>8025.9250000000002</v>
          </cell>
          <cell r="M137">
            <v>267.25169999999997</v>
          </cell>
          <cell r="N137">
            <v>8293.1767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B139" t="str">
            <v>Реквизиты для оплаты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B140" t="str">
            <v>отделение НБ РТ Банка России г. Казань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B141" t="str">
            <v>БИК 049205001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B142" t="str">
            <v>Счет № 40101810800000010001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B143" t="str">
            <v>ИНН 1660098481 КПП 165701001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B144" t="str">
            <v>Управление Федерального казначейства по Республике Татарстан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B145" t="str">
            <v xml:space="preserve">(Министерство лесного хозяйства Республики Татарстан)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B146" t="str">
            <v>КБК-  053 1 12 04011 016000 120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B147" t="str">
            <v>ОКТМО – 92646000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B149" t="str">
            <v>Продавец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 t="str">
            <v>Покупатель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B150" t="str">
            <v>Назиров А.А.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B151" t="str">
            <v>(фамилия, имя, отчество)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 t="str">
            <v>(фамилия, имя, отчество)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B154" t="str">
            <v>(подпись)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 t="str">
            <v>(подпись)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B156" t="str">
            <v>М.П.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 t="str">
            <v>М.П.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M158">
            <v>0</v>
          </cell>
          <cell r="N158" t="str">
            <v>Приложение №3</v>
          </cell>
        </row>
        <row r="159"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M159">
            <v>0</v>
          </cell>
          <cell r="N159" t="str">
            <v>к Договору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M160">
            <v>0</v>
          </cell>
          <cell r="N160" t="str">
            <v>купли-продажи лесных насаждений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B162">
            <v>0</v>
          </cell>
          <cell r="C162" t="str">
            <v>РАСЧЕТ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B163">
            <v>0</v>
          </cell>
          <cell r="C163" t="str">
            <v>платы по договору купли-продажи лесных насаждений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B164" t="str">
            <v>___________________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"____"_______________20_____г</v>
          </cell>
          <cell r="M164">
            <v>0</v>
          </cell>
          <cell r="N164">
            <v>0</v>
          </cell>
        </row>
        <row r="165"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B16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</row>
        <row r="167">
          <cell r="B16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B168" t="str">
            <v>с учетом коэффициента 1,51 на 2017 год (постановление Правительства РФ от 14.12.2016г № 1350)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B171" t="str">
            <v>Участковое лесничество</v>
          </cell>
          <cell r="C171" t="str">
            <v>Вид рубки</v>
          </cell>
          <cell r="D171" t="str">
            <v>№ квартала</v>
          </cell>
          <cell r="E171" t="str">
            <v>№ выдела</v>
          </cell>
          <cell r="F171" t="str">
            <v>№ делянки</v>
          </cell>
          <cell r="G171" t="str">
            <v>Площадь,га</v>
          </cell>
          <cell r="H171" t="str">
            <v>Порода</v>
          </cell>
          <cell r="I171" t="str">
            <v>Деловая древесина</v>
          </cell>
          <cell r="J171">
            <v>0</v>
          </cell>
          <cell r="K171">
            <v>0</v>
          </cell>
          <cell r="L171">
            <v>0</v>
          </cell>
          <cell r="M171" t="str">
            <v>Дрова</v>
          </cell>
          <cell r="N171" t="str">
            <v>Всего, куб.м</v>
          </cell>
        </row>
        <row r="172"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 t="str">
            <v>крупная</v>
          </cell>
          <cell r="J172" t="str">
            <v>средняя</v>
          </cell>
          <cell r="K172" t="str">
            <v>мелкая</v>
          </cell>
          <cell r="L172" t="str">
            <v>итого</v>
          </cell>
          <cell r="M172">
            <v>0</v>
          </cell>
          <cell r="N172">
            <v>0</v>
          </cell>
        </row>
        <row r="173">
          <cell r="B173" t="str">
            <v>ставки 2017 г.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 t="str">
            <v>Береза</v>
          </cell>
          <cell r="I173">
            <v>120.15</v>
          </cell>
          <cell r="J173">
            <v>85.62</v>
          </cell>
          <cell r="K173">
            <v>43.38</v>
          </cell>
          <cell r="L173">
            <v>0</v>
          </cell>
          <cell r="M173">
            <v>6.85</v>
          </cell>
          <cell r="N173">
            <v>0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 t="str">
            <v>Дуб</v>
          </cell>
          <cell r="I174">
            <v>898.69</v>
          </cell>
          <cell r="J174">
            <v>642.13</v>
          </cell>
          <cell r="K174">
            <v>323.07</v>
          </cell>
          <cell r="L174">
            <v>0</v>
          </cell>
          <cell r="M174">
            <v>27.97</v>
          </cell>
          <cell r="N174">
            <v>0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 t="str">
            <v>Липа</v>
          </cell>
          <cell r="I175">
            <v>71.349999999999994</v>
          </cell>
          <cell r="J175">
            <v>51.94</v>
          </cell>
          <cell r="K175">
            <v>26.54</v>
          </cell>
          <cell r="L175">
            <v>0</v>
          </cell>
          <cell r="M175">
            <v>1.43</v>
          </cell>
          <cell r="N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 t="str">
            <v>Ольха черная</v>
          </cell>
          <cell r="I176">
            <v>71.349999999999994</v>
          </cell>
          <cell r="J176">
            <v>51.94</v>
          </cell>
          <cell r="K176">
            <v>26.54</v>
          </cell>
          <cell r="L176">
            <v>0</v>
          </cell>
          <cell r="M176">
            <v>1.43</v>
          </cell>
          <cell r="N176">
            <v>0</v>
          </cell>
        </row>
        <row r="177"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 t="str">
            <v>Осина</v>
          </cell>
          <cell r="I177">
            <v>22.83</v>
          </cell>
          <cell r="J177">
            <v>17.41</v>
          </cell>
          <cell r="K177">
            <v>8.85</v>
          </cell>
          <cell r="L177">
            <v>0</v>
          </cell>
          <cell r="M177">
            <v>0.56999999999999995</v>
          </cell>
          <cell r="N177">
            <v>0</v>
          </cell>
        </row>
        <row r="178">
          <cell r="B178" t="str">
            <v>Казанкинское</v>
          </cell>
          <cell r="C178" t="str">
            <v>сплошная рубка</v>
          </cell>
          <cell r="D178">
            <v>59</v>
          </cell>
          <cell r="E178">
            <v>32</v>
          </cell>
          <cell r="F178">
            <v>1</v>
          </cell>
          <cell r="G178">
            <v>2.2999999999999998</v>
          </cell>
          <cell r="H178" t="str">
            <v>Береза</v>
          </cell>
          <cell r="I178">
            <v>9.1999999999999993</v>
          </cell>
          <cell r="J178">
            <v>70.94</v>
          </cell>
          <cell r="K178">
            <v>50.75</v>
          </cell>
          <cell r="L178">
            <v>130.88999999999999</v>
          </cell>
          <cell r="M178">
            <v>86.75</v>
          </cell>
          <cell r="N178">
            <v>217.64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стоимость</v>
          </cell>
          <cell r="I179">
            <v>1105.3799999999999</v>
          </cell>
          <cell r="J179">
            <v>6073.8828000000003</v>
          </cell>
          <cell r="K179">
            <v>2201.5350000000003</v>
          </cell>
          <cell r="L179">
            <v>9380.7978000000003</v>
          </cell>
          <cell r="M179">
            <v>594.23749999999995</v>
          </cell>
          <cell r="N179">
            <v>9975.0352999999996</v>
          </cell>
        </row>
        <row r="180"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 t="str">
            <v>Дуб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4.41</v>
          </cell>
          <cell r="N180">
            <v>4.41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 t="str">
            <v>стоимость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123.3477</v>
          </cell>
          <cell r="N181">
            <v>123.3477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 t="str">
            <v>Липа</v>
          </cell>
          <cell r="I182">
            <v>0.49</v>
          </cell>
          <cell r="J182">
            <v>50.97</v>
          </cell>
          <cell r="K182">
            <v>29.8</v>
          </cell>
          <cell r="L182">
            <v>81.260000000000005</v>
          </cell>
          <cell r="M182">
            <v>45.58</v>
          </cell>
          <cell r="N182">
            <v>126.84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 t="str">
            <v>стоимость</v>
          </cell>
          <cell r="I183">
            <v>34.961499999999994</v>
          </cell>
          <cell r="J183">
            <v>2647.3817999999997</v>
          </cell>
          <cell r="K183">
            <v>790.89199999999994</v>
          </cell>
          <cell r="L183">
            <v>3473.2352999999994</v>
          </cell>
          <cell r="M183">
            <v>65.179400000000001</v>
          </cell>
          <cell r="N183">
            <v>3538.4146999999994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Ольха черная</v>
          </cell>
          <cell r="I184">
            <v>0</v>
          </cell>
          <cell r="J184" t="str">
            <v/>
          </cell>
          <cell r="K184" t="str">
            <v/>
          </cell>
          <cell r="L184">
            <v>0</v>
          </cell>
          <cell r="M184" t="str">
            <v/>
          </cell>
          <cell r="N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стоимость</v>
          </cell>
          <cell r="I185">
            <v>0</v>
          </cell>
          <cell r="J185" t="str">
            <v/>
          </cell>
          <cell r="K185" t="str">
            <v/>
          </cell>
          <cell r="L185">
            <v>0</v>
          </cell>
          <cell r="M185" t="str">
            <v/>
          </cell>
          <cell r="N185">
            <v>0</v>
          </cell>
        </row>
        <row r="186"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Осина</v>
          </cell>
          <cell r="I186">
            <v>3.09</v>
          </cell>
          <cell r="J186">
            <v>21.59</v>
          </cell>
          <cell r="K186">
            <v>4</v>
          </cell>
          <cell r="L186">
            <v>28.68</v>
          </cell>
          <cell r="M186">
            <v>20.58</v>
          </cell>
          <cell r="N186">
            <v>49.26</v>
          </cell>
        </row>
        <row r="187"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 t="str">
            <v>стоимость</v>
          </cell>
          <cell r="I187">
            <v>70.544699999999992</v>
          </cell>
          <cell r="J187">
            <v>375.88189999999997</v>
          </cell>
          <cell r="K187">
            <v>35.4</v>
          </cell>
          <cell r="L187">
            <v>481.82659999999993</v>
          </cell>
          <cell r="M187">
            <v>11.730599999999997</v>
          </cell>
          <cell r="N187">
            <v>493.55719999999991</v>
          </cell>
        </row>
        <row r="188"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 t="str">
            <v>итого куб.м</v>
          </cell>
          <cell r="I188">
            <v>12.779999999999973</v>
          </cell>
          <cell r="J188">
            <v>143.5</v>
          </cell>
          <cell r="K188">
            <v>84.550000000000182</v>
          </cell>
          <cell r="L188">
            <v>240.83000000000015</v>
          </cell>
          <cell r="M188">
            <v>157.32000000000005</v>
          </cell>
          <cell r="N188">
            <v>398.1500000000002</v>
          </cell>
        </row>
        <row r="189"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стоимость, руб</v>
          </cell>
          <cell r="I189">
            <v>1210.8861999999997</v>
          </cell>
          <cell r="J189">
            <v>9097.1465000000007</v>
          </cell>
          <cell r="K189">
            <v>3027.8270000000002</v>
          </cell>
          <cell r="L189">
            <v>13335.859700000001</v>
          </cell>
          <cell r="M189">
            <v>794.49519999999995</v>
          </cell>
          <cell r="N189">
            <v>14130.3549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B191" t="str">
            <v>Реквизиты для оплаты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B192" t="str">
            <v>отделение НБ РТ Банка России г. Казань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B193" t="str">
            <v>БИК 049205001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B194" t="str">
            <v>Счет № 40101810800000010001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B195" t="str">
            <v>ИНН 1660098481 КПП 165701001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B196" t="str">
            <v>Управление Федерального казначейства по Республике Татарстан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B197" t="str">
            <v xml:space="preserve">(Министерство лесного хозяйства Республики Татарстан) 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B198" t="str">
            <v>КБК-  053 1 12 04011 016000 120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B199" t="str">
            <v>ОКТМО – 92646000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B201" t="str">
            <v>Продавец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 t="str">
            <v>Покупатель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B202" t="str">
            <v>Назиров А.А.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B203" t="str">
            <v>(фамилия, имя, отчество)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 t="str">
            <v>(фамилия, имя, отчество)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B206" t="str">
            <v>(подпись)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 t="str">
            <v>(подпись)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B208" t="str">
            <v>М.П.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 t="str">
            <v>М.П.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10"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M210">
            <v>0</v>
          </cell>
          <cell r="N210" t="str">
            <v>Приложение №3</v>
          </cell>
        </row>
        <row r="211"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M211">
            <v>0</v>
          </cell>
          <cell r="N211" t="str">
            <v>к Договору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M212">
            <v>0</v>
          </cell>
          <cell r="N212" t="str">
            <v>купли-продажи лесных насаждений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B214">
            <v>0</v>
          </cell>
          <cell r="C214" t="str">
            <v>РАСЧЕТ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B215">
            <v>0</v>
          </cell>
          <cell r="C215" t="str">
            <v>платы по договору купли-продажи лесных насаждений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B216" t="str">
            <v>___________________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"____"_______________20_____г</v>
          </cell>
          <cell r="M216">
            <v>0</v>
          </cell>
          <cell r="N216">
            <v>0</v>
          </cell>
        </row>
        <row r="217"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B21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B21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B220" t="str">
            <v>с учетом коэффициента 1,51 на 2017 год (постановление Правительства РФ от 14.12.2016г № 1350)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B223" t="str">
            <v>Участковое лесничество</v>
          </cell>
          <cell r="C223" t="str">
            <v>Вид рубки</v>
          </cell>
          <cell r="D223" t="str">
            <v>№ квартала</v>
          </cell>
          <cell r="E223" t="str">
            <v>№ выдела</v>
          </cell>
          <cell r="F223" t="str">
            <v>№ делянки</v>
          </cell>
          <cell r="G223" t="str">
            <v>Площадь,га</v>
          </cell>
          <cell r="H223" t="str">
            <v>Порода</v>
          </cell>
          <cell r="I223" t="str">
            <v>Деловая древесина</v>
          </cell>
          <cell r="J223">
            <v>0</v>
          </cell>
          <cell r="K223">
            <v>0</v>
          </cell>
          <cell r="L223">
            <v>0</v>
          </cell>
          <cell r="M223" t="str">
            <v>Дрова</v>
          </cell>
          <cell r="N223" t="str">
            <v>Всего, куб.м</v>
          </cell>
        </row>
        <row r="224"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 t="str">
            <v>крупная</v>
          </cell>
          <cell r="J224" t="str">
            <v>средняя</v>
          </cell>
          <cell r="K224" t="str">
            <v>мелкая</v>
          </cell>
          <cell r="L224" t="str">
            <v>итого</v>
          </cell>
          <cell r="M224">
            <v>0</v>
          </cell>
          <cell r="N224">
            <v>0</v>
          </cell>
        </row>
        <row r="225">
          <cell r="B225" t="str">
            <v>ставки 2017 г.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Береза</v>
          </cell>
          <cell r="I225">
            <v>120.15</v>
          </cell>
          <cell r="J225">
            <v>85.62</v>
          </cell>
          <cell r="K225">
            <v>43.38</v>
          </cell>
          <cell r="L225">
            <v>0</v>
          </cell>
          <cell r="M225">
            <v>6.85</v>
          </cell>
          <cell r="N225">
            <v>0</v>
          </cell>
        </row>
        <row r="226"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Дуб</v>
          </cell>
          <cell r="I226">
            <v>898.69</v>
          </cell>
          <cell r="J226">
            <v>642.13</v>
          </cell>
          <cell r="K226">
            <v>323.07</v>
          </cell>
          <cell r="L226">
            <v>0</v>
          </cell>
          <cell r="M226">
            <v>27.97</v>
          </cell>
          <cell r="N226">
            <v>0</v>
          </cell>
        </row>
        <row r="227"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 t="str">
            <v>Липа</v>
          </cell>
          <cell r="I227">
            <v>71.349999999999994</v>
          </cell>
          <cell r="J227">
            <v>51.94</v>
          </cell>
          <cell r="K227">
            <v>26.54</v>
          </cell>
          <cell r="L227">
            <v>0</v>
          </cell>
          <cell r="M227">
            <v>1.43</v>
          </cell>
          <cell r="N227">
            <v>0</v>
          </cell>
        </row>
        <row r="228"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 t="str">
            <v>Ольха черная</v>
          </cell>
          <cell r="I228">
            <v>71.349999999999994</v>
          </cell>
          <cell r="J228">
            <v>51.94</v>
          </cell>
          <cell r="K228">
            <v>26.54</v>
          </cell>
          <cell r="L228">
            <v>0</v>
          </cell>
          <cell r="M228">
            <v>1.43</v>
          </cell>
          <cell r="N228">
            <v>0</v>
          </cell>
        </row>
        <row r="229"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Осина</v>
          </cell>
          <cell r="I229">
            <v>22.83</v>
          </cell>
          <cell r="J229">
            <v>17.41</v>
          </cell>
          <cell r="K229">
            <v>8.85</v>
          </cell>
          <cell r="L229">
            <v>0</v>
          </cell>
          <cell r="M229">
            <v>0.56999999999999995</v>
          </cell>
          <cell r="N229">
            <v>0</v>
          </cell>
        </row>
        <row r="230">
          <cell r="B230" t="str">
            <v>Светлогорское</v>
          </cell>
          <cell r="C230" t="str">
            <v>сплошная рубка</v>
          </cell>
          <cell r="D230">
            <v>13</v>
          </cell>
          <cell r="E230">
            <v>23</v>
          </cell>
          <cell r="F230">
            <v>1</v>
          </cell>
          <cell r="G230">
            <v>3.5</v>
          </cell>
          <cell r="H230" t="str">
            <v>Береза</v>
          </cell>
          <cell r="I230">
            <v>5.27</v>
          </cell>
          <cell r="J230">
            <v>22.27</v>
          </cell>
          <cell r="K230">
            <v>3.64</v>
          </cell>
          <cell r="L230">
            <v>31.18</v>
          </cell>
          <cell r="M230">
            <v>66.680000000000007</v>
          </cell>
          <cell r="N230">
            <v>97.860000000000014</v>
          </cell>
        </row>
        <row r="231"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 t="str">
            <v>стоимость</v>
          </cell>
          <cell r="I231">
            <v>633.19049999999993</v>
          </cell>
          <cell r="J231">
            <v>1906.7574</v>
          </cell>
          <cell r="K231">
            <v>157.90320000000003</v>
          </cell>
          <cell r="L231">
            <v>2697.8511000000003</v>
          </cell>
          <cell r="M231">
            <v>456.75800000000004</v>
          </cell>
          <cell r="N231">
            <v>3154.6091000000006</v>
          </cell>
        </row>
        <row r="232"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Дуб</v>
          </cell>
          <cell r="I232">
            <v>0</v>
          </cell>
          <cell r="J232" t="str">
            <v/>
          </cell>
          <cell r="K232" t="str">
            <v/>
          </cell>
          <cell r="L232">
            <v>0</v>
          </cell>
          <cell r="M232" t="str">
            <v/>
          </cell>
          <cell r="N232">
            <v>0</v>
          </cell>
        </row>
        <row r="233"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стоимость</v>
          </cell>
          <cell r="I233">
            <v>0</v>
          </cell>
          <cell r="J233" t="str">
            <v/>
          </cell>
          <cell r="K233" t="str">
            <v/>
          </cell>
          <cell r="L233">
            <v>0</v>
          </cell>
          <cell r="M233" t="str">
            <v/>
          </cell>
          <cell r="N233">
            <v>0</v>
          </cell>
        </row>
        <row r="234"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Липа</v>
          </cell>
          <cell r="I234">
            <v>1.92</v>
          </cell>
          <cell r="J234">
            <v>37.93</v>
          </cell>
          <cell r="K234">
            <v>11</v>
          </cell>
          <cell r="L234">
            <v>50.85</v>
          </cell>
          <cell r="M234">
            <v>96.99</v>
          </cell>
          <cell r="N234">
            <v>147.84</v>
          </cell>
        </row>
        <row r="235"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стоимость</v>
          </cell>
          <cell r="I235">
            <v>136.99199999999999</v>
          </cell>
          <cell r="J235">
            <v>1970.0842</v>
          </cell>
          <cell r="K235">
            <v>291.94</v>
          </cell>
          <cell r="L235">
            <v>2399.0162</v>
          </cell>
          <cell r="M235">
            <v>138.69569999999999</v>
          </cell>
          <cell r="N235">
            <v>2537.7119000000002</v>
          </cell>
        </row>
        <row r="236"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 t="str">
            <v>Ольха черная</v>
          </cell>
          <cell r="I236">
            <v>0</v>
          </cell>
          <cell r="J236" t="str">
            <v/>
          </cell>
          <cell r="K236" t="str">
            <v/>
          </cell>
          <cell r="L236">
            <v>0</v>
          </cell>
          <cell r="M236" t="str">
            <v/>
          </cell>
          <cell r="N236">
            <v>0</v>
          </cell>
        </row>
        <row r="237"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 t="str">
            <v>стоимость</v>
          </cell>
          <cell r="I237">
            <v>0</v>
          </cell>
          <cell r="J237" t="str">
            <v/>
          </cell>
          <cell r="K237" t="str">
            <v/>
          </cell>
          <cell r="L237">
            <v>0</v>
          </cell>
          <cell r="M237" t="str">
            <v/>
          </cell>
          <cell r="N237">
            <v>0</v>
          </cell>
        </row>
        <row r="238"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Осина</v>
          </cell>
          <cell r="I238">
            <v>99.64</v>
          </cell>
          <cell r="J238">
            <v>190.04</v>
          </cell>
          <cell r="K238">
            <v>6.55</v>
          </cell>
          <cell r="L238">
            <v>296.23</v>
          </cell>
          <cell r="M238">
            <v>177.78</v>
          </cell>
          <cell r="N238">
            <v>474.01</v>
          </cell>
        </row>
        <row r="239"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стоимость</v>
          </cell>
          <cell r="I239">
            <v>2274.7811999999999</v>
          </cell>
          <cell r="J239">
            <v>3308.5963999999999</v>
          </cell>
          <cell r="K239">
            <v>57.967499999999994</v>
          </cell>
          <cell r="L239">
            <v>5641.3450999999995</v>
          </cell>
          <cell r="M239">
            <v>101.33459999999999</v>
          </cell>
          <cell r="N239">
            <v>5742.6796999999997</v>
          </cell>
        </row>
        <row r="240"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итого куб.м</v>
          </cell>
          <cell r="I240">
            <v>106.82999999999993</v>
          </cell>
          <cell r="J240">
            <v>250.23999999999978</v>
          </cell>
          <cell r="K240">
            <v>21.190000000000055</v>
          </cell>
          <cell r="L240">
            <v>378.25999999999976</v>
          </cell>
          <cell r="M240">
            <v>341.44999999999993</v>
          </cell>
          <cell r="N240">
            <v>719.7099999999997</v>
          </cell>
        </row>
        <row r="241"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стоимость, руб</v>
          </cell>
          <cell r="I241">
            <v>3044.9636999999998</v>
          </cell>
          <cell r="J241">
            <v>7185.4380000000001</v>
          </cell>
          <cell r="K241">
            <v>507.8107</v>
          </cell>
          <cell r="L241">
            <v>10738.2124</v>
          </cell>
          <cell r="M241">
            <v>696.78830000000005</v>
          </cell>
          <cell r="N241">
            <v>11435.000700000001</v>
          </cell>
        </row>
        <row r="242"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B243" t="str">
            <v>Реквизиты для оплаты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B244" t="str">
            <v>отделение НБ РТ Банка России г. Казань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B245" t="str">
            <v>БИК 049205001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B246" t="str">
            <v>Счет № 40101810800000010001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B247" t="str">
            <v>ИНН 1660098481 КПП 165701001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B248" t="str">
            <v>Управление Федерального казначейства по Республике Татарстан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B249" t="str">
            <v xml:space="preserve">(Министерство лесного хозяйства Республики Татарстан) 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B250" t="str">
            <v>КБК-  053 1 12 04011 016000 120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B251" t="str">
            <v>ОКТМО – 92646000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B253" t="str">
            <v>Продавец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 t="str">
            <v>Покупатель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B254" t="str">
            <v>Назиров А.А.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B255" t="str">
            <v>(фамилия, имя, отчество)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 t="str">
            <v>(фамилия, имя, отчество)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>(подпись)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 t="str">
            <v>(подпись)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B260" t="str">
            <v>М.П.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 t="str">
            <v>М.П.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2"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M262">
            <v>0</v>
          </cell>
          <cell r="N262" t="str">
            <v>Приложение №3</v>
          </cell>
        </row>
        <row r="263"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M263">
            <v>0</v>
          </cell>
          <cell r="N263" t="str">
            <v>к Договору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M264">
            <v>0</v>
          </cell>
          <cell r="N264" t="str">
            <v>купли-продажи лесных насаждений</v>
          </cell>
        </row>
        <row r="265"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B266">
            <v>0</v>
          </cell>
          <cell r="C266" t="str">
            <v>РАСЧЕТ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B267">
            <v>0</v>
          </cell>
          <cell r="C267" t="str">
            <v>платы по договору купли-продажи лесных насаждений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B268" t="str">
            <v>___________________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 t="str">
            <v>"____"_______________20_____г</v>
          </cell>
          <cell r="M268">
            <v>0</v>
          </cell>
          <cell r="N268">
            <v>0</v>
          </cell>
        </row>
        <row r="269"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B270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B271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B272" t="str">
            <v>с учетом коэффициента 1,51 на 2017 год (постановление Правительства РФ от 14.12.2016г № 1350)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B275" t="str">
            <v>Участковое лесничество</v>
          </cell>
          <cell r="C275" t="str">
            <v>Вид рубки</v>
          </cell>
          <cell r="D275" t="str">
            <v>№ квартала</v>
          </cell>
          <cell r="E275" t="str">
            <v>№ выдела</v>
          </cell>
          <cell r="F275" t="str">
            <v>№ делянки</v>
          </cell>
          <cell r="G275" t="str">
            <v>Площадь,га</v>
          </cell>
          <cell r="H275" t="str">
            <v>Порода</v>
          </cell>
          <cell r="I275" t="str">
            <v>Деловая древесина</v>
          </cell>
          <cell r="J275">
            <v>0</v>
          </cell>
          <cell r="K275">
            <v>0</v>
          </cell>
          <cell r="L275">
            <v>0</v>
          </cell>
          <cell r="M275" t="str">
            <v>Дрова</v>
          </cell>
          <cell r="N275" t="str">
            <v>Всего, куб.м</v>
          </cell>
        </row>
        <row r="276"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 t="str">
            <v>крупная</v>
          </cell>
          <cell r="J276" t="str">
            <v>средняя</v>
          </cell>
          <cell r="K276" t="str">
            <v>мелкая</v>
          </cell>
          <cell r="L276" t="str">
            <v>итого</v>
          </cell>
          <cell r="M276">
            <v>0</v>
          </cell>
          <cell r="N276">
            <v>0</v>
          </cell>
        </row>
        <row r="277">
          <cell r="B277" t="str">
            <v>ставки 2017 г.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Береза</v>
          </cell>
          <cell r="I277">
            <v>120.15</v>
          </cell>
          <cell r="J277">
            <v>85.62</v>
          </cell>
          <cell r="K277">
            <v>43.38</v>
          </cell>
          <cell r="L277">
            <v>0</v>
          </cell>
          <cell r="M277">
            <v>6.85</v>
          </cell>
          <cell r="N277">
            <v>0</v>
          </cell>
        </row>
        <row r="278"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Дуб</v>
          </cell>
          <cell r="I278">
            <v>898.69</v>
          </cell>
          <cell r="J278">
            <v>642.13</v>
          </cell>
          <cell r="K278">
            <v>323.07</v>
          </cell>
          <cell r="L278">
            <v>0</v>
          </cell>
          <cell r="M278">
            <v>27.97</v>
          </cell>
          <cell r="N278">
            <v>0</v>
          </cell>
        </row>
        <row r="279"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Липа</v>
          </cell>
          <cell r="I279">
            <v>71.349999999999994</v>
          </cell>
          <cell r="J279">
            <v>51.94</v>
          </cell>
          <cell r="K279">
            <v>26.54</v>
          </cell>
          <cell r="L279">
            <v>0</v>
          </cell>
          <cell r="M279">
            <v>1.43</v>
          </cell>
          <cell r="N279">
            <v>0</v>
          </cell>
        </row>
        <row r="280"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 t="str">
            <v>Ольха черная</v>
          </cell>
          <cell r="I280">
            <v>71.349999999999994</v>
          </cell>
          <cell r="J280">
            <v>51.94</v>
          </cell>
          <cell r="K280">
            <v>26.54</v>
          </cell>
          <cell r="L280">
            <v>0</v>
          </cell>
          <cell r="M280">
            <v>1.43</v>
          </cell>
          <cell r="N280">
            <v>0</v>
          </cell>
        </row>
        <row r="281"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 t="str">
            <v>Осина</v>
          </cell>
          <cell r="I281">
            <v>22.83</v>
          </cell>
          <cell r="J281">
            <v>17.41</v>
          </cell>
          <cell r="K281">
            <v>8.85</v>
          </cell>
          <cell r="L281">
            <v>0</v>
          </cell>
          <cell r="M281">
            <v>0.56999999999999995</v>
          </cell>
          <cell r="N281">
            <v>0</v>
          </cell>
        </row>
        <row r="282">
          <cell r="B282" t="str">
            <v>Светлогорское</v>
          </cell>
          <cell r="C282" t="str">
            <v>сплошная рубка</v>
          </cell>
          <cell r="D282">
            <v>13</v>
          </cell>
          <cell r="E282">
            <v>42</v>
          </cell>
          <cell r="F282">
            <v>1</v>
          </cell>
          <cell r="G282">
            <v>4.8</v>
          </cell>
          <cell r="H282" t="str">
            <v>Береза</v>
          </cell>
          <cell r="I282">
            <v>0.95</v>
          </cell>
          <cell r="J282">
            <v>7.42</v>
          </cell>
          <cell r="K282">
            <v>3.73</v>
          </cell>
          <cell r="L282">
            <v>12.1</v>
          </cell>
          <cell r="M282">
            <v>36.659999999999997</v>
          </cell>
          <cell r="N282">
            <v>48.76</v>
          </cell>
        </row>
        <row r="283"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 t="str">
            <v>стоимость</v>
          </cell>
          <cell r="I283">
            <v>114.1425</v>
          </cell>
          <cell r="J283">
            <v>635.30040000000008</v>
          </cell>
          <cell r="K283">
            <v>161.8074</v>
          </cell>
          <cell r="L283">
            <v>911.25030000000015</v>
          </cell>
          <cell r="M283">
            <v>251.12099999999995</v>
          </cell>
          <cell r="N283">
            <v>1162.3713</v>
          </cell>
        </row>
        <row r="284"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Дуб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стоимость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Липа</v>
          </cell>
          <cell r="I286">
            <v>0.37</v>
          </cell>
          <cell r="J286">
            <v>61.85</v>
          </cell>
          <cell r="K286">
            <v>17.82</v>
          </cell>
          <cell r="L286">
            <v>80.039999999999992</v>
          </cell>
          <cell r="M286">
            <v>180.1</v>
          </cell>
          <cell r="N286">
            <v>260.14</v>
          </cell>
        </row>
        <row r="287"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стоимость</v>
          </cell>
          <cell r="I287">
            <v>26.399499999999996</v>
          </cell>
          <cell r="J287">
            <v>3212.489</v>
          </cell>
          <cell r="K287">
            <v>472.94279999999998</v>
          </cell>
          <cell r="L287">
            <v>3711.8312999999998</v>
          </cell>
          <cell r="M287">
            <v>257.54300000000001</v>
          </cell>
          <cell r="N287">
            <v>3969.3742999999999</v>
          </cell>
        </row>
        <row r="288"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Ольха черная</v>
          </cell>
          <cell r="I288">
            <v>0</v>
          </cell>
          <cell r="J288" t="str">
            <v/>
          </cell>
          <cell r="K288" t="str">
            <v/>
          </cell>
          <cell r="L288">
            <v>0</v>
          </cell>
          <cell r="M288" t="str">
            <v/>
          </cell>
          <cell r="N288">
            <v>0</v>
          </cell>
        </row>
        <row r="289"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 t="str">
            <v>стоимость</v>
          </cell>
          <cell r="I289">
            <v>0</v>
          </cell>
          <cell r="J289" t="str">
            <v/>
          </cell>
          <cell r="K289" t="str">
            <v/>
          </cell>
          <cell r="L289">
            <v>0</v>
          </cell>
          <cell r="M289" t="str">
            <v/>
          </cell>
          <cell r="N289">
            <v>0</v>
          </cell>
        </row>
        <row r="290"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 t="str">
            <v>Осина</v>
          </cell>
          <cell r="I290">
            <v>80.430000000000007</v>
          </cell>
          <cell r="J290">
            <v>184.21</v>
          </cell>
          <cell r="K290">
            <v>2.02</v>
          </cell>
          <cell r="L290">
            <v>266.65999999999997</v>
          </cell>
          <cell r="M290">
            <v>362.2</v>
          </cell>
          <cell r="N290">
            <v>628.8599999999999</v>
          </cell>
        </row>
        <row r="291"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стоимость</v>
          </cell>
          <cell r="I291">
            <v>1836.2169000000001</v>
          </cell>
          <cell r="J291">
            <v>3207.0961000000002</v>
          </cell>
          <cell r="K291">
            <v>17.876999999999999</v>
          </cell>
          <cell r="L291">
            <v>5061.1900000000005</v>
          </cell>
          <cell r="M291">
            <v>206.45399999999998</v>
          </cell>
          <cell r="N291">
            <v>5267.6440000000002</v>
          </cell>
        </row>
        <row r="292"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 t="str">
            <v>итого куб.м</v>
          </cell>
          <cell r="I292">
            <v>81.750000000000227</v>
          </cell>
          <cell r="J292">
            <v>253.47999999999956</v>
          </cell>
          <cell r="K292">
            <v>23.569999999999936</v>
          </cell>
          <cell r="L292">
            <v>358.79999999999973</v>
          </cell>
          <cell r="M292">
            <v>578.96</v>
          </cell>
          <cell r="N292">
            <v>937.75999999999976</v>
          </cell>
        </row>
        <row r="293"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стоимость, руб</v>
          </cell>
          <cell r="I293">
            <v>1976.7589</v>
          </cell>
          <cell r="J293">
            <v>7054.8855000000003</v>
          </cell>
          <cell r="K293">
            <v>652.6271999999999</v>
          </cell>
          <cell r="L293">
            <v>9684.2716</v>
          </cell>
          <cell r="M293">
            <v>715.11799999999994</v>
          </cell>
          <cell r="N293">
            <v>10399.3896</v>
          </cell>
        </row>
        <row r="294"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B295" t="str">
            <v>Реквизиты для оплаты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B296" t="str">
            <v>отделение НБ РТ Банка России г. Казань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B297" t="str">
            <v>БИК 049205001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B298" t="str">
            <v>Счет № 40101810800000010001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B299" t="str">
            <v>ИНН 1660098481 КПП 165701001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B300" t="str">
            <v>Управление Федерального казначейства по Республике Татарстан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B301" t="str">
            <v xml:space="preserve">(Министерство лесного хозяйства Республики Татарстан) 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B302" t="str">
            <v>КБК-  053 1 12 04011 016000 120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B303" t="str">
            <v>ОКТМО – 92646000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B305" t="str">
            <v>Продавец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 t="str">
            <v>Покупатель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B306" t="str">
            <v>Назиров А.А.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B307" t="str">
            <v>(фамилия, имя, отчество)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 t="str">
            <v>(фамилия, имя, отчество)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B310" t="str">
            <v>(подпись)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 t="str">
            <v>(подпись)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B312" t="str">
            <v>М.П.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 t="str">
            <v>М.П.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4"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M314">
            <v>0</v>
          </cell>
          <cell r="N314" t="str">
            <v>Приложение №3</v>
          </cell>
        </row>
        <row r="315"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M315">
            <v>0</v>
          </cell>
          <cell r="N315" t="str">
            <v>к Договору</v>
          </cell>
        </row>
        <row r="316"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M316">
            <v>0</v>
          </cell>
          <cell r="N316" t="str">
            <v>купли-продажи лесных насаждений</v>
          </cell>
        </row>
        <row r="317"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B318">
            <v>0</v>
          </cell>
          <cell r="C318" t="str">
            <v>РАСЧЕТ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B319">
            <v>0</v>
          </cell>
          <cell r="C319" t="str">
            <v>платы по договору купли-продажи лесных насаждений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B320" t="str">
            <v>___________________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"____"_______________20_____г</v>
          </cell>
          <cell r="M320">
            <v>0</v>
          </cell>
          <cell r="N320">
            <v>0</v>
          </cell>
        </row>
        <row r="321"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B32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B32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B324" t="str">
            <v>с учетом коэффициента 1,51 на 2017 год (постановление Правительства РФ от 14.12.2016г № 1350)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B327" t="str">
            <v>Участковое лесничество</v>
          </cell>
          <cell r="C327" t="str">
            <v>Вид рубки</v>
          </cell>
          <cell r="D327" t="str">
            <v>№ квартала</v>
          </cell>
          <cell r="E327" t="str">
            <v>№ выдела</v>
          </cell>
          <cell r="F327" t="str">
            <v>№ делянки</v>
          </cell>
          <cell r="G327" t="str">
            <v>Площадь,га</v>
          </cell>
          <cell r="H327" t="str">
            <v>Порода</v>
          </cell>
          <cell r="I327" t="str">
            <v>Деловая древесина</v>
          </cell>
          <cell r="J327">
            <v>0</v>
          </cell>
          <cell r="K327">
            <v>0</v>
          </cell>
          <cell r="L327">
            <v>0</v>
          </cell>
          <cell r="M327" t="str">
            <v>Дрова</v>
          </cell>
          <cell r="N327" t="str">
            <v>Всего, куб.м</v>
          </cell>
        </row>
        <row r="328"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 t="str">
            <v>крупная</v>
          </cell>
          <cell r="J328" t="str">
            <v>средняя</v>
          </cell>
          <cell r="K328" t="str">
            <v>мелкая</v>
          </cell>
          <cell r="L328" t="str">
            <v>итого</v>
          </cell>
          <cell r="M328">
            <v>0</v>
          </cell>
          <cell r="N328">
            <v>0</v>
          </cell>
        </row>
        <row r="329">
          <cell r="B329" t="str">
            <v>ставки 2017 г.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 t="str">
            <v>Береза</v>
          </cell>
          <cell r="I329">
            <v>120.15</v>
          </cell>
          <cell r="J329">
            <v>85.62</v>
          </cell>
          <cell r="K329">
            <v>43.38</v>
          </cell>
          <cell r="L329">
            <v>0</v>
          </cell>
          <cell r="M329">
            <v>6.85</v>
          </cell>
          <cell r="N329">
            <v>0</v>
          </cell>
        </row>
        <row r="330"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 t="str">
            <v>Дуб</v>
          </cell>
          <cell r="I330">
            <v>898.69</v>
          </cell>
          <cell r="J330">
            <v>642.13</v>
          </cell>
          <cell r="K330">
            <v>323.07</v>
          </cell>
          <cell r="L330">
            <v>0</v>
          </cell>
          <cell r="M330">
            <v>27.97</v>
          </cell>
          <cell r="N330">
            <v>0</v>
          </cell>
        </row>
        <row r="331"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 t="str">
            <v>Липа</v>
          </cell>
          <cell r="I331">
            <v>71.349999999999994</v>
          </cell>
          <cell r="J331">
            <v>51.94</v>
          </cell>
          <cell r="K331">
            <v>26.54</v>
          </cell>
          <cell r="L331">
            <v>0</v>
          </cell>
          <cell r="M331">
            <v>1.43</v>
          </cell>
          <cell r="N331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 t="str">
            <v>Ольха черная</v>
          </cell>
          <cell r="I332">
            <v>71.349999999999994</v>
          </cell>
          <cell r="J332">
            <v>51.94</v>
          </cell>
          <cell r="K332">
            <v>26.54</v>
          </cell>
          <cell r="L332">
            <v>0</v>
          </cell>
          <cell r="M332">
            <v>1.43</v>
          </cell>
          <cell r="N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 t="str">
            <v>Осина</v>
          </cell>
          <cell r="I333">
            <v>22.83</v>
          </cell>
          <cell r="J333">
            <v>17.41</v>
          </cell>
          <cell r="K333">
            <v>8.85</v>
          </cell>
          <cell r="L333">
            <v>0</v>
          </cell>
          <cell r="M333">
            <v>0.56999999999999995</v>
          </cell>
          <cell r="N333">
            <v>0</v>
          </cell>
        </row>
        <row r="334">
          <cell r="B334" t="str">
            <v>Светлогорское</v>
          </cell>
          <cell r="C334" t="str">
            <v>сплошная рубка</v>
          </cell>
          <cell r="D334">
            <v>13</v>
          </cell>
          <cell r="E334">
            <v>48</v>
          </cell>
          <cell r="F334">
            <v>1</v>
          </cell>
          <cell r="G334">
            <v>2.4</v>
          </cell>
          <cell r="H334" t="str">
            <v>Береза</v>
          </cell>
          <cell r="I334">
            <v>1.1499999999999999</v>
          </cell>
          <cell r="J334">
            <v>7.79</v>
          </cell>
          <cell r="K334">
            <v>1.74</v>
          </cell>
          <cell r="L334">
            <v>10.68</v>
          </cell>
          <cell r="M334">
            <v>25.88</v>
          </cell>
          <cell r="N334">
            <v>36.56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 t="str">
            <v>стоимость</v>
          </cell>
          <cell r="I335">
            <v>138.17249999999999</v>
          </cell>
          <cell r="J335">
            <v>666.97980000000007</v>
          </cell>
          <cell r="K335">
            <v>75.481200000000001</v>
          </cell>
          <cell r="L335">
            <v>880.63350000000014</v>
          </cell>
          <cell r="M335">
            <v>177.27799999999999</v>
          </cell>
          <cell r="N335">
            <v>1057.9115000000002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 t="str">
            <v>Дуб</v>
          </cell>
          <cell r="I336">
            <v>0</v>
          </cell>
          <cell r="J336" t="str">
            <v/>
          </cell>
          <cell r="K336" t="str">
            <v/>
          </cell>
          <cell r="L336">
            <v>0</v>
          </cell>
          <cell r="M336" t="str">
            <v/>
          </cell>
          <cell r="N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 t="str">
            <v>стоимость</v>
          </cell>
          <cell r="I337">
            <v>0</v>
          </cell>
          <cell r="J337" t="str">
            <v/>
          </cell>
          <cell r="K337" t="str">
            <v/>
          </cell>
          <cell r="L337">
            <v>0</v>
          </cell>
          <cell r="M337" t="str">
            <v/>
          </cell>
          <cell r="N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 t="str">
            <v>Липа</v>
          </cell>
          <cell r="I338">
            <v>2.4900000000000002</v>
          </cell>
          <cell r="J338">
            <v>37.75</v>
          </cell>
          <cell r="K338">
            <v>9.14</v>
          </cell>
          <cell r="L338">
            <v>49.38</v>
          </cell>
          <cell r="M338">
            <v>112.72</v>
          </cell>
          <cell r="N338">
            <v>162.1</v>
          </cell>
        </row>
        <row r="339"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 t="str">
            <v>стоимость</v>
          </cell>
          <cell r="I339">
            <v>177.66149999999999</v>
          </cell>
          <cell r="J339">
            <v>1960.7349999999999</v>
          </cell>
          <cell r="K339">
            <v>242.57560000000001</v>
          </cell>
          <cell r="L339">
            <v>2380.9721</v>
          </cell>
          <cell r="M339">
            <v>161.18959999999998</v>
          </cell>
          <cell r="N339">
            <v>2542.1617000000001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Ольха черная</v>
          </cell>
          <cell r="I340">
            <v>0</v>
          </cell>
          <cell r="J340" t="str">
            <v/>
          </cell>
          <cell r="K340" t="str">
            <v/>
          </cell>
          <cell r="L340">
            <v>0</v>
          </cell>
          <cell r="M340" t="str">
            <v/>
          </cell>
          <cell r="N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 t="str">
            <v>стоимость</v>
          </cell>
          <cell r="I341">
            <v>0</v>
          </cell>
          <cell r="J341" t="str">
            <v/>
          </cell>
          <cell r="K341" t="str">
            <v/>
          </cell>
          <cell r="L341">
            <v>0</v>
          </cell>
          <cell r="M341" t="str">
            <v/>
          </cell>
          <cell r="N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 t="str">
            <v>Осина</v>
          </cell>
          <cell r="I342">
            <v>24.5</v>
          </cell>
          <cell r="J342">
            <v>76.040000000000006</v>
          </cell>
          <cell r="K342">
            <v>2.14</v>
          </cell>
          <cell r="L342">
            <v>102.68</v>
          </cell>
          <cell r="M342">
            <v>152.79</v>
          </cell>
          <cell r="N342">
            <v>255.47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 t="str">
            <v>стоимость</v>
          </cell>
          <cell r="I343">
            <v>559.33499999999992</v>
          </cell>
          <cell r="J343">
            <v>1323.8564000000001</v>
          </cell>
          <cell r="K343">
            <v>18.939</v>
          </cell>
          <cell r="L343">
            <v>1902.1304000000002</v>
          </cell>
          <cell r="M343">
            <v>87.090299999999985</v>
          </cell>
          <cell r="N343">
            <v>1989.2207000000003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 t="str">
            <v>итого куб.м</v>
          </cell>
          <cell r="I344">
            <v>28.1400000000001</v>
          </cell>
          <cell r="J344">
            <v>121.57999999999993</v>
          </cell>
          <cell r="K344">
            <v>13.019999999999982</v>
          </cell>
          <cell r="L344">
            <v>162.74</v>
          </cell>
          <cell r="M344">
            <v>291.39</v>
          </cell>
          <cell r="N344">
            <v>454.13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 t="str">
            <v>стоимость, руб</v>
          </cell>
          <cell r="I345">
            <v>875.16899999999987</v>
          </cell>
          <cell r="J345">
            <v>3951.5711999999999</v>
          </cell>
          <cell r="K345">
            <v>336.99580000000003</v>
          </cell>
          <cell r="L345">
            <v>5163.7359999999999</v>
          </cell>
          <cell r="M345">
            <v>425.5578999999999</v>
          </cell>
          <cell r="N345">
            <v>5589.2938999999997</v>
          </cell>
        </row>
        <row r="346"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B347" t="str">
            <v>Реквизиты для оплаты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B348" t="str">
            <v>отделение НБ РТ Банка России г. Казань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B349" t="str">
            <v>БИК 049205001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B350" t="str">
            <v>Счет № 40101810800000010001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B351" t="str">
            <v>ИНН 1660098481 КПП 165701001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B352" t="str">
            <v>Управление Федерального казначейства по Республике Татарстан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B353" t="str">
            <v xml:space="preserve">(Министерство лесного хозяйства Республики Татарстан) 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B354" t="str">
            <v>КБК-  053 1 12 04011 016000 120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B355" t="str">
            <v>ОКТМО – 92646000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B357" t="str">
            <v>Продавец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 t="str">
            <v>Покупатель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B358" t="str">
            <v>Назиров А.А.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B359" t="str">
            <v>(фамилия, имя, отчество)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 t="str">
            <v>(фамилия, имя, отчество)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B362" t="str">
            <v>(подпись)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 t="str">
            <v>(подпись)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B364" t="str">
            <v>М.П.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 t="str">
            <v>М.П.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6"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M366">
            <v>0</v>
          </cell>
          <cell r="N366" t="str">
            <v>Приложение №3</v>
          </cell>
        </row>
        <row r="367"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M367">
            <v>0</v>
          </cell>
          <cell r="N367" t="str">
            <v>к Договору</v>
          </cell>
        </row>
        <row r="368"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M368">
            <v>0</v>
          </cell>
          <cell r="N368" t="str">
            <v>купли-продажи лесных насаждений</v>
          </cell>
        </row>
        <row r="369"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B370">
            <v>0</v>
          </cell>
          <cell r="C370" t="str">
            <v>РАСЧЕТ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B371">
            <v>0</v>
          </cell>
          <cell r="C371" t="str">
            <v>платы по договору купли-продажи лесных насаждений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B372" t="str">
            <v>___________________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"____"_______________20_____г</v>
          </cell>
          <cell r="M372">
            <v>0</v>
          </cell>
          <cell r="N372">
            <v>0</v>
          </cell>
        </row>
        <row r="373"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</row>
        <row r="374">
          <cell r="B37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B37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B376" t="str">
            <v>с учетом коэффициента 1,51 на 2017 год (постановление Правительства РФ от 14.12.2016г № 1350)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B379" t="str">
            <v>Участковое лесничество</v>
          </cell>
          <cell r="C379" t="str">
            <v>Вид рубки</v>
          </cell>
          <cell r="D379" t="str">
            <v>№ квартала</v>
          </cell>
          <cell r="E379" t="str">
            <v>№ выдела</v>
          </cell>
          <cell r="F379" t="str">
            <v>№ делянки</v>
          </cell>
          <cell r="G379" t="str">
            <v>Площадь,га</v>
          </cell>
          <cell r="H379" t="str">
            <v>Порода</v>
          </cell>
          <cell r="I379" t="str">
            <v>Деловая древесина</v>
          </cell>
          <cell r="J379">
            <v>0</v>
          </cell>
          <cell r="K379">
            <v>0</v>
          </cell>
          <cell r="L379">
            <v>0</v>
          </cell>
          <cell r="M379" t="str">
            <v>Дрова</v>
          </cell>
          <cell r="N379" t="str">
            <v>Всего, куб.м</v>
          </cell>
        </row>
        <row r="380"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 t="str">
            <v>крупная</v>
          </cell>
          <cell r="J380" t="str">
            <v>средняя</v>
          </cell>
          <cell r="K380" t="str">
            <v>мелкая</v>
          </cell>
          <cell r="L380" t="str">
            <v>итого</v>
          </cell>
          <cell r="M380">
            <v>0</v>
          </cell>
          <cell r="N380">
            <v>0</v>
          </cell>
        </row>
        <row r="381">
          <cell r="B381" t="str">
            <v>ставки 2017 г.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Береза</v>
          </cell>
          <cell r="I381">
            <v>120.15</v>
          </cell>
          <cell r="J381">
            <v>85.62</v>
          </cell>
          <cell r="K381">
            <v>43.38</v>
          </cell>
          <cell r="L381">
            <v>0</v>
          </cell>
          <cell r="M381">
            <v>6.85</v>
          </cell>
          <cell r="N381">
            <v>0</v>
          </cell>
        </row>
        <row r="382"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 t="str">
            <v>Дуб</v>
          </cell>
          <cell r="I382">
            <v>898.69</v>
          </cell>
          <cell r="J382">
            <v>642.13</v>
          </cell>
          <cell r="K382">
            <v>323.07</v>
          </cell>
          <cell r="L382">
            <v>0</v>
          </cell>
          <cell r="M382">
            <v>27.97</v>
          </cell>
          <cell r="N382">
            <v>0</v>
          </cell>
        </row>
        <row r="383"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 t="str">
            <v>Липа</v>
          </cell>
          <cell r="I383">
            <v>71.349999999999994</v>
          </cell>
          <cell r="J383">
            <v>51.94</v>
          </cell>
          <cell r="K383">
            <v>26.54</v>
          </cell>
          <cell r="L383">
            <v>0</v>
          </cell>
          <cell r="M383">
            <v>1.43</v>
          </cell>
          <cell r="N383">
            <v>0</v>
          </cell>
        </row>
        <row r="384"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 t="str">
            <v>Ольха черная</v>
          </cell>
          <cell r="I384">
            <v>71.349999999999994</v>
          </cell>
          <cell r="J384">
            <v>51.94</v>
          </cell>
          <cell r="K384">
            <v>26.54</v>
          </cell>
          <cell r="L384">
            <v>0</v>
          </cell>
          <cell r="M384">
            <v>1.43</v>
          </cell>
          <cell r="N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 t="str">
            <v>Осина</v>
          </cell>
          <cell r="I385">
            <v>22.83</v>
          </cell>
          <cell r="J385">
            <v>17.41</v>
          </cell>
          <cell r="K385">
            <v>8.85</v>
          </cell>
          <cell r="L385">
            <v>0</v>
          </cell>
          <cell r="M385">
            <v>0.56999999999999995</v>
          </cell>
          <cell r="N385">
            <v>0</v>
          </cell>
        </row>
        <row r="386">
          <cell r="B386" t="str">
            <v>Шешминское</v>
          </cell>
          <cell r="C386" t="str">
            <v>сплошная рубка</v>
          </cell>
          <cell r="D386">
            <v>65</v>
          </cell>
          <cell r="E386">
            <v>26</v>
          </cell>
          <cell r="F386">
            <v>1</v>
          </cell>
          <cell r="G386">
            <v>8.6</v>
          </cell>
          <cell r="H386" t="str">
            <v>Береза</v>
          </cell>
          <cell r="I386">
            <v>7.68</v>
          </cell>
          <cell r="J386">
            <v>163.22999999999999</v>
          </cell>
          <cell r="K386">
            <v>75.66</v>
          </cell>
          <cell r="L386">
            <v>246.57</v>
          </cell>
          <cell r="M386">
            <v>173.89</v>
          </cell>
          <cell r="N386">
            <v>420.46</v>
          </cell>
        </row>
        <row r="387"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 t="str">
            <v>стоимость</v>
          </cell>
          <cell r="I387">
            <v>922.75199999999995</v>
          </cell>
          <cell r="J387">
            <v>13975.7526</v>
          </cell>
          <cell r="K387">
            <v>3282.1307999999999</v>
          </cell>
          <cell r="L387">
            <v>18180.635399999999</v>
          </cell>
          <cell r="M387">
            <v>1191.1464999999998</v>
          </cell>
          <cell r="N387">
            <v>19371.781899999998</v>
          </cell>
        </row>
        <row r="388"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Дуб</v>
          </cell>
          <cell r="I388">
            <v>0</v>
          </cell>
          <cell r="J388" t="str">
            <v/>
          </cell>
          <cell r="K388" t="str">
            <v/>
          </cell>
          <cell r="L388">
            <v>0</v>
          </cell>
          <cell r="M388" t="str">
            <v/>
          </cell>
          <cell r="N388">
            <v>0</v>
          </cell>
        </row>
        <row r="389"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стоимость</v>
          </cell>
          <cell r="I389">
            <v>0</v>
          </cell>
          <cell r="J389" t="str">
            <v/>
          </cell>
          <cell r="K389" t="str">
            <v/>
          </cell>
          <cell r="L389">
            <v>0</v>
          </cell>
          <cell r="M389" t="str">
            <v/>
          </cell>
          <cell r="N389">
            <v>0</v>
          </cell>
        </row>
        <row r="390"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 t="str">
            <v>Липа</v>
          </cell>
          <cell r="I390">
            <v>2.71</v>
          </cell>
          <cell r="J390">
            <v>90.88</v>
          </cell>
          <cell r="K390">
            <v>43.35</v>
          </cell>
          <cell r="L390">
            <v>136.94</v>
          </cell>
          <cell r="M390">
            <v>130.51</v>
          </cell>
          <cell r="N390">
            <v>267.45</v>
          </cell>
        </row>
        <row r="391"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 t="str">
            <v>стоимость</v>
          </cell>
          <cell r="I391">
            <v>193.35849999999999</v>
          </cell>
          <cell r="J391">
            <v>4720.3071999999993</v>
          </cell>
          <cell r="K391">
            <v>1150.509</v>
          </cell>
          <cell r="L391">
            <v>6064.1746999999996</v>
          </cell>
          <cell r="M391">
            <v>186.62929999999997</v>
          </cell>
          <cell r="N391">
            <v>6250.8039999999992</v>
          </cell>
        </row>
        <row r="392"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Ольха черная</v>
          </cell>
          <cell r="I392">
            <v>0</v>
          </cell>
          <cell r="J392" t="str">
            <v/>
          </cell>
          <cell r="K392" t="str">
            <v/>
          </cell>
          <cell r="L392">
            <v>0</v>
          </cell>
          <cell r="M392" t="str">
            <v/>
          </cell>
          <cell r="N392">
            <v>0</v>
          </cell>
        </row>
        <row r="393"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стоимость</v>
          </cell>
          <cell r="I393">
            <v>0</v>
          </cell>
          <cell r="J393" t="str">
            <v/>
          </cell>
          <cell r="K393" t="str">
            <v/>
          </cell>
          <cell r="L393">
            <v>0</v>
          </cell>
          <cell r="M393" t="str">
            <v/>
          </cell>
          <cell r="N393">
            <v>0</v>
          </cell>
        </row>
        <row r="394"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Осина</v>
          </cell>
          <cell r="I394">
            <v>46.99</v>
          </cell>
          <cell r="J394">
            <v>648.55999999999995</v>
          </cell>
          <cell r="K394">
            <v>49.35</v>
          </cell>
          <cell r="L394">
            <v>744.9</v>
          </cell>
          <cell r="M394">
            <v>507.63</v>
          </cell>
          <cell r="N394">
            <v>1252.53</v>
          </cell>
        </row>
        <row r="395"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 t="str">
            <v>стоимость</v>
          </cell>
          <cell r="I395">
            <v>1072.7817</v>
          </cell>
          <cell r="J395">
            <v>11291.429599999999</v>
          </cell>
          <cell r="K395">
            <v>436.7475</v>
          </cell>
          <cell r="L395">
            <v>12800.958799999999</v>
          </cell>
          <cell r="M395">
            <v>289.34909999999996</v>
          </cell>
          <cell r="N395">
            <v>13090.307899999998</v>
          </cell>
        </row>
        <row r="396"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 t="str">
            <v>итого куб.м</v>
          </cell>
          <cell r="I396">
            <v>57.379999999999654</v>
          </cell>
          <cell r="J396">
            <v>902.66999999999825</v>
          </cell>
          <cell r="K396">
            <v>168.35999999999967</v>
          </cell>
          <cell r="L396">
            <v>1128.4099999999976</v>
          </cell>
          <cell r="M396">
            <v>812.02999999999975</v>
          </cell>
          <cell r="N396">
            <v>1940.4399999999973</v>
          </cell>
        </row>
        <row r="397"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 t="str">
            <v>стоимость, руб</v>
          </cell>
          <cell r="I397">
            <v>2188.8922000000002</v>
          </cell>
          <cell r="J397">
            <v>29987.489399999999</v>
          </cell>
          <cell r="K397">
            <v>4869.3873000000003</v>
          </cell>
          <cell r="L397">
            <v>37045.768900000003</v>
          </cell>
          <cell r="M397">
            <v>1667.1248999999998</v>
          </cell>
          <cell r="N397">
            <v>38712.893800000005</v>
          </cell>
        </row>
        <row r="398"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B399" t="str">
            <v>Реквизиты для оплаты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B400" t="str">
            <v>отделение НБ РТ Банка России г. Казань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B401" t="str">
            <v>БИК 049205001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B402" t="str">
            <v>Счет № 40101810800000010001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B403" t="str">
            <v>ИНН 1660098481 КПП 165701001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B404" t="str">
            <v>Управление Федерального казначейства по Республике Татарстан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B405" t="str">
            <v xml:space="preserve">(Министерство лесного хозяйства Республики Татарстан) 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B406" t="str">
            <v>КБК-  053 1 12 04011 016000 120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B407" t="str">
            <v>ОКТМО – 92646000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B409" t="str">
            <v>Продавец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 t="str">
            <v>Покупатель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B410" t="str">
            <v>Назиров А.А.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B411" t="str">
            <v>(фамилия, имя, отчество)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 t="str">
            <v>(фамилия, имя, отчество)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B414" t="str">
            <v>(подпись)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 t="str">
            <v>(подпись)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B416" t="str">
            <v>М.П.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 t="str">
            <v>М.П.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8"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M418">
            <v>0</v>
          </cell>
          <cell r="N418" t="str">
            <v>Приложение №3</v>
          </cell>
        </row>
        <row r="419"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M419">
            <v>0</v>
          </cell>
          <cell r="N419" t="str">
            <v>к Договору</v>
          </cell>
        </row>
        <row r="420"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M420">
            <v>0</v>
          </cell>
          <cell r="N420" t="str">
            <v>купли-продажи лесных насаждений</v>
          </cell>
        </row>
        <row r="421"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B422">
            <v>0</v>
          </cell>
          <cell r="C422" t="str">
            <v>РАСЧЕТ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B423">
            <v>0</v>
          </cell>
          <cell r="C423" t="str">
            <v>платы по договору купли-продажи лесных насаждений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B424" t="str">
            <v>___________________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 t="str">
            <v>"____"_______________20_____г</v>
          </cell>
          <cell r="M424">
            <v>0</v>
          </cell>
          <cell r="N424">
            <v>0</v>
          </cell>
        </row>
        <row r="425"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B42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B42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B428" t="str">
            <v>с учетом коэффициента 1,51 на 2017 год (постановление Правительства РФ от 14.12.2016г № 1350)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B431" t="str">
            <v>Участковое лесничество</v>
          </cell>
          <cell r="C431" t="str">
            <v>Вид рубки</v>
          </cell>
          <cell r="D431" t="str">
            <v>№ квартала</v>
          </cell>
          <cell r="E431" t="str">
            <v>№ выдела</v>
          </cell>
          <cell r="F431" t="str">
            <v>№ делянки</v>
          </cell>
          <cell r="G431" t="str">
            <v>Площадь,га</v>
          </cell>
          <cell r="H431" t="str">
            <v>Порода</v>
          </cell>
          <cell r="I431" t="str">
            <v>Деловая древесина</v>
          </cell>
          <cell r="J431">
            <v>0</v>
          </cell>
          <cell r="K431">
            <v>0</v>
          </cell>
          <cell r="L431">
            <v>0</v>
          </cell>
          <cell r="M431" t="str">
            <v>Дрова</v>
          </cell>
          <cell r="N431" t="str">
            <v>Всего, куб.м</v>
          </cell>
        </row>
        <row r="432"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 t="str">
            <v>крупная</v>
          </cell>
          <cell r="J432" t="str">
            <v>средняя</v>
          </cell>
          <cell r="K432" t="str">
            <v>мелкая</v>
          </cell>
          <cell r="L432" t="str">
            <v>итого</v>
          </cell>
          <cell r="M432">
            <v>0</v>
          </cell>
          <cell r="N432">
            <v>0</v>
          </cell>
        </row>
        <row r="433">
          <cell r="B433" t="str">
            <v>ставки 2017 г.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 t="str">
            <v>Береза</v>
          </cell>
          <cell r="I433">
            <v>120.15</v>
          </cell>
          <cell r="J433">
            <v>85.62</v>
          </cell>
          <cell r="K433">
            <v>43.38</v>
          </cell>
          <cell r="L433">
            <v>0</v>
          </cell>
          <cell r="M433">
            <v>6.85</v>
          </cell>
          <cell r="N433">
            <v>0</v>
          </cell>
        </row>
        <row r="434"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Дуб</v>
          </cell>
          <cell r="I434">
            <v>898.69</v>
          </cell>
          <cell r="J434">
            <v>642.13</v>
          </cell>
          <cell r="K434">
            <v>323.07</v>
          </cell>
          <cell r="L434">
            <v>0</v>
          </cell>
          <cell r="M434">
            <v>27.97</v>
          </cell>
          <cell r="N434">
            <v>0</v>
          </cell>
        </row>
        <row r="435"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Липа</v>
          </cell>
          <cell r="I435">
            <v>71.349999999999994</v>
          </cell>
          <cell r="J435">
            <v>51.94</v>
          </cell>
          <cell r="K435">
            <v>26.54</v>
          </cell>
          <cell r="L435">
            <v>0</v>
          </cell>
          <cell r="M435">
            <v>1.43</v>
          </cell>
          <cell r="N435">
            <v>0</v>
          </cell>
        </row>
        <row r="436"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Ольха черная</v>
          </cell>
          <cell r="I436">
            <v>71.349999999999994</v>
          </cell>
          <cell r="J436">
            <v>51.94</v>
          </cell>
          <cell r="K436">
            <v>26.54</v>
          </cell>
          <cell r="L436">
            <v>0</v>
          </cell>
          <cell r="M436">
            <v>1.43</v>
          </cell>
          <cell r="N436">
            <v>0</v>
          </cell>
        </row>
        <row r="437"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 t="str">
            <v>Осина</v>
          </cell>
          <cell r="I437">
            <v>22.83</v>
          </cell>
          <cell r="J437">
            <v>17.41</v>
          </cell>
          <cell r="K437">
            <v>8.85</v>
          </cell>
          <cell r="L437">
            <v>0</v>
          </cell>
          <cell r="M437">
            <v>0.56999999999999995</v>
          </cell>
          <cell r="N437">
            <v>0</v>
          </cell>
        </row>
        <row r="438">
          <cell r="B438" t="str">
            <v>Шешминское</v>
          </cell>
          <cell r="C438" t="str">
            <v>сплошная рубка</v>
          </cell>
          <cell r="D438">
            <v>87</v>
          </cell>
          <cell r="E438">
            <v>13</v>
          </cell>
          <cell r="F438">
            <v>1</v>
          </cell>
          <cell r="G438">
            <v>5</v>
          </cell>
          <cell r="H438" t="str">
            <v>Береза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 t="str">
            <v>стоимость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 t="str">
            <v>Дуб</v>
          </cell>
          <cell r="I440">
            <v>0</v>
          </cell>
          <cell r="J440" t="str">
            <v/>
          </cell>
          <cell r="K440" t="str">
            <v/>
          </cell>
          <cell r="L440">
            <v>0</v>
          </cell>
          <cell r="M440" t="str">
            <v/>
          </cell>
          <cell r="N440">
            <v>0</v>
          </cell>
        </row>
        <row r="441"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стоимость</v>
          </cell>
          <cell r="I441">
            <v>0</v>
          </cell>
          <cell r="J441" t="str">
            <v/>
          </cell>
          <cell r="K441" t="str">
            <v/>
          </cell>
          <cell r="L441">
            <v>0</v>
          </cell>
          <cell r="M441" t="str">
            <v/>
          </cell>
          <cell r="N441">
            <v>0</v>
          </cell>
        </row>
        <row r="442"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Липа</v>
          </cell>
          <cell r="I442">
            <v>0.76</v>
          </cell>
          <cell r="J442">
            <v>54.46</v>
          </cell>
          <cell r="K442">
            <v>27.58</v>
          </cell>
          <cell r="L442">
            <v>82.8</v>
          </cell>
          <cell r="M442">
            <v>73.290000000000006</v>
          </cell>
          <cell r="N442">
            <v>156.09</v>
          </cell>
        </row>
        <row r="443"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 t="str">
            <v>стоимость</v>
          </cell>
          <cell r="I443">
            <v>54.225999999999999</v>
          </cell>
          <cell r="J443">
            <v>2828.6523999999999</v>
          </cell>
          <cell r="K443">
            <v>731.97319999999991</v>
          </cell>
          <cell r="L443">
            <v>3614.8516</v>
          </cell>
          <cell r="M443">
            <v>104.80470000000001</v>
          </cell>
          <cell r="N443">
            <v>3719.6563000000001</v>
          </cell>
        </row>
        <row r="444"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Ольха черная</v>
          </cell>
          <cell r="I444">
            <v>0</v>
          </cell>
          <cell r="J444" t="str">
            <v/>
          </cell>
          <cell r="K444" t="str">
            <v/>
          </cell>
          <cell r="L444">
            <v>0</v>
          </cell>
          <cell r="M444" t="str">
            <v/>
          </cell>
          <cell r="N444">
            <v>0</v>
          </cell>
        </row>
        <row r="445"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 t="str">
            <v>стоимость</v>
          </cell>
          <cell r="I445">
            <v>0</v>
          </cell>
          <cell r="J445" t="str">
            <v/>
          </cell>
          <cell r="K445" t="str">
            <v/>
          </cell>
          <cell r="L445">
            <v>0</v>
          </cell>
          <cell r="M445" t="str">
            <v/>
          </cell>
          <cell r="N445">
            <v>0</v>
          </cell>
        </row>
        <row r="446"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 t="str">
            <v>Осина</v>
          </cell>
          <cell r="I446">
            <v>42.36</v>
          </cell>
          <cell r="J446">
            <v>630.13</v>
          </cell>
          <cell r="K446">
            <v>70.5</v>
          </cell>
          <cell r="L446">
            <v>742.99</v>
          </cell>
          <cell r="M446">
            <v>605.84</v>
          </cell>
          <cell r="N446">
            <v>1348.83</v>
          </cell>
        </row>
        <row r="447"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 t="str">
            <v>стоимость</v>
          </cell>
          <cell r="I447">
            <v>967.07879999999989</v>
          </cell>
          <cell r="J447">
            <v>10970.5633</v>
          </cell>
          <cell r="K447">
            <v>623.92499999999995</v>
          </cell>
          <cell r="L447">
            <v>12561.567099999998</v>
          </cell>
          <cell r="M447">
            <v>345.3288</v>
          </cell>
          <cell r="N447">
            <v>12906.895899999998</v>
          </cell>
        </row>
        <row r="448"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 t="str">
            <v>итого куб.м</v>
          </cell>
          <cell r="I448">
            <v>43.119999999999891</v>
          </cell>
          <cell r="J448">
            <v>684.59000000000015</v>
          </cell>
          <cell r="K448">
            <v>98.080000000000155</v>
          </cell>
          <cell r="L448">
            <v>825.79000000000019</v>
          </cell>
          <cell r="M448">
            <v>679.13</v>
          </cell>
          <cell r="N448">
            <v>1504.92</v>
          </cell>
        </row>
        <row r="449"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 t="str">
            <v>стоимость, руб</v>
          </cell>
          <cell r="I449">
            <v>1021.3047999999999</v>
          </cell>
          <cell r="J449">
            <v>13799.215700000001</v>
          </cell>
          <cell r="K449">
            <v>1355.8981999999999</v>
          </cell>
          <cell r="L449">
            <v>16176.4187</v>
          </cell>
          <cell r="M449">
            <v>450.13350000000003</v>
          </cell>
          <cell r="N449">
            <v>16626.552200000002</v>
          </cell>
        </row>
        <row r="450"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B451" t="str">
            <v>Реквизиты для оплаты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B452" t="str">
            <v>отделение НБ РТ Банка России г. Казань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B453" t="str">
            <v>БИК 049205001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B454" t="str">
            <v>Счет № 40101810800000010001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B455" t="str">
            <v>ИНН 1660098481 КПП 165701001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B456" t="str">
            <v>Управление Федерального казначейства по Республике Татарстан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B457" t="str">
            <v xml:space="preserve">(Министерство лесного хозяйства Республики Татарстан) 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B458" t="str">
            <v>КБК-  053 1 12 04011 016000 120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B459" t="str">
            <v>ОКТМО – 92646000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B461" t="str">
            <v>Продавец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 t="str">
            <v>Покупатель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 t="str">
            <v>Назиров А.А.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B463" t="str">
            <v>(фамилия, имя, отчество)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 t="str">
            <v>(фамилия, имя, отчество)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B466" t="str">
            <v>(подпись)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 t="str">
            <v>(подпись)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B468" t="str">
            <v>М.П.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 t="str">
            <v>М.П.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70"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M470">
            <v>0</v>
          </cell>
          <cell r="N470" t="str">
            <v>Приложение №3</v>
          </cell>
        </row>
        <row r="471"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M471">
            <v>0</v>
          </cell>
          <cell r="N471" t="str">
            <v>к Договору</v>
          </cell>
        </row>
        <row r="472"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M472">
            <v>0</v>
          </cell>
          <cell r="N472" t="str">
            <v>купли-продажи лесных насаждений</v>
          </cell>
        </row>
        <row r="473"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B474">
            <v>0</v>
          </cell>
          <cell r="C474" t="str">
            <v>РАСЧЕТ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B475">
            <v>0</v>
          </cell>
          <cell r="C475" t="str">
            <v>платы по договору купли-продажи лесных насаждений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B476" t="str">
            <v>___________________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 t="str">
            <v>"____"_______________20_____г</v>
          </cell>
          <cell r="M476">
            <v>0</v>
          </cell>
          <cell r="N476">
            <v>0</v>
          </cell>
        </row>
        <row r="477"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B47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B47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B480" t="str">
            <v>с учетом коэффициента 1,51 на 2017 год (постановление Правительства РФ от 14.12.2016г № 1350)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B483" t="str">
            <v>Участковое лесничество</v>
          </cell>
          <cell r="C483" t="str">
            <v>Вид рубки</v>
          </cell>
          <cell r="D483" t="str">
            <v>№ квартала</v>
          </cell>
          <cell r="E483" t="str">
            <v>№ выдела</v>
          </cell>
          <cell r="F483" t="str">
            <v>№ делянки</v>
          </cell>
          <cell r="G483" t="str">
            <v>Площадь,га</v>
          </cell>
          <cell r="H483" t="str">
            <v>Порода</v>
          </cell>
          <cell r="I483" t="str">
            <v>Деловая древесина</v>
          </cell>
          <cell r="J483">
            <v>0</v>
          </cell>
          <cell r="K483">
            <v>0</v>
          </cell>
          <cell r="L483">
            <v>0</v>
          </cell>
          <cell r="M483" t="str">
            <v>Дрова</v>
          </cell>
          <cell r="N483" t="str">
            <v>Всего, куб.м</v>
          </cell>
        </row>
        <row r="484"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 t="str">
            <v>крупная</v>
          </cell>
          <cell r="J484" t="str">
            <v>средняя</v>
          </cell>
          <cell r="K484" t="str">
            <v>мелкая</v>
          </cell>
          <cell r="L484" t="str">
            <v>итого</v>
          </cell>
          <cell r="M484">
            <v>0</v>
          </cell>
          <cell r="N484">
            <v>0</v>
          </cell>
        </row>
        <row r="485">
          <cell r="B485" t="str">
            <v>ставки 2017 г.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Береза</v>
          </cell>
          <cell r="I485">
            <v>120.15</v>
          </cell>
          <cell r="J485">
            <v>85.62</v>
          </cell>
          <cell r="K485">
            <v>43.38</v>
          </cell>
          <cell r="L485">
            <v>0</v>
          </cell>
          <cell r="M485">
            <v>6.85</v>
          </cell>
          <cell r="N485">
            <v>0</v>
          </cell>
        </row>
        <row r="486"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Дуб</v>
          </cell>
          <cell r="I486">
            <v>898.69</v>
          </cell>
          <cell r="J486">
            <v>642.13</v>
          </cell>
          <cell r="K486">
            <v>323.07</v>
          </cell>
          <cell r="L486">
            <v>0</v>
          </cell>
          <cell r="M486">
            <v>27.97</v>
          </cell>
          <cell r="N486">
            <v>0</v>
          </cell>
        </row>
        <row r="487"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 t="str">
            <v>Липа</v>
          </cell>
          <cell r="I487">
            <v>71.349999999999994</v>
          </cell>
          <cell r="J487">
            <v>51.94</v>
          </cell>
          <cell r="K487">
            <v>26.54</v>
          </cell>
          <cell r="L487">
            <v>0</v>
          </cell>
          <cell r="M487">
            <v>1.43</v>
          </cell>
          <cell r="N487">
            <v>0</v>
          </cell>
        </row>
        <row r="488"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 t="str">
            <v>Ольха черная</v>
          </cell>
          <cell r="I488">
            <v>71.349999999999994</v>
          </cell>
          <cell r="J488">
            <v>51.94</v>
          </cell>
          <cell r="K488">
            <v>26.54</v>
          </cell>
          <cell r="L488">
            <v>0</v>
          </cell>
          <cell r="M488">
            <v>1.43</v>
          </cell>
          <cell r="N488">
            <v>0</v>
          </cell>
        </row>
        <row r="489"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 t="str">
            <v>Осина</v>
          </cell>
          <cell r="I489">
            <v>22.83</v>
          </cell>
          <cell r="J489">
            <v>17.41</v>
          </cell>
          <cell r="K489">
            <v>8.85</v>
          </cell>
          <cell r="L489">
            <v>0</v>
          </cell>
          <cell r="M489">
            <v>0.56999999999999995</v>
          </cell>
          <cell r="N489">
            <v>0</v>
          </cell>
        </row>
        <row r="490">
          <cell r="B490" t="str">
            <v>Шешминское</v>
          </cell>
          <cell r="C490" t="str">
            <v>сплошная рубка</v>
          </cell>
          <cell r="D490">
            <v>115</v>
          </cell>
          <cell r="E490">
            <v>18</v>
          </cell>
          <cell r="F490">
            <v>1</v>
          </cell>
          <cell r="G490">
            <v>2.1</v>
          </cell>
          <cell r="H490" t="str">
            <v>Береза</v>
          </cell>
          <cell r="I490">
            <v>2.29</v>
          </cell>
          <cell r="J490">
            <v>20.79</v>
          </cell>
          <cell r="K490">
            <v>8.5500000000000007</v>
          </cell>
          <cell r="L490">
            <v>31.63</v>
          </cell>
          <cell r="M490">
            <v>20.91</v>
          </cell>
          <cell r="N490">
            <v>52.54</v>
          </cell>
        </row>
        <row r="491"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 t="str">
            <v>стоимость</v>
          </cell>
          <cell r="I491">
            <v>275.14350000000002</v>
          </cell>
          <cell r="J491">
            <v>1780.0398</v>
          </cell>
          <cell r="K491">
            <v>370.89900000000006</v>
          </cell>
          <cell r="L491">
            <v>2426.0823</v>
          </cell>
          <cell r="M491">
            <v>143.23349999999999</v>
          </cell>
          <cell r="N491">
            <v>2569.3157999999999</v>
          </cell>
        </row>
        <row r="492"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 t="str">
            <v>Дуб</v>
          </cell>
          <cell r="I492">
            <v>0</v>
          </cell>
          <cell r="J492" t="str">
            <v/>
          </cell>
          <cell r="K492" t="str">
            <v/>
          </cell>
          <cell r="L492">
            <v>0</v>
          </cell>
          <cell r="M492" t="str">
            <v/>
          </cell>
          <cell r="N492">
            <v>0</v>
          </cell>
        </row>
        <row r="493"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 t="str">
            <v>стоимость</v>
          </cell>
          <cell r="I493">
            <v>0</v>
          </cell>
          <cell r="J493" t="str">
            <v/>
          </cell>
          <cell r="K493" t="str">
            <v/>
          </cell>
          <cell r="L493">
            <v>0</v>
          </cell>
          <cell r="M493" t="str">
            <v/>
          </cell>
          <cell r="N493">
            <v>0</v>
          </cell>
        </row>
        <row r="494"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 t="str">
            <v>Липа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20.13</v>
          </cell>
          <cell r="N494">
            <v>20.13</v>
          </cell>
        </row>
        <row r="495"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стоимость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28.785899999999998</v>
          </cell>
          <cell r="N495">
            <v>28.785899999999998</v>
          </cell>
        </row>
        <row r="496"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 t="str">
            <v>Ольха черная</v>
          </cell>
          <cell r="I496">
            <v>0</v>
          </cell>
          <cell r="J496" t="str">
            <v/>
          </cell>
          <cell r="K496" t="str">
            <v/>
          </cell>
          <cell r="L496">
            <v>0</v>
          </cell>
          <cell r="M496" t="str">
            <v/>
          </cell>
          <cell r="N496">
            <v>0</v>
          </cell>
        </row>
        <row r="497"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 t="str">
            <v>стоимость</v>
          </cell>
          <cell r="I497">
            <v>0</v>
          </cell>
          <cell r="J497" t="str">
            <v/>
          </cell>
          <cell r="K497" t="str">
            <v/>
          </cell>
          <cell r="L497">
            <v>0</v>
          </cell>
          <cell r="M497" t="str">
            <v/>
          </cell>
          <cell r="N497">
            <v>0</v>
          </cell>
        </row>
        <row r="498"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Осина</v>
          </cell>
          <cell r="I498">
            <v>22.15</v>
          </cell>
          <cell r="J498">
            <v>155.79</v>
          </cell>
          <cell r="K498">
            <v>17.16</v>
          </cell>
          <cell r="L498">
            <v>195.1</v>
          </cell>
          <cell r="M498">
            <v>162.91</v>
          </cell>
          <cell r="N498">
            <v>358.01</v>
          </cell>
        </row>
        <row r="499"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стоимость</v>
          </cell>
          <cell r="I499">
            <v>505.68449999999996</v>
          </cell>
          <cell r="J499">
            <v>2712.3038999999999</v>
          </cell>
          <cell r="K499">
            <v>151.86599999999999</v>
          </cell>
          <cell r="L499">
            <v>3369.8543999999997</v>
          </cell>
          <cell r="M499">
            <v>92.858699999999985</v>
          </cell>
          <cell r="N499">
            <v>3462.7130999999995</v>
          </cell>
        </row>
        <row r="500"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итого куб.м</v>
          </cell>
          <cell r="I500">
            <v>24.440000000000055</v>
          </cell>
          <cell r="J500">
            <v>176.57999999999993</v>
          </cell>
          <cell r="K500">
            <v>25.710000000000036</v>
          </cell>
          <cell r="L500">
            <v>226.73000000000002</v>
          </cell>
          <cell r="M500">
            <v>203.95</v>
          </cell>
          <cell r="N500">
            <v>430.68</v>
          </cell>
        </row>
        <row r="501"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стоимость, руб</v>
          </cell>
          <cell r="I501">
            <v>780.82799999999997</v>
          </cell>
          <cell r="J501">
            <v>4492.3436999999994</v>
          </cell>
          <cell r="K501">
            <v>522.7650000000001</v>
          </cell>
          <cell r="L501">
            <v>5795.9366999999993</v>
          </cell>
          <cell r="M501">
            <v>264.87809999999996</v>
          </cell>
          <cell r="N501">
            <v>6060.8147999999992</v>
          </cell>
        </row>
        <row r="502"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B503" t="str">
            <v>Реквизиты для оплаты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B504" t="str">
            <v>отделение НБ РТ Банка России г. Казань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B505" t="str">
            <v>БИК 049205001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B506" t="str">
            <v>Счет № 40101810800000010001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B507" t="str">
            <v>ИНН 1660098481 КПП 165701001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B508" t="str">
            <v>Управление Федерального казначейства по Республике Татарстан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B509" t="str">
            <v xml:space="preserve">(Министерство лесного хозяйства Республики Татарстан) 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B510" t="str">
            <v>КБК-  053 1 12 04011 016000 120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B511" t="str">
            <v>ОКТМО – 92646000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B513" t="str">
            <v>Продавец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 t="str">
            <v>Покупатель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B514" t="str">
            <v>Назиров А.А.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B515" t="str">
            <v>(фамилия, имя, отчество)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 t="str">
            <v>(фамилия, имя, отчество)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B518" t="str">
            <v>(подпись)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 t="str">
            <v>(подпись)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B520" t="str">
            <v>М.П.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 t="str">
            <v>М.П.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2"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M522">
            <v>0</v>
          </cell>
          <cell r="N522">
            <v>0</v>
          </cell>
        </row>
        <row r="523"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M523">
            <v>0</v>
          </cell>
          <cell r="N523">
            <v>0</v>
          </cell>
        </row>
        <row r="524"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M524">
            <v>0</v>
          </cell>
          <cell r="N524">
            <v>0</v>
          </cell>
        </row>
        <row r="525"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</row>
        <row r="529"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</row>
        <row r="568"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</row>
        <row r="569"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</row>
        <row r="570"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</row>
        <row r="577"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</row>
        <row r="582"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</row>
        <row r="598"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</row>
        <row r="599"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</row>
        <row r="606"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1"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</row>
        <row r="613"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B617">
            <v>0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B618">
            <v>0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B620">
            <v>0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</row>
        <row r="622"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B624">
            <v>0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B625">
            <v>0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B628">
            <v>0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B629">
            <v>0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B632">
            <v>0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B635">
            <v>0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B636">
            <v>0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</row>
        <row r="637">
          <cell r="B637">
            <v>0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B638">
            <v>0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B639">
            <v>0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B641">
            <v>0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B642">
            <v>0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B643">
            <v>0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B644">
            <v>0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B646">
            <v>0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B648">
            <v>0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</row>
        <row r="649">
          <cell r="B649">
            <v>0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B650">
            <v>0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B651">
            <v>0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</row>
        <row r="652">
          <cell r="B652">
            <v>0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B653">
            <v>0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B654">
            <v>0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B655">
            <v>0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B656">
            <v>0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B657">
            <v>0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B658">
            <v>0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B662">
            <v>0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B663">
            <v>0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B664">
            <v>0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B665">
            <v>0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B666">
            <v>0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B667">
            <v>0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B668">
            <v>0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B669">
            <v>0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B670">
            <v>0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</row>
        <row r="671">
          <cell r="B671">
            <v>0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B672">
            <v>0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B673">
            <v>0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B674">
            <v>0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B675">
            <v>0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B676">
            <v>0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B677">
            <v>0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B678">
            <v>0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B679">
            <v>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B680">
            <v>0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B684">
            <v>0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</row>
        <row r="685"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</row>
        <row r="686">
          <cell r="B686">
            <v>0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B689">
            <v>0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B691">
            <v>0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B693">
            <v>0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B694">
            <v>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B695">
            <v>0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B696">
            <v>0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B697">
            <v>0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</row>
        <row r="698">
          <cell r="B698">
            <v>0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B699">
            <v>0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</row>
        <row r="701">
          <cell r="B701">
            <v>0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B702">
            <v>0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B703">
            <v>0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B704">
            <v>0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B705">
            <v>0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B706">
            <v>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B707">
            <v>0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B708">
            <v>0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B709">
            <v>0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B710">
            <v>0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B711">
            <v>0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B712">
            <v>0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B714">
            <v>0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B718">
            <v>0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B719">
            <v>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B721">
            <v>0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B722">
            <v>0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B723">
            <v>0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B724">
            <v>0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B725">
            <v>0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B726">
            <v>0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B727">
            <v>0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B728">
            <v>0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B729">
            <v>0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B730">
            <v>0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B731">
            <v>0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B732">
            <v>0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B733">
            <v>0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B734">
            <v>0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B736">
            <v>0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B737">
            <v>0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B738">
            <v>0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B741">
            <v>0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B742">
            <v>0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B743">
            <v>0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B744">
            <v>0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B745">
            <v>0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B746">
            <v>0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B747">
            <v>0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B748">
            <v>0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B749">
            <v>0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B751">
            <v>0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B752">
            <v>0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B753">
            <v>0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B754">
            <v>0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B755">
            <v>0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B756">
            <v>0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B757">
            <v>0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B759">
            <v>0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B760">
            <v>0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B761">
            <v>0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B762">
            <v>0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B763">
            <v>0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B764">
            <v>0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B765">
            <v>0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B766">
            <v>0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B767">
            <v>0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B769">
            <v>0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B770">
            <v>0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B771">
            <v>0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B772">
            <v>0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B773">
            <v>0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B774">
            <v>0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B776">
            <v>0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B777">
            <v>0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B778">
            <v>0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B779">
            <v>0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B780">
            <v>0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B781">
            <v>0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B782">
            <v>0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B783">
            <v>0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B784">
            <v>0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B785">
            <v>0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B786">
            <v>0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B787">
            <v>0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B788">
            <v>0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B789">
            <v>0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B790">
            <v>0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B791">
            <v>0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B792">
            <v>0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B796">
            <v>0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B797">
            <v>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B799">
            <v>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B802">
            <v>0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B803">
            <v>0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B804">
            <v>0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B805">
            <v>0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B806">
            <v>0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B807">
            <v>0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B808">
            <v>0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B811">
            <v>0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B812">
            <v>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B814">
            <v>0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B815">
            <v>0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B816">
            <v>0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B819">
            <v>0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B820">
            <v>0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B821">
            <v>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B823">
            <v>0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B824">
            <v>0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B827">
            <v>0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B828">
            <v>0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B829">
            <v>0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B830">
            <v>0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B831">
            <v>0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B834">
            <v>0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B835">
            <v>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B836">
            <v>0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B837">
            <v>0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B838">
            <v>0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B842">
            <v>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B843">
            <v>0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B846">
            <v>0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B848">
            <v>0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B850">
            <v>0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B852">
            <v>0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B855">
            <v>0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B856">
            <v>0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B857">
            <v>0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B858">
            <v>0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B859">
            <v>0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B860">
            <v>0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B861">
            <v>0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B862">
            <v>0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B863">
            <v>0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B867">
            <v>0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B868">
            <v>0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</row>
        <row r="869"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B872">
            <v>0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B873">
            <v>0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B874">
            <v>0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B876">
            <v>0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</row>
        <row r="882"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4"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</row>
        <row r="885"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</row>
        <row r="888"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  <row r="893"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</row>
        <row r="894"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</row>
        <row r="895"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</row>
        <row r="896"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</row>
        <row r="897">
          <cell r="B897">
            <v>0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</row>
        <row r="898">
          <cell r="B898">
            <v>0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</row>
        <row r="899"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B901">
            <v>0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</row>
        <row r="902"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</row>
        <row r="904">
          <cell r="B904">
            <v>0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</row>
        <row r="905"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</row>
        <row r="906"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</row>
        <row r="907"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</row>
        <row r="908"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</row>
        <row r="909">
          <cell r="B909">
            <v>0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</row>
        <row r="910"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</row>
        <row r="912"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</row>
        <row r="913"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</row>
        <row r="914">
          <cell r="B914">
            <v>0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</row>
        <row r="915"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</row>
        <row r="916">
          <cell r="B916">
            <v>0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</row>
        <row r="917"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</row>
        <row r="918"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</row>
        <row r="919">
          <cell r="B919">
            <v>0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</row>
        <row r="920">
          <cell r="B920">
            <v>0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</row>
        <row r="921"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</row>
        <row r="922">
          <cell r="B922">
            <v>0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</row>
        <row r="923"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</row>
        <row r="927">
          <cell r="B927">
            <v>0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</row>
        <row r="928"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</row>
        <row r="929"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</row>
        <row r="930"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</row>
        <row r="931"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</row>
        <row r="932"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</row>
        <row r="933"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</row>
        <row r="934"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</row>
        <row r="935"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</row>
        <row r="936"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</row>
        <row r="937">
          <cell r="B937">
            <v>0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</row>
        <row r="938"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</row>
        <row r="939"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</row>
        <row r="940"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</row>
        <row r="941"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</row>
        <row r="942">
          <cell r="B942">
            <v>0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</row>
        <row r="943">
          <cell r="B943">
            <v>0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</row>
        <row r="944">
          <cell r="B944">
            <v>0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</row>
        <row r="945"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</row>
        <row r="946"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</row>
        <row r="947">
          <cell r="B947">
            <v>0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</row>
        <row r="948"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</row>
        <row r="949"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</row>
        <row r="950"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</row>
        <row r="951"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</row>
        <row r="952"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B954">
            <v>0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</row>
        <row r="957"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</row>
        <row r="960"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</row>
        <row r="961"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</row>
        <row r="963"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</row>
        <row r="964"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</row>
        <row r="966"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B967">
            <v>0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B968">
            <v>0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B969">
            <v>0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</row>
        <row r="971"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</row>
        <row r="972">
          <cell r="B972">
            <v>0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</row>
        <row r="973"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</row>
        <row r="974">
          <cell r="B974">
            <v>0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B978">
            <v>0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B979">
            <v>0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</row>
        <row r="980"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</row>
        <row r="981">
          <cell r="B981">
            <v>0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</row>
        <row r="982"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</row>
        <row r="983"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</row>
        <row r="984"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</row>
        <row r="985"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</row>
        <row r="986"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</row>
        <row r="987"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</row>
        <row r="988"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</row>
        <row r="989"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</row>
        <row r="990"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</row>
        <row r="991">
          <cell r="B991">
            <v>0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</row>
        <row r="992">
          <cell r="B992">
            <v>0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</row>
        <row r="993"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</row>
        <row r="994">
          <cell r="B994">
            <v>0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</row>
        <row r="995">
          <cell r="B995">
            <v>0</v>
          </cell>
          <cell r="C995">
            <v>0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</row>
        <row r="996">
          <cell r="B996">
            <v>0</v>
          </cell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</row>
        <row r="997">
          <cell r="B997">
            <v>0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</row>
        <row r="998"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</row>
        <row r="999"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</row>
        <row r="1000"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</row>
        <row r="1001">
          <cell r="B1001">
            <v>0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</row>
        <row r="1002">
          <cell r="B1002">
            <v>0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</row>
        <row r="1003"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</row>
        <row r="1004"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</row>
        <row r="1005"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</row>
        <row r="1006"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</row>
        <row r="1007"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</row>
        <row r="1008"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</row>
        <row r="1009">
          <cell r="B1009">
            <v>0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</row>
        <row r="1010"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</row>
        <row r="1011"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</row>
        <row r="1012"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</row>
        <row r="1013"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</row>
        <row r="1014">
          <cell r="B1014">
            <v>0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</row>
        <row r="1015">
          <cell r="B1015">
            <v>0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</row>
        <row r="1016">
          <cell r="B1016">
            <v>0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</row>
        <row r="1017"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</row>
        <row r="1018"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</row>
        <row r="1019"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</row>
        <row r="1020"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</row>
        <row r="1021">
          <cell r="B1021">
            <v>0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</row>
        <row r="1022">
          <cell r="B1022">
            <v>0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</row>
        <row r="1023"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</row>
        <row r="1024"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</row>
        <row r="1025"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</row>
        <row r="1026">
          <cell r="B1026">
            <v>0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</row>
        <row r="1027">
          <cell r="B1027">
            <v>0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</row>
        <row r="1028">
          <cell r="B1028">
            <v>0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</row>
        <row r="1029">
          <cell r="B1029">
            <v>0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</row>
        <row r="1030"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</row>
        <row r="1031">
          <cell r="B1031">
            <v>0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</row>
        <row r="1032"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</row>
        <row r="1033"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</row>
        <row r="1034"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</row>
        <row r="1035"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</row>
        <row r="1036"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</row>
        <row r="1037"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</row>
        <row r="1038"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</row>
        <row r="1039"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</row>
        <row r="1040"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</row>
        <row r="1041">
          <cell r="B1041">
            <v>0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</row>
        <row r="1042">
          <cell r="B1042">
            <v>0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</row>
        <row r="1043"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</row>
        <row r="1044"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</row>
        <row r="1045"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</row>
        <row r="1046"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</row>
        <row r="1047">
          <cell r="B1047">
            <v>0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</row>
        <row r="1048">
          <cell r="B1048">
            <v>0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</row>
        <row r="1049"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</row>
        <row r="1050"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</row>
        <row r="1051"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</row>
        <row r="1052">
          <cell r="B1052">
            <v>0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</row>
        <row r="1053">
          <cell r="B1053">
            <v>0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</row>
        <row r="1054">
          <cell r="B1054">
            <v>0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</row>
        <row r="1055">
          <cell r="B1055">
            <v>0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</row>
        <row r="1056"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</row>
        <row r="1057">
          <cell r="B1057">
            <v>0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</row>
        <row r="1058"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</row>
        <row r="1059"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</row>
        <row r="1060"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</row>
        <row r="1061">
          <cell r="B1061">
            <v>0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</row>
        <row r="1062"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  <cell r="L1062">
            <v>0</v>
          </cell>
          <cell r="M1062">
            <v>0</v>
          </cell>
          <cell r="N1062">
            <v>0</v>
          </cell>
        </row>
        <row r="1063"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</row>
        <row r="1064"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</row>
        <row r="1065"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</row>
        <row r="1066">
          <cell r="B1066">
            <v>0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</row>
        <row r="1067">
          <cell r="B1067">
            <v>0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</row>
        <row r="1068"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</row>
        <row r="1069"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</row>
        <row r="1070"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</row>
        <row r="1071">
          <cell r="B1071">
            <v>0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</row>
        <row r="1072">
          <cell r="B1072">
            <v>0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</row>
        <row r="1073">
          <cell r="B1073">
            <v>0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</row>
        <row r="1076">
          <cell r="B1076">
            <v>0</v>
          </cell>
          <cell r="D1076">
            <v>0</v>
          </cell>
          <cell r="E1076">
            <v>0</v>
          </cell>
        </row>
      </sheetData>
      <sheetData sheetId="1"/>
      <sheetData sheetId="2">
        <row r="7">
          <cell r="J7" t="str">
            <v>Осина</v>
          </cell>
          <cell r="K7">
            <v>25.12</v>
          </cell>
          <cell r="L7">
            <v>252.93</v>
          </cell>
          <cell r="M7">
            <v>33.08</v>
          </cell>
          <cell r="N7">
            <v>311.13</v>
          </cell>
          <cell r="O7">
            <v>201.96</v>
          </cell>
          <cell r="P7">
            <v>0</v>
          </cell>
          <cell r="Q7">
            <v>513.09</v>
          </cell>
          <cell r="R7">
            <v>5384.8760999999995</v>
          </cell>
          <cell r="S7">
            <v>0</v>
          </cell>
          <cell r="T7" t="str">
            <v>16:41:000000:1075</v>
          </cell>
        </row>
        <row r="8">
          <cell r="J8" t="str">
            <v>Береза</v>
          </cell>
          <cell r="K8">
            <v>7.61</v>
          </cell>
          <cell r="L8">
            <v>57.98</v>
          </cell>
          <cell r="M8">
            <v>12.33</v>
          </cell>
          <cell r="N8">
            <v>77.92</v>
          </cell>
          <cell r="O8">
            <v>47.04</v>
          </cell>
          <cell r="P8">
            <v>0</v>
          </cell>
          <cell r="Q8">
            <v>124.96000000000001</v>
          </cell>
          <cell r="R8">
            <v>6735.6885000000002</v>
          </cell>
          <cell r="S8">
            <v>0</v>
          </cell>
          <cell r="T8">
            <v>0</v>
          </cell>
        </row>
        <row r="9">
          <cell r="J9" t="str">
            <v>Липа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</row>
        <row r="10">
          <cell r="J10" t="str">
            <v>Итого</v>
          </cell>
          <cell r="K10">
            <v>32.730000000000004</v>
          </cell>
          <cell r="L10">
            <v>310.91000000000003</v>
          </cell>
          <cell r="M10">
            <v>45.41</v>
          </cell>
          <cell r="N10">
            <v>389.05</v>
          </cell>
          <cell r="O10">
            <v>249</v>
          </cell>
          <cell r="P10">
            <v>0</v>
          </cell>
          <cell r="Q10">
            <v>638.05000000000007</v>
          </cell>
          <cell r="R10">
            <v>12120.5646</v>
          </cell>
          <cell r="S10">
            <v>31393.39</v>
          </cell>
          <cell r="T10">
            <v>0</v>
          </cell>
        </row>
        <row r="11">
          <cell r="J11" t="str">
            <v>Осина</v>
          </cell>
          <cell r="K11">
            <v>101.53</v>
          </cell>
          <cell r="L11">
            <v>361.71</v>
          </cell>
          <cell r="M11">
            <v>110.05</v>
          </cell>
          <cell r="N11">
            <v>573.29</v>
          </cell>
          <cell r="O11">
            <v>522.73</v>
          </cell>
          <cell r="P11">
            <v>0</v>
          </cell>
          <cell r="Q11">
            <v>1096.02</v>
          </cell>
          <cell r="R11">
            <v>9887.1995999999981</v>
          </cell>
          <cell r="S11">
            <v>0</v>
          </cell>
          <cell r="T11" t="str">
            <v>16:41:000000:1075</v>
          </cell>
        </row>
        <row r="12">
          <cell r="J12" t="str">
            <v>Береза</v>
          </cell>
          <cell r="K12">
            <v>12.99</v>
          </cell>
          <cell r="L12">
            <v>28.74</v>
          </cell>
          <cell r="M12">
            <v>26.73</v>
          </cell>
          <cell r="N12">
            <v>68.459999999999994</v>
          </cell>
          <cell r="O12">
            <v>46</v>
          </cell>
          <cell r="P12">
            <v>0</v>
          </cell>
          <cell r="Q12">
            <v>114.46</v>
          </cell>
          <cell r="R12">
            <v>5496.114700000001</v>
          </cell>
          <cell r="S12">
            <v>0</v>
          </cell>
          <cell r="T12">
            <v>0</v>
          </cell>
        </row>
        <row r="13">
          <cell r="J13" t="str">
            <v>Липа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7.74</v>
          </cell>
          <cell r="P13">
            <v>0</v>
          </cell>
          <cell r="Q13">
            <v>7.74</v>
          </cell>
          <cell r="R13">
            <v>11.1</v>
          </cell>
          <cell r="S13">
            <v>0</v>
          </cell>
          <cell r="T13">
            <v>0</v>
          </cell>
        </row>
        <row r="14">
          <cell r="J14" t="str">
            <v>Итого</v>
          </cell>
          <cell r="K14">
            <v>114.52</v>
          </cell>
          <cell r="L14">
            <v>390.45</v>
          </cell>
          <cell r="M14">
            <v>136.78</v>
          </cell>
          <cell r="N14">
            <v>641.75</v>
          </cell>
          <cell r="O14">
            <v>576.47</v>
          </cell>
          <cell r="P14">
            <v>0</v>
          </cell>
          <cell r="Q14">
            <v>1218.22</v>
          </cell>
          <cell r="R14">
            <v>15394.414299999999</v>
          </cell>
          <cell r="S14">
            <v>62345.7</v>
          </cell>
          <cell r="T14">
            <v>0</v>
          </cell>
        </row>
        <row r="15">
          <cell r="J15" t="str">
            <v>Осина</v>
          </cell>
          <cell r="K15">
            <v>61.31</v>
          </cell>
          <cell r="L15">
            <v>144.78</v>
          </cell>
          <cell r="M15">
            <v>25.58</v>
          </cell>
          <cell r="N15">
            <v>231.67000000000002</v>
          </cell>
          <cell r="O15">
            <v>157.38</v>
          </cell>
          <cell r="P15">
            <v>0</v>
          </cell>
          <cell r="Q15">
            <v>389.05</v>
          </cell>
          <cell r="R15">
            <v>4236.4167000000007</v>
          </cell>
          <cell r="S15">
            <v>0</v>
          </cell>
          <cell r="T15" t="str">
            <v>16:41:000000:1075</v>
          </cell>
        </row>
        <row r="16">
          <cell r="J16" t="str">
            <v>Береза</v>
          </cell>
          <cell r="K16">
            <v>0</v>
          </cell>
          <cell r="L16">
            <v>22.23</v>
          </cell>
          <cell r="M16">
            <v>13.97</v>
          </cell>
          <cell r="N16">
            <v>36.200000000000003</v>
          </cell>
          <cell r="O16">
            <v>21.51</v>
          </cell>
          <cell r="P16">
            <v>0</v>
          </cell>
          <cell r="Q16">
            <v>57.71</v>
          </cell>
          <cell r="R16">
            <v>2656.7</v>
          </cell>
          <cell r="S16">
            <v>0</v>
          </cell>
          <cell r="T16">
            <v>0</v>
          </cell>
        </row>
        <row r="17">
          <cell r="J17" t="str">
            <v>Липа</v>
          </cell>
          <cell r="K17">
            <v>0.23</v>
          </cell>
          <cell r="L17">
            <v>21.96</v>
          </cell>
          <cell r="M17">
            <v>8.02</v>
          </cell>
          <cell r="N17">
            <v>30.21</v>
          </cell>
          <cell r="O17">
            <v>21.12</v>
          </cell>
          <cell r="P17">
            <v>0</v>
          </cell>
          <cell r="Q17">
            <v>51.33</v>
          </cell>
          <cell r="R17">
            <v>1400.0653</v>
          </cell>
          <cell r="S17">
            <v>0</v>
          </cell>
          <cell r="T17">
            <v>0</v>
          </cell>
        </row>
        <row r="18">
          <cell r="J18" t="str">
            <v>Итого</v>
          </cell>
          <cell r="K18">
            <v>61.54</v>
          </cell>
          <cell r="L18">
            <v>188.97</v>
          </cell>
          <cell r="M18">
            <v>47.569999999999993</v>
          </cell>
          <cell r="N18">
            <v>298.08</v>
          </cell>
          <cell r="O18">
            <v>200.01</v>
          </cell>
          <cell r="P18">
            <v>0</v>
          </cell>
          <cell r="Q18">
            <v>498.09</v>
          </cell>
          <cell r="R18">
            <v>8293.1820000000007</v>
          </cell>
          <cell r="S18">
            <v>26869.320000000003</v>
          </cell>
          <cell r="T18">
            <v>0</v>
          </cell>
        </row>
        <row r="19">
          <cell r="J19" t="str">
            <v>Осина</v>
          </cell>
          <cell r="K19">
            <v>3.09</v>
          </cell>
          <cell r="L19">
            <v>21.59</v>
          </cell>
          <cell r="M19">
            <v>4</v>
          </cell>
          <cell r="N19">
            <v>28.68</v>
          </cell>
          <cell r="O19">
            <v>20.58</v>
          </cell>
          <cell r="P19">
            <v>0</v>
          </cell>
          <cell r="Q19">
            <v>49.26</v>
          </cell>
          <cell r="R19">
            <v>493.55719999999991</v>
          </cell>
          <cell r="S19">
            <v>0</v>
          </cell>
          <cell r="T19" t="str">
            <v>16:41:000000:1075</v>
          </cell>
        </row>
        <row r="20">
          <cell r="J20" t="str">
            <v>Береза</v>
          </cell>
          <cell r="K20">
            <v>9.1999999999999993</v>
          </cell>
          <cell r="L20">
            <v>70.94</v>
          </cell>
          <cell r="M20">
            <v>50.75</v>
          </cell>
          <cell r="N20">
            <v>130.88999999999999</v>
          </cell>
          <cell r="O20">
            <v>86.75</v>
          </cell>
          <cell r="P20">
            <v>0</v>
          </cell>
          <cell r="Q20">
            <v>217.64</v>
          </cell>
          <cell r="R20">
            <v>9975.0352999999996</v>
          </cell>
          <cell r="S20">
            <v>0</v>
          </cell>
          <cell r="T20">
            <v>0</v>
          </cell>
        </row>
        <row r="21">
          <cell r="J21" t="str">
            <v>Липа</v>
          </cell>
          <cell r="K21">
            <v>0.49</v>
          </cell>
          <cell r="L21">
            <v>50.97</v>
          </cell>
          <cell r="M21">
            <v>29.8</v>
          </cell>
          <cell r="N21">
            <v>81.260000000000005</v>
          </cell>
          <cell r="O21">
            <v>45.58</v>
          </cell>
          <cell r="P21">
            <v>0</v>
          </cell>
          <cell r="Q21">
            <v>126.84</v>
          </cell>
          <cell r="R21">
            <v>3538.4146999999994</v>
          </cell>
          <cell r="S21">
            <v>0</v>
          </cell>
          <cell r="T21">
            <v>0</v>
          </cell>
        </row>
        <row r="22">
          <cell r="J22" t="str">
            <v>Дуб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4.41</v>
          </cell>
          <cell r="P22">
            <v>0</v>
          </cell>
          <cell r="Q22">
            <v>4.41</v>
          </cell>
          <cell r="R22">
            <v>123.3477</v>
          </cell>
          <cell r="S22">
            <v>0</v>
          </cell>
          <cell r="T22">
            <v>0</v>
          </cell>
        </row>
        <row r="23">
          <cell r="J23" t="str">
            <v>Итого</v>
          </cell>
          <cell r="K23">
            <v>12.78</v>
          </cell>
          <cell r="L23">
            <v>143.5</v>
          </cell>
          <cell r="M23">
            <v>84.55</v>
          </cell>
          <cell r="N23">
            <v>240.82999999999998</v>
          </cell>
          <cell r="O23">
            <v>157.32</v>
          </cell>
          <cell r="P23">
            <v>0</v>
          </cell>
          <cell r="Q23">
            <v>398.15000000000003</v>
          </cell>
          <cell r="R23">
            <v>14130.354899999998</v>
          </cell>
          <cell r="S23">
            <v>31227.300000000014</v>
          </cell>
          <cell r="T23">
            <v>0</v>
          </cell>
        </row>
        <row r="24">
          <cell r="J24" t="str">
            <v>Осина</v>
          </cell>
          <cell r="K24">
            <v>99.64</v>
          </cell>
          <cell r="L24">
            <v>190.04</v>
          </cell>
          <cell r="M24">
            <v>6.55</v>
          </cell>
          <cell r="N24">
            <v>296.23</v>
          </cell>
          <cell r="O24">
            <v>177.78</v>
          </cell>
          <cell r="P24">
            <v>0</v>
          </cell>
          <cell r="Q24">
            <v>474.01</v>
          </cell>
          <cell r="R24">
            <v>5742.6796999999997</v>
          </cell>
          <cell r="S24">
            <v>0</v>
          </cell>
          <cell r="T24" t="str">
            <v>16:41:000000:645</v>
          </cell>
        </row>
        <row r="25">
          <cell r="J25" t="str">
            <v>Береза</v>
          </cell>
          <cell r="K25">
            <v>5.27</v>
          </cell>
          <cell r="L25">
            <v>22.27</v>
          </cell>
          <cell r="M25">
            <v>3.64</v>
          </cell>
          <cell r="N25">
            <v>31.18</v>
          </cell>
          <cell r="O25">
            <v>66.680000000000007</v>
          </cell>
          <cell r="P25">
            <v>0</v>
          </cell>
          <cell r="Q25">
            <v>97.860000000000014</v>
          </cell>
          <cell r="R25">
            <v>3154.6091000000006</v>
          </cell>
          <cell r="S25">
            <v>0</v>
          </cell>
          <cell r="T25">
            <v>0</v>
          </cell>
        </row>
        <row r="26">
          <cell r="J26" t="str">
            <v>Липа</v>
          </cell>
          <cell r="K26">
            <v>1.92</v>
          </cell>
          <cell r="L26">
            <v>37.93</v>
          </cell>
          <cell r="M26">
            <v>11</v>
          </cell>
          <cell r="N26">
            <v>50.85</v>
          </cell>
          <cell r="O26">
            <v>96.99</v>
          </cell>
          <cell r="P26">
            <v>0</v>
          </cell>
          <cell r="Q26">
            <v>147.84</v>
          </cell>
          <cell r="R26">
            <v>2537.7119000000002</v>
          </cell>
          <cell r="S26">
            <v>0</v>
          </cell>
          <cell r="T26">
            <v>0</v>
          </cell>
        </row>
        <row r="27">
          <cell r="J27" t="str">
            <v>Итого</v>
          </cell>
          <cell r="K27">
            <v>106.83</v>
          </cell>
          <cell r="L27">
            <v>250.24</v>
          </cell>
          <cell r="M27">
            <v>21.189999999999998</v>
          </cell>
          <cell r="N27">
            <v>378.26000000000005</v>
          </cell>
          <cell r="O27">
            <v>341.45</v>
          </cell>
          <cell r="P27">
            <v>0</v>
          </cell>
          <cell r="Q27">
            <v>719.71</v>
          </cell>
          <cell r="R27">
            <v>11435.000700000001</v>
          </cell>
          <cell r="S27">
            <v>37506.800000000003</v>
          </cell>
          <cell r="T27">
            <v>0</v>
          </cell>
        </row>
        <row r="28">
          <cell r="J28" t="str">
            <v>Осина</v>
          </cell>
          <cell r="K28">
            <v>80.430000000000007</v>
          </cell>
          <cell r="L28">
            <v>184.21</v>
          </cell>
          <cell r="M28">
            <v>2.02</v>
          </cell>
          <cell r="N28">
            <v>266.65999999999997</v>
          </cell>
          <cell r="O28">
            <v>362.2</v>
          </cell>
          <cell r="P28">
            <v>0</v>
          </cell>
          <cell r="Q28">
            <v>628.8599999999999</v>
          </cell>
          <cell r="R28">
            <v>5267.6440000000002</v>
          </cell>
          <cell r="S28">
            <v>0</v>
          </cell>
          <cell r="T28" t="str">
            <v>16:41:000000:645</v>
          </cell>
        </row>
        <row r="29">
          <cell r="J29" t="str">
            <v>Береза</v>
          </cell>
          <cell r="K29">
            <v>0.95</v>
          </cell>
          <cell r="L29">
            <v>7.42</v>
          </cell>
          <cell r="M29">
            <v>3.73</v>
          </cell>
          <cell r="N29">
            <v>12.1</v>
          </cell>
          <cell r="O29">
            <v>36.659999999999997</v>
          </cell>
          <cell r="P29">
            <v>0</v>
          </cell>
          <cell r="Q29">
            <v>48.76</v>
          </cell>
          <cell r="R29">
            <v>1162.3713</v>
          </cell>
          <cell r="S29">
            <v>0</v>
          </cell>
          <cell r="T29">
            <v>0</v>
          </cell>
        </row>
        <row r="30">
          <cell r="J30" t="str">
            <v>Липа</v>
          </cell>
          <cell r="K30">
            <v>0.37</v>
          </cell>
          <cell r="L30">
            <v>61.85</v>
          </cell>
          <cell r="M30">
            <v>17.82</v>
          </cell>
          <cell r="N30">
            <v>80.039999999999992</v>
          </cell>
          <cell r="O30">
            <v>180.1</v>
          </cell>
          <cell r="P30">
            <v>0</v>
          </cell>
          <cell r="Q30">
            <v>260.14</v>
          </cell>
          <cell r="R30">
            <v>3969.3742999999999</v>
          </cell>
          <cell r="S30">
            <v>0</v>
          </cell>
          <cell r="T30">
            <v>0</v>
          </cell>
        </row>
        <row r="31">
          <cell r="J31" t="str">
            <v>Дуб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</row>
        <row r="32">
          <cell r="J32" t="str">
            <v>Итого</v>
          </cell>
          <cell r="K32">
            <v>81.750000000000014</v>
          </cell>
          <cell r="L32">
            <v>253.48</v>
          </cell>
          <cell r="M32">
            <v>23.57</v>
          </cell>
          <cell r="N32">
            <v>358.79999999999995</v>
          </cell>
          <cell r="O32">
            <v>578.96</v>
          </cell>
          <cell r="P32">
            <v>0</v>
          </cell>
          <cell r="Q32">
            <v>937.75999999999988</v>
          </cell>
          <cell r="R32">
            <v>10399.3896</v>
          </cell>
          <cell r="S32">
            <v>46171.56</v>
          </cell>
          <cell r="T32">
            <v>0</v>
          </cell>
        </row>
        <row r="33">
          <cell r="J33" t="str">
            <v>Осина</v>
          </cell>
          <cell r="K33">
            <v>24.5</v>
          </cell>
          <cell r="L33">
            <v>76.040000000000006</v>
          </cell>
          <cell r="M33">
            <v>2.14</v>
          </cell>
          <cell r="N33">
            <v>102.68</v>
          </cell>
          <cell r="O33">
            <v>152.79</v>
          </cell>
          <cell r="P33">
            <v>0</v>
          </cell>
          <cell r="Q33">
            <v>255.47</v>
          </cell>
          <cell r="R33">
            <v>1989.2207000000003</v>
          </cell>
          <cell r="S33">
            <v>0</v>
          </cell>
          <cell r="T33" t="str">
            <v>16:41:000000:645</v>
          </cell>
        </row>
        <row r="34">
          <cell r="J34" t="str">
            <v>Береза</v>
          </cell>
          <cell r="K34">
            <v>1.1499999999999999</v>
          </cell>
          <cell r="L34">
            <v>7.79</v>
          </cell>
          <cell r="M34">
            <v>1.74</v>
          </cell>
          <cell r="N34">
            <v>10.68</v>
          </cell>
          <cell r="O34">
            <v>25.88</v>
          </cell>
          <cell r="P34">
            <v>0</v>
          </cell>
          <cell r="Q34">
            <v>36.56</v>
          </cell>
          <cell r="R34">
            <v>1057.9115000000002</v>
          </cell>
          <cell r="S34">
            <v>0</v>
          </cell>
          <cell r="T34">
            <v>0</v>
          </cell>
        </row>
        <row r="35">
          <cell r="J35" t="str">
            <v>Липа</v>
          </cell>
          <cell r="K35">
            <v>2.4900000000000002</v>
          </cell>
          <cell r="L35">
            <v>37.75</v>
          </cell>
          <cell r="M35">
            <v>9.14</v>
          </cell>
          <cell r="N35">
            <v>49.38</v>
          </cell>
          <cell r="O35">
            <v>112.72</v>
          </cell>
          <cell r="P35">
            <v>0</v>
          </cell>
          <cell r="Q35">
            <v>162.1</v>
          </cell>
          <cell r="R35">
            <v>2542.1999999999998</v>
          </cell>
          <cell r="S35">
            <v>0</v>
          </cell>
          <cell r="T35">
            <v>0</v>
          </cell>
        </row>
        <row r="36">
          <cell r="J36" t="str">
            <v>Итого</v>
          </cell>
          <cell r="K36">
            <v>28.14</v>
          </cell>
          <cell r="L36">
            <v>121.58000000000001</v>
          </cell>
          <cell r="M36">
            <v>13.02</v>
          </cell>
          <cell r="N36">
            <v>162.74</v>
          </cell>
          <cell r="O36">
            <v>291.39</v>
          </cell>
          <cell r="P36">
            <v>0</v>
          </cell>
          <cell r="Q36">
            <v>454.13</v>
          </cell>
          <cell r="R36">
            <v>5589.3322000000007</v>
          </cell>
          <cell r="S36">
            <v>23417.909999999996</v>
          </cell>
          <cell r="T36">
            <v>0</v>
          </cell>
        </row>
        <row r="37">
          <cell r="J37" t="str">
            <v>Осина</v>
          </cell>
          <cell r="K37">
            <v>46.99</v>
          </cell>
          <cell r="L37">
            <v>648.55999999999995</v>
          </cell>
          <cell r="M37">
            <v>49.35</v>
          </cell>
          <cell r="N37">
            <v>744.9</v>
          </cell>
          <cell r="O37">
            <v>507.63</v>
          </cell>
          <cell r="P37">
            <v>0</v>
          </cell>
          <cell r="Q37">
            <v>1252.53</v>
          </cell>
          <cell r="R37">
            <v>13090.307899999998</v>
          </cell>
          <cell r="S37">
            <v>0</v>
          </cell>
          <cell r="T37" t="str">
            <v>16:41:000000:1061</v>
          </cell>
        </row>
        <row r="38">
          <cell r="J38" t="str">
            <v>Береза</v>
          </cell>
          <cell r="K38">
            <v>7.68</v>
          </cell>
          <cell r="L38">
            <v>163.22999999999999</v>
          </cell>
          <cell r="M38">
            <v>75.66</v>
          </cell>
          <cell r="N38">
            <v>246.57</v>
          </cell>
          <cell r="O38">
            <v>173.89</v>
          </cell>
          <cell r="P38">
            <v>0</v>
          </cell>
          <cell r="Q38">
            <v>420.46</v>
          </cell>
          <cell r="R38">
            <v>19371.8</v>
          </cell>
          <cell r="S38">
            <v>0</v>
          </cell>
          <cell r="T38">
            <v>0</v>
          </cell>
        </row>
        <row r="39">
          <cell r="J39" t="str">
            <v>Липа</v>
          </cell>
          <cell r="K39">
            <v>2.71</v>
          </cell>
          <cell r="L39">
            <v>90.88</v>
          </cell>
          <cell r="M39">
            <v>43.35</v>
          </cell>
          <cell r="N39">
            <v>136.94</v>
          </cell>
          <cell r="O39">
            <v>130.51</v>
          </cell>
          <cell r="P39">
            <v>0</v>
          </cell>
          <cell r="Q39">
            <v>267.45</v>
          </cell>
          <cell r="R39">
            <v>6250.8</v>
          </cell>
          <cell r="S39">
            <v>0</v>
          </cell>
          <cell r="T39">
            <v>0</v>
          </cell>
        </row>
        <row r="40">
          <cell r="J40" t="str">
            <v>Итого</v>
          </cell>
          <cell r="K40">
            <v>57.38</v>
          </cell>
          <cell r="L40">
            <v>902.67</v>
          </cell>
          <cell r="M40">
            <v>168.35999999999999</v>
          </cell>
          <cell r="N40">
            <v>1128.4100000000001</v>
          </cell>
          <cell r="O40">
            <v>812.03</v>
          </cell>
          <cell r="P40">
            <v>0</v>
          </cell>
          <cell r="Q40">
            <v>1940.44</v>
          </cell>
          <cell r="R40">
            <v>38712.907899999998</v>
          </cell>
          <cell r="S40">
            <v>102589.45000000001</v>
          </cell>
          <cell r="T40">
            <v>0</v>
          </cell>
        </row>
        <row r="41">
          <cell r="J41" t="str">
            <v>Осина</v>
          </cell>
          <cell r="K41">
            <v>42.36</v>
          </cell>
          <cell r="L41">
            <v>630.13</v>
          </cell>
          <cell r="M41">
            <v>70.5</v>
          </cell>
          <cell r="N41">
            <v>742.99</v>
          </cell>
          <cell r="O41">
            <v>605.84</v>
          </cell>
          <cell r="P41">
            <v>0</v>
          </cell>
          <cell r="Q41">
            <v>1348.83</v>
          </cell>
          <cell r="R41">
            <v>12906.895899999998</v>
          </cell>
          <cell r="S41">
            <v>0</v>
          </cell>
          <cell r="T41" t="str">
            <v>16:41:000000:428</v>
          </cell>
        </row>
        <row r="42">
          <cell r="J42" t="str">
            <v>Липа</v>
          </cell>
          <cell r="K42">
            <v>0.76</v>
          </cell>
          <cell r="L42">
            <v>54.46</v>
          </cell>
          <cell r="M42">
            <v>27.58</v>
          </cell>
          <cell r="N42">
            <v>82.8</v>
          </cell>
          <cell r="O42">
            <v>73.290000000000006</v>
          </cell>
          <cell r="P42">
            <v>0</v>
          </cell>
          <cell r="Q42">
            <v>156.09</v>
          </cell>
          <cell r="R42">
            <v>3719.7</v>
          </cell>
          <cell r="S42">
            <v>0</v>
          </cell>
          <cell r="T42">
            <v>0</v>
          </cell>
        </row>
        <row r="43">
          <cell r="J43" t="str">
            <v>Итого</v>
          </cell>
          <cell r="K43">
            <v>43.12</v>
          </cell>
          <cell r="L43">
            <v>684.59</v>
          </cell>
          <cell r="M43">
            <v>98.08</v>
          </cell>
          <cell r="N43">
            <v>825.79</v>
          </cell>
          <cell r="O43">
            <v>679.13</v>
          </cell>
          <cell r="P43">
            <v>0</v>
          </cell>
          <cell r="Q43">
            <v>1504.9199999999998</v>
          </cell>
          <cell r="R43">
            <v>16626.595899999997</v>
          </cell>
          <cell r="S43">
            <v>53705.210000000006</v>
          </cell>
          <cell r="T43">
            <v>0</v>
          </cell>
        </row>
        <row r="44">
          <cell r="J44" t="str">
            <v>Осина</v>
          </cell>
          <cell r="K44">
            <v>22.15</v>
          </cell>
          <cell r="L44">
            <v>155.79</v>
          </cell>
          <cell r="M44">
            <v>17.16</v>
          </cell>
          <cell r="N44">
            <v>195.1</v>
          </cell>
          <cell r="O44">
            <v>162.91</v>
          </cell>
          <cell r="P44">
            <v>0</v>
          </cell>
          <cell r="Q44">
            <v>358.01</v>
          </cell>
          <cell r="R44">
            <v>3462.7130999999995</v>
          </cell>
          <cell r="S44">
            <v>0</v>
          </cell>
          <cell r="T44" t="str">
            <v>16:41:000000:563</v>
          </cell>
        </row>
        <row r="45">
          <cell r="J45" t="str">
            <v>Береза</v>
          </cell>
          <cell r="K45">
            <v>2.29</v>
          </cell>
          <cell r="L45">
            <v>20.79</v>
          </cell>
          <cell r="M45">
            <v>8.5500000000000007</v>
          </cell>
          <cell r="N45">
            <v>31.63</v>
          </cell>
          <cell r="O45">
            <v>20.91</v>
          </cell>
          <cell r="P45">
            <v>0</v>
          </cell>
          <cell r="Q45">
            <v>52.54</v>
          </cell>
          <cell r="R45">
            <v>2569.3157999999999</v>
          </cell>
          <cell r="S45">
            <v>0</v>
          </cell>
          <cell r="T45">
            <v>0</v>
          </cell>
        </row>
        <row r="46">
          <cell r="J46" t="str">
            <v>Липа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20.13</v>
          </cell>
          <cell r="P46">
            <v>0</v>
          </cell>
          <cell r="Q46">
            <v>20.13</v>
          </cell>
          <cell r="R46">
            <v>28.785899999999998</v>
          </cell>
          <cell r="S46">
            <v>0</v>
          </cell>
          <cell r="T46">
            <v>0</v>
          </cell>
        </row>
        <row r="47">
          <cell r="J47" t="str">
            <v>Итого</v>
          </cell>
          <cell r="K47">
            <v>24.439999999999998</v>
          </cell>
          <cell r="L47">
            <v>176.57999999999998</v>
          </cell>
          <cell r="M47">
            <v>25.71</v>
          </cell>
          <cell r="N47">
            <v>226.73</v>
          </cell>
          <cell r="O47">
            <v>203.95</v>
          </cell>
          <cell r="P47">
            <v>0</v>
          </cell>
          <cell r="Q47">
            <v>430.68</v>
          </cell>
          <cell r="R47">
            <v>6060.8147999999992</v>
          </cell>
          <cell r="S47">
            <v>21698.38</v>
          </cell>
          <cell r="T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Y1366"/>
  <sheetViews>
    <sheetView topLeftCell="A1357" zoomScale="85" zoomScaleNormal="85" zoomScaleSheetLayoutView="85" zoomScalePageLayoutView="70" workbookViewId="0">
      <selection activeCell="F1180" sqref="F1180"/>
    </sheetView>
  </sheetViews>
  <sheetFormatPr defaultRowHeight="12.75" x14ac:dyDescent="0.2"/>
  <cols>
    <col min="2" max="2" width="21.28515625" style="100" customWidth="1"/>
    <col min="3" max="3" width="16.5703125" style="100" customWidth="1"/>
    <col min="4" max="4" width="9.28515625" style="100" customWidth="1"/>
    <col min="5" max="6" width="9.140625" style="100"/>
    <col min="7" max="7" width="10.7109375" style="100" customWidth="1"/>
    <col min="8" max="8" width="15" style="100" customWidth="1"/>
    <col min="9" max="13" width="11.140625" style="100" bestFit="1" customWidth="1"/>
    <col min="14" max="14" width="12" style="100" customWidth="1"/>
    <col min="15" max="15" width="36.28515625" style="91" hidden="1" customWidth="1"/>
    <col min="16" max="17" width="0" style="91" hidden="1" customWidth="1"/>
    <col min="18" max="25" width="9.140625" style="91"/>
  </cols>
  <sheetData>
    <row r="2" spans="2:14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M2" s="90"/>
      <c r="N2" s="103" t="s">
        <v>35</v>
      </c>
    </row>
    <row r="3" spans="2:14" x14ac:dyDescent="0.2">
      <c r="B3" s="90"/>
      <c r="C3" s="90"/>
      <c r="D3" s="90"/>
      <c r="E3" s="90"/>
      <c r="F3" s="90"/>
      <c r="G3" s="90"/>
      <c r="H3" s="90"/>
      <c r="I3" s="90"/>
      <c r="J3" s="90"/>
      <c r="K3" s="90"/>
      <c r="M3" s="90"/>
      <c r="N3" s="103" t="s">
        <v>36</v>
      </c>
    </row>
    <row r="4" spans="2:14" ht="12.75" customHeight="1" x14ac:dyDescent="0.2">
      <c r="B4" s="90"/>
      <c r="C4" s="90"/>
      <c r="D4" s="90"/>
      <c r="E4" s="90"/>
      <c r="F4" s="90"/>
      <c r="G4" s="90"/>
      <c r="H4" s="90"/>
      <c r="I4" s="90"/>
      <c r="J4" s="90"/>
      <c r="K4" s="90"/>
      <c r="M4" s="90"/>
      <c r="N4" s="103" t="s">
        <v>37</v>
      </c>
    </row>
    <row r="5" spans="2:14" ht="12.75" customHeight="1" x14ac:dyDescent="0.2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2:14" ht="12.75" customHeight="1" x14ac:dyDescent="0.2">
      <c r="B6" s="90"/>
      <c r="C6" s="174" t="s">
        <v>38</v>
      </c>
      <c r="D6" s="174"/>
      <c r="E6" s="174"/>
      <c r="F6" s="174"/>
      <c r="G6" s="174"/>
      <c r="H6" s="174"/>
      <c r="I6" s="174"/>
      <c r="J6" s="174"/>
      <c r="K6" s="174"/>
      <c r="L6" s="174"/>
      <c r="M6" s="90"/>
      <c r="N6" s="90"/>
    </row>
    <row r="7" spans="2:14" ht="12.75" customHeight="1" x14ac:dyDescent="0.2">
      <c r="B7" s="90"/>
      <c r="C7" s="174" t="s">
        <v>39</v>
      </c>
      <c r="D7" s="174"/>
      <c r="E7" s="174"/>
      <c r="F7" s="174"/>
      <c r="G7" s="174"/>
      <c r="H7" s="174"/>
      <c r="I7" s="174"/>
      <c r="J7" s="174"/>
      <c r="K7" s="174"/>
      <c r="L7" s="174"/>
      <c r="M7" s="90"/>
      <c r="N7" s="90"/>
    </row>
    <row r="8" spans="2:14" ht="12.75" customHeight="1" x14ac:dyDescent="0.2">
      <c r="B8" s="90" t="s">
        <v>40</v>
      </c>
      <c r="C8" s="104"/>
      <c r="D8" s="104"/>
      <c r="E8" s="104"/>
      <c r="F8" s="104"/>
      <c r="G8" s="104"/>
      <c r="H8" s="104"/>
      <c r="I8" s="104"/>
      <c r="J8" s="104"/>
      <c r="K8" s="104"/>
      <c r="L8" s="174" t="s">
        <v>41</v>
      </c>
      <c r="M8" s="174"/>
      <c r="N8" s="174"/>
    </row>
    <row r="9" spans="2:14" ht="12.75" customHeight="1" x14ac:dyDescent="0.2">
      <c r="B9" s="9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2:14" ht="12.75" customHeight="1" x14ac:dyDescent="0.2">
      <c r="B10" s="90" t="s">
        <v>42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2:14" ht="12.75" customHeight="1" x14ac:dyDescent="0.2">
      <c r="B11" s="90" t="s">
        <v>43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2:14" x14ac:dyDescent="0.2">
      <c r="B12" s="90" t="s">
        <v>300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2:14" x14ac:dyDescent="0.2">
      <c r="B13" s="90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2:14" x14ac:dyDescent="0.2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2:14" ht="13.15" customHeight="1" x14ac:dyDescent="0.2">
      <c r="B15" s="175" t="s">
        <v>25</v>
      </c>
      <c r="C15" s="177" t="s">
        <v>44</v>
      </c>
      <c r="D15" s="179" t="s">
        <v>45</v>
      </c>
      <c r="E15" s="179" t="s">
        <v>46</v>
      </c>
      <c r="F15" s="179" t="s">
        <v>71</v>
      </c>
      <c r="G15" s="179" t="s">
        <v>47</v>
      </c>
      <c r="H15" s="179" t="s">
        <v>8</v>
      </c>
      <c r="I15" s="180" t="s">
        <v>48</v>
      </c>
      <c r="J15" s="180"/>
      <c r="K15" s="180"/>
      <c r="L15" s="180"/>
      <c r="M15" s="181" t="s">
        <v>49</v>
      </c>
      <c r="N15" s="182" t="s">
        <v>50</v>
      </c>
    </row>
    <row r="16" spans="2:14" ht="24.6" customHeight="1" x14ac:dyDescent="0.2">
      <c r="B16" s="176"/>
      <c r="C16" s="178"/>
      <c r="D16" s="179"/>
      <c r="E16" s="179"/>
      <c r="F16" s="179"/>
      <c r="G16" s="179"/>
      <c r="H16" s="179"/>
      <c r="I16" s="105" t="s">
        <v>51</v>
      </c>
      <c r="J16" s="105" t="s">
        <v>52</v>
      </c>
      <c r="K16" s="105" t="s">
        <v>53</v>
      </c>
      <c r="L16" s="105" t="s">
        <v>54</v>
      </c>
      <c r="M16" s="181"/>
      <c r="N16" s="183"/>
    </row>
    <row r="17" spans="2:17" ht="13.15" customHeight="1" x14ac:dyDescent="0.2">
      <c r="B17" s="185" t="s">
        <v>301</v>
      </c>
      <c r="C17" s="186"/>
      <c r="D17" s="186"/>
      <c r="E17" s="186"/>
      <c r="F17" s="186"/>
      <c r="G17" s="187"/>
      <c r="H17" s="106" t="s">
        <v>17</v>
      </c>
      <c r="I17" s="107">
        <v>120.15</v>
      </c>
      <c r="J17" s="107">
        <v>85.62</v>
      </c>
      <c r="K17" s="107">
        <v>43.38</v>
      </c>
      <c r="L17" s="107"/>
      <c r="M17" s="107">
        <v>6.85</v>
      </c>
      <c r="N17" s="107"/>
    </row>
    <row r="18" spans="2:17" x14ac:dyDescent="0.2">
      <c r="B18" s="188"/>
      <c r="C18" s="189"/>
      <c r="D18" s="189"/>
      <c r="E18" s="189"/>
      <c r="F18" s="189"/>
      <c r="G18" s="190"/>
      <c r="H18" s="106" t="s">
        <v>22</v>
      </c>
      <c r="I18" s="107">
        <v>898.69</v>
      </c>
      <c r="J18" s="107">
        <v>642.13</v>
      </c>
      <c r="K18" s="107">
        <v>323.07</v>
      </c>
      <c r="L18" s="107"/>
      <c r="M18" s="107">
        <v>27.97</v>
      </c>
      <c r="N18" s="107"/>
    </row>
    <row r="19" spans="2:17" x14ac:dyDescent="0.2">
      <c r="B19" s="188"/>
      <c r="C19" s="189"/>
      <c r="D19" s="189"/>
      <c r="E19" s="189"/>
      <c r="F19" s="189"/>
      <c r="G19" s="190"/>
      <c r="H19" s="106" t="s">
        <v>19</v>
      </c>
      <c r="I19" s="107">
        <v>71.349999999999994</v>
      </c>
      <c r="J19" s="107">
        <v>51.94</v>
      </c>
      <c r="K19" s="107">
        <v>26.54</v>
      </c>
      <c r="L19" s="107"/>
      <c r="M19" s="107">
        <v>1.43</v>
      </c>
      <c r="N19" s="107"/>
    </row>
    <row r="20" spans="2:17" x14ac:dyDescent="0.2">
      <c r="B20" s="188"/>
      <c r="C20" s="189"/>
      <c r="D20" s="189"/>
      <c r="E20" s="189"/>
      <c r="F20" s="189"/>
      <c r="G20" s="190"/>
      <c r="H20" s="106" t="s">
        <v>23</v>
      </c>
      <c r="I20" s="107">
        <v>71.349999999999994</v>
      </c>
      <c r="J20" s="107">
        <v>51.94</v>
      </c>
      <c r="K20" s="107">
        <v>26.54</v>
      </c>
      <c r="L20" s="107"/>
      <c r="M20" s="107">
        <v>1.43</v>
      </c>
      <c r="N20" s="107"/>
    </row>
    <row r="21" spans="2:17" x14ac:dyDescent="0.2">
      <c r="B21" s="191"/>
      <c r="C21" s="192"/>
      <c r="D21" s="192"/>
      <c r="E21" s="192"/>
      <c r="F21" s="192"/>
      <c r="G21" s="193"/>
      <c r="H21" s="106" t="s">
        <v>18</v>
      </c>
      <c r="I21" s="107">
        <v>22.83</v>
      </c>
      <c r="J21" s="107">
        <v>17.41</v>
      </c>
      <c r="K21" s="107">
        <v>8.85</v>
      </c>
      <c r="L21" s="107"/>
      <c r="M21" s="107">
        <v>0.56999999999999995</v>
      </c>
      <c r="N21" s="107"/>
    </row>
    <row r="22" spans="2:17" x14ac:dyDescent="0.2">
      <c r="B22" s="108" t="s">
        <v>302</v>
      </c>
      <c r="C22" s="105" t="s">
        <v>55</v>
      </c>
      <c r="D22" s="108">
        <v>5</v>
      </c>
      <c r="E22" s="108">
        <v>19</v>
      </c>
      <c r="F22" s="108">
        <v>1</v>
      </c>
      <c r="G22" s="109">
        <v>5.3</v>
      </c>
      <c r="H22" s="110" t="s">
        <v>17</v>
      </c>
      <c r="I22" s="111">
        <v>4.46</v>
      </c>
      <c r="J22" s="111">
        <v>101.25</v>
      </c>
      <c r="K22" s="111">
        <v>58.28</v>
      </c>
      <c r="L22" s="92">
        <f>IFERROR(SUM(I22,J22,K22),"")</f>
        <v>163.99</v>
      </c>
      <c r="M22" s="112">
        <v>133.05000000000001</v>
      </c>
      <c r="N22" s="92">
        <f>IFERROR(SUM(L22,M22),"")</f>
        <v>297.04000000000002</v>
      </c>
      <c r="O22" s="91" t="s">
        <v>122</v>
      </c>
      <c r="Q22" s="91">
        <f ca="1">SUMIF(H:H,"итого куб.м",N:N)</f>
        <v>27480.380000000019</v>
      </c>
    </row>
    <row r="23" spans="2:17" x14ac:dyDescent="0.2">
      <c r="B23" s="105"/>
      <c r="C23" s="105"/>
      <c r="D23" s="105"/>
      <c r="E23" s="105"/>
      <c r="F23" s="105"/>
      <c r="G23" s="105"/>
      <c r="H23" s="93" t="s">
        <v>56</v>
      </c>
      <c r="I23" s="94">
        <f>IFERROR(I22*I17,"")</f>
        <v>535.86900000000003</v>
      </c>
      <c r="J23" s="94">
        <f t="shared" ref="J23:K23" si="0">IFERROR(J22*J17,"")</f>
        <v>8669.0249999999996</v>
      </c>
      <c r="K23" s="94">
        <f t="shared" si="0"/>
        <v>2528.1864</v>
      </c>
      <c r="L23" s="94">
        <f>IFERROR(SUM(I23,J23,K23),"")</f>
        <v>11733.080400000001</v>
      </c>
      <c r="M23" s="94">
        <f>IFERROR(M22*M17,"")</f>
        <v>911.39250000000004</v>
      </c>
      <c r="N23" s="94">
        <f>IFERROR(SUM(L23,M23),"")</f>
        <v>12644.472900000001</v>
      </c>
      <c r="O23" s="91" t="s">
        <v>184</v>
      </c>
      <c r="Q23" s="91">
        <f>SUMIF(H:H,H33,N:N)</f>
        <v>561672.87340000004</v>
      </c>
    </row>
    <row r="24" spans="2:17" x14ac:dyDescent="0.2">
      <c r="B24" s="105"/>
      <c r="C24" s="105"/>
      <c r="D24" s="105"/>
      <c r="E24" s="105"/>
      <c r="F24" s="105"/>
      <c r="G24" s="105"/>
      <c r="H24" s="110" t="s">
        <v>22</v>
      </c>
      <c r="I24" s="111"/>
      <c r="J24" s="111" t="str">
        <f>IFERROR(INDEX(Извещение!$J$7:$T$45,MATCH(CONCATENATE(РАСЧЕТ!B22,"/",РАСЧЕТ!D22,"/",РАСЧЕТ!E22,"/",F22,"/",H24),Извещение!#REF!,0),3),"")</f>
        <v/>
      </c>
      <c r="K24" s="111" t="str">
        <f>IFERROR(INDEX(Извещение!$J$7:$T$45,MATCH(CONCATENATE(РАСЧЕТ!B22,"/",РАСЧЕТ!D22,"/",РАСЧЕТ!E22,"/",F22,"/",H24),Извещение!#REF!,0),4),"")</f>
        <v/>
      </c>
      <c r="L24" s="92">
        <f t="shared" ref="L24:L33" si="1">IFERROR(SUM(I24,J24,K24),"")</f>
        <v>0</v>
      </c>
      <c r="M24" s="112" t="str">
        <f>IFERROR(INDEX(Извещение!$J$7:$T$45,MATCH(CONCATENATE(РАСЧЕТ!B22,"/",РАСЧЕТ!D22,"/",РАСЧЕТ!E22,"/",F22,"/",H24),Извещение!#REF!,0),6),"")</f>
        <v/>
      </c>
      <c r="N24" s="92">
        <f t="shared" ref="N24" si="2">IFERROR(SUM(L24,M24),"")</f>
        <v>0</v>
      </c>
      <c r="O24" s="91" t="s">
        <v>185</v>
      </c>
    </row>
    <row r="25" spans="2:17" x14ac:dyDescent="0.2">
      <c r="B25" s="105"/>
      <c r="C25" s="105"/>
      <c r="D25" s="105"/>
      <c r="E25" s="105"/>
      <c r="F25" s="105"/>
      <c r="G25" s="105"/>
      <c r="H25" s="93" t="s">
        <v>56</v>
      </c>
      <c r="I25" s="94">
        <f>IFERROR(I24*I18,"")</f>
        <v>0</v>
      </c>
      <c r="J25" s="94" t="str">
        <f t="shared" ref="J25:K25" si="3">IFERROR(J24*J18,"")</f>
        <v/>
      </c>
      <c r="K25" s="94" t="str">
        <f t="shared" si="3"/>
        <v/>
      </c>
      <c r="L25" s="94">
        <f t="shared" si="1"/>
        <v>0</v>
      </c>
      <c r="M25" s="94" t="str">
        <f t="shared" ref="M25" si="4">IFERROR(M24*M18,"")</f>
        <v/>
      </c>
      <c r="N25" s="94">
        <f>IFERROR(SUM(L25,M25),"")</f>
        <v>0</v>
      </c>
      <c r="O25" s="91" t="s">
        <v>184</v>
      </c>
    </row>
    <row r="26" spans="2:17" x14ac:dyDescent="0.2">
      <c r="B26" s="105"/>
      <c r="C26" s="105"/>
      <c r="D26" s="105"/>
      <c r="E26" s="105"/>
      <c r="F26" s="105"/>
      <c r="G26" s="105"/>
      <c r="H26" s="95" t="s">
        <v>19</v>
      </c>
      <c r="I26" s="112">
        <v>0.24</v>
      </c>
      <c r="J26" s="112">
        <v>59.29</v>
      </c>
      <c r="K26" s="112">
        <v>34.56</v>
      </c>
      <c r="L26" s="92">
        <f t="shared" si="1"/>
        <v>94.09</v>
      </c>
      <c r="M26" s="112">
        <v>81.02</v>
      </c>
      <c r="N26" s="92">
        <f t="shared" ref="N26" si="5">IFERROR(SUM(L26,M26),"")</f>
        <v>175.11</v>
      </c>
      <c r="O26" s="91" t="s">
        <v>123</v>
      </c>
    </row>
    <row r="27" spans="2:17" x14ac:dyDescent="0.2">
      <c r="B27" s="105"/>
      <c r="C27" s="105"/>
      <c r="D27" s="105"/>
      <c r="E27" s="105"/>
      <c r="F27" s="105"/>
      <c r="G27" s="105"/>
      <c r="H27" s="93" t="s">
        <v>56</v>
      </c>
      <c r="I27" s="94">
        <f>IFERROR(I26*I19,"")</f>
        <v>17.123999999999999</v>
      </c>
      <c r="J27" s="94">
        <f>IFERROR(J26*J19,"")</f>
        <v>3079.5225999999998</v>
      </c>
      <c r="K27" s="94">
        <f>IFERROR(K26*K19,"")</f>
        <v>917.22239999999999</v>
      </c>
      <c r="L27" s="94">
        <f t="shared" si="1"/>
        <v>4013.8689999999997</v>
      </c>
      <c r="M27" s="94">
        <f>IFERROR(M26*M19,"")</f>
        <v>115.8586</v>
      </c>
      <c r="N27" s="94">
        <f>IFERROR(SUM(L27,M27),"")</f>
        <v>4129.7275999999993</v>
      </c>
      <c r="O27" s="91" t="s">
        <v>184</v>
      </c>
    </row>
    <row r="28" spans="2:17" x14ac:dyDescent="0.2">
      <c r="B28" s="105"/>
      <c r="C28" s="105"/>
      <c r="D28" s="105"/>
      <c r="E28" s="105"/>
      <c r="F28" s="105"/>
      <c r="G28" s="105"/>
      <c r="H28" s="95" t="s">
        <v>23</v>
      </c>
      <c r="I28" s="112"/>
      <c r="J28" s="112" t="str">
        <f>IFERROR(INDEX(Извещение!$J$7:$T$45,MATCH(CONCATENATE(РАСЧЕТ!B22,"/",РАСЧЕТ!D22,"/",РАСЧЕТ!E22,"/",F22,"/",H28),Извещение!#REF!,0),3),"")</f>
        <v/>
      </c>
      <c r="K28" s="112" t="str">
        <f>IFERROR(INDEX(Извещение!$J$7:$T$45,MATCH(CONCATENATE(РАСЧЕТ!B22,"/",РАСЧЕТ!D22,"/",РАСЧЕТ!E22,"/",F22,"/",H28),Извещение!#REF!,0),4),"")</f>
        <v/>
      </c>
      <c r="L28" s="92">
        <f t="shared" si="1"/>
        <v>0</v>
      </c>
      <c r="M28" s="112" t="str">
        <f>IFERROR(INDEX(Извещение!$J$7:$T$45,MATCH(CONCATENATE(РАСЧЕТ!B22,"/",РАСЧЕТ!D22,"/",РАСЧЕТ!E22,"/",F22,"/",H28),Извещение!#REF!,0),6),"")</f>
        <v/>
      </c>
      <c r="N28" s="92">
        <f t="shared" ref="N28" si="6">IFERROR(SUM(L28,M28),"")</f>
        <v>0</v>
      </c>
      <c r="O28" s="91" t="s">
        <v>186</v>
      </c>
    </row>
    <row r="29" spans="2:17" x14ac:dyDescent="0.2">
      <c r="B29" s="105"/>
      <c r="C29" s="105"/>
      <c r="D29" s="105"/>
      <c r="E29" s="105"/>
      <c r="F29" s="105"/>
      <c r="G29" s="105"/>
      <c r="H29" s="93" t="s">
        <v>56</v>
      </c>
      <c r="I29" s="94">
        <f>IFERROR(I28*I20,"")</f>
        <v>0</v>
      </c>
      <c r="J29" s="94" t="str">
        <f>IFERROR(J28*J20,"")</f>
        <v/>
      </c>
      <c r="K29" s="94" t="str">
        <f>IFERROR(K28*K20,"")</f>
        <v/>
      </c>
      <c r="L29" s="94">
        <f t="shared" si="1"/>
        <v>0</v>
      </c>
      <c r="M29" s="94" t="str">
        <f>IFERROR(M28*M20,"")</f>
        <v/>
      </c>
      <c r="N29" s="94">
        <f>IFERROR(SUM(L29,M29),"")</f>
        <v>0</v>
      </c>
      <c r="O29" s="91" t="s">
        <v>184</v>
      </c>
    </row>
    <row r="30" spans="2:17" x14ac:dyDescent="0.2">
      <c r="B30" s="105"/>
      <c r="C30" s="105"/>
      <c r="D30" s="105"/>
      <c r="E30" s="105"/>
      <c r="F30" s="105"/>
      <c r="G30" s="105"/>
      <c r="H30" s="95" t="s">
        <v>18</v>
      </c>
      <c r="I30" s="112">
        <v>35.630000000000003</v>
      </c>
      <c r="J30" s="112">
        <v>291.16000000000003</v>
      </c>
      <c r="K30" s="112">
        <v>40.270000000000003</v>
      </c>
      <c r="L30" s="92">
        <f t="shared" si="1"/>
        <v>367.06</v>
      </c>
      <c r="M30" s="112">
        <v>217.49</v>
      </c>
      <c r="N30" s="92">
        <f t="shared" ref="N30" si="7">IFERROR(SUM(L30,M30),"")</f>
        <v>584.54999999999995</v>
      </c>
      <c r="O30" s="91" t="s">
        <v>121</v>
      </c>
    </row>
    <row r="31" spans="2:17" x14ac:dyDescent="0.2">
      <c r="B31" s="105"/>
      <c r="C31" s="105"/>
      <c r="D31" s="105"/>
      <c r="E31" s="105"/>
      <c r="F31" s="105"/>
      <c r="G31" s="105"/>
      <c r="H31" s="93" t="s">
        <v>56</v>
      </c>
      <c r="I31" s="94">
        <f>IFERROR(I30*I21,"")</f>
        <v>813.43290000000002</v>
      </c>
      <c r="J31" s="94">
        <f>IFERROR(J30*J21,"")</f>
        <v>5069.0956000000006</v>
      </c>
      <c r="K31" s="94">
        <f>IFERROR(K30*K21,"")</f>
        <v>356.3895</v>
      </c>
      <c r="L31" s="94">
        <f t="shared" si="1"/>
        <v>6238.9180000000006</v>
      </c>
      <c r="M31" s="94">
        <f>IFERROR(M30*M21,"")</f>
        <v>123.96929999999999</v>
      </c>
      <c r="N31" s="94">
        <f>IFERROR(SUM(L31,M31),"")</f>
        <v>6362.8873000000003</v>
      </c>
      <c r="O31" s="91" t="s">
        <v>184</v>
      </c>
    </row>
    <row r="32" spans="2:17" x14ac:dyDescent="0.2">
      <c r="B32" s="105"/>
      <c r="C32" s="105"/>
      <c r="D32" s="105"/>
      <c r="E32" s="105"/>
      <c r="F32" s="105"/>
      <c r="G32" s="105"/>
      <c r="H32" s="96" t="s">
        <v>57</v>
      </c>
      <c r="I32" s="97">
        <f ca="1">SUM(I22:OFFSET(I32,-1,0))-I33</f>
        <v>40.329999999999927</v>
      </c>
      <c r="J32" s="97">
        <f ca="1">SUM(J22:OFFSET(J32,-1,0))-J33</f>
        <v>451.70000000000437</v>
      </c>
      <c r="K32" s="97">
        <f ca="1">SUM(K22:OFFSET(K32,-1,0))-K33</f>
        <v>133.10999999999967</v>
      </c>
      <c r="L32" s="97">
        <f t="shared" ca="1" si="1"/>
        <v>625.14000000000397</v>
      </c>
      <c r="M32" s="97">
        <f ca="1">SUM(M22:OFFSET(M32,-1,0))-M33</f>
        <v>431.56000000000017</v>
      </c>
      <c r="N32" s="97">
        <f t="shared" ref="N32" ca="1" si="8">IFERROR(SUM(L32,M32),"")</f>
        <v>1056.7000000000041</v>
      </c>
      <c r="O32" s="91" t="s">
        <v>187</v>
      </c>
    </row>
    <row r="33" spans="2:25" x14ac:dyDescent="0.2">
      <c r="B33" s="105"/>
      <c r="C33" s="105"/>
      <c r="D33" s="105"/>
      <c r="E33" s="105"/>
      <c r="F33" s="105"/>
      <c r="G33" s="105"/>
      <c r="H33" s="96" t="s">
        <v>72</v>
      </c>
      <c r="I33" s="97">
        <f>SUMIF(H22:H31,"стоимость",I22:I31)</f>
        <v>1366.4259000000002</v>
      </c>
      <c r="J33" s="97">
        <f>SUMIF(H22:H31,"стоимость",J22:J31)</f>
        <v>16817.643199999999</v>
      </c>
      <c r="K33" s="97">
        <f>SUMIF(H22:H31,"стоимость",K22:K31)</f>
        <v>3801.7983000000004</v>
      </c>
      <c r="L33" s="97">
        <f t="shared" si="1"/>
        <v>21985.867400000003</v>
      </c>
      <c r="M33" s="97">
        <f>SUMIF(H22:H31,"стоимость",M22:M31)</f>
        <v>1151.2203999999999</v>
      </c>
      <c r="N33" s="97">
        <f>IFERROR(SUM(L33,M33),"")</f>
        <v>23137.087800000001</v>
      </c>
      <c r="O33" s="91" t="s">
        <v>188</v>
      </c>
    </row>
    <row r="34" spans="2:25" x14ac:dyDescent="0.2">
      <c r="B34" s="113"/>
      <c r="C34" s="113"/>
      <c r="D34" s="113"/>
      <c r="E34" s="113"/>
      <c r="F34" s="113"/>
      <c r="G34" s="114"/>
      <c r="H34" s="98"/>
      <c r="I34" s="98"/>
      <c r="J34" s="98"/>
      <c r="K34" s="98"/>
      <c r="L34" s="99"/>
      <c r="M34" s="98"/>
      <c r="N34" s="98"/>
    </row>
    <row r="35" spans="2:25" x14ac:dyDescent="0.2">
      <c r="B35" s="184" t="s">
        <v>58</v>
      </c>
      <c r="C35" s="184"/>
      <c r="D35" s="184"/>
      <c r="E35" s="184"/>
      <c r="F35" s="115"/>
      <c r="G35" s="90"/>
      <c r="H35" s="90"/>
      <c r="I35" s="90"/>
      <c r="J35" s="98"/>
      <c r="K35" s="98"/>
      <c r="L35" s="99"/>
      <c r="M35" s="98"/>
      <c r="N35" s="98"/>
    </row>
    <row r="36" spans="2:25" s="2" customFormat="1" x14ac:dyDescent="0.2">
      <c r="B36" s="173" t="s">
        <v>103</v>
      </c>
      <c r="C36" s="173"/>
      <c r="D36" s="173"/>
      <c r="E36" s="173"/>
      <c r="F36" s="173"/>
      <c r="G36" s="173"/>
      <c r="H36" s="173"/>
      <c r="I36" s="173"/>
      <c r="J36" s="98"/>
      <c r="K36" s="98"/>
      <c r="L36" s="99"/>
      <c r="M36" s="98"/>
      <c r="N36" s="98"/>
      <c r="O36" s="91"/>
      <c r="P36" s="100"/>
      <c r="Q36" s="100"/>
      <c r="R36" s="100"/>
      <c r="S36" s="100"/>
      <c r="T36" s="100"/>
      <c r="U36" s="100"/>
      <c r="V36" s="100"/>
      <c r="W36" s="100"/>
      <c r="X36" s="100"/>
      <c r="Y36" s="100"/>
    </row>
    <row r="37" spans="2:25" x14ac:dyDescent="0.2">
      <c r="B37" s="173" t="s">
        <v>59</v>
      </c>
      <c r="C37" s="173"/>
      <c r="D37" s="173"/>
      <c r="E37" s="173"/>
      <c r="F37" s="173"/>
      <c r="G37" s="173"/>
      <c r="H37" s="173"/>
      <c r="I37" s="173"/>
      <c r="J37" s="98"/>
      <c r="K37" s="98"/>
      <c r="L37" s="99"/>
      <c r="M37" s="98"/>
      <c r="N37" s="98"/>
    </row>
    <row r="38" spans="2:25" x14ac:dyDescent="0.2">
      <c r="B38" s="173" t="s">
        <v>60</v>
      </c>
      <c r="C38" s="173"/>
      <c r="D38" s="173"/>
      <c r="E38" s="173"/>
      <c r="F38" s="173"/>
      <c r="G38" s="173"/>
      <c r="H38" s="173"/>
      <c r="I38" s="173"/>
      <c r="J38" s="98"/>
      <c r="K38" s="98"/>
      <c r="L38" s="99"/>
      <c r="M38" s="98"/>
      <c r="N38" s="98"/>
    </row>
    <row r="39" spans="2:25" x14ac:dyDescent="0.2">
      <c r="B39" s="173" t="s">
        <v>61</v>
      </c>
      <c r="C39" s="173"/>
      <c r="D39" s="173"/>
      <c r="E39" s="173"/>
      <c r="F39" s="173"/>
      <c r="G39" s="173"/>
      <c r="H39" s="173"/>
      <c r="I39" s="173"/>
      <c r="J39" s="98"/>
      <c r="K39" s="98"/>
      <c r="L39" s="99"/>
      <c r="M39" s="98"/>
      <c r="N39" s="98"/>
    </row>
    <row r="40" spans="2:25" x14ac:dyDescent="0.2">
      <c r="B40" s="173" t="s">
        <v>62</v>
      </c>
      <c r="C40" s="173"/>
      <c r="D40" s="173"/>
      <c r="E40" s="173"/>
      <c r="F40" s="173"/>
      <c r="G40" s="173"/>
      <c r="H40" s="173"/>
      <c r="I40" s="173"/>
      <c r="J40" s="90"/>
      <c r="K40" s="90"/>
      <c r="L40" s="90"/>
      <c r="M40" s="90"/>
      <c r="N40" s="90"/>
    </row>
    <row r="41" spans="2:25" x14ac:dyDescent="0.2">
      <c r="B41" s="173" t="s">
        <v>63</v>
      </c>
      <c r="C41" s="173"/>
      <c r="D41" s="173"/>
      <c r="E41" s="173"/>
      <c r="F41" s="173"/>
      <c r="G41" s="173"/>
      <c r="H41" s="173"/>
      <c r="I41" s="173"/>
      <c r="J41" s="90"/>
      <c r="K41" s="90"/>
      <c r="L41" s="90"/>
      <c r="M41" s="90"/>
      <c r="N41" s="90"/>
    </row>
    <row r="42" spans="2:25" x14ac:dyDescent="0.2">
      <c r="B42" s="173" t="s">
        <v>64</v>
      </c>
      <c r="C42" s="173"/>
      <c r="D42" s="173"/>
      <c r="E42" s="173"/>
      <c r="F42" s="173"/>
      <c r="G42" s="173"/>
      <c r="H42" s="173"/>
      <c r="I42" s="173"/>
      <c r="J42" s="90"/>
      <c r="K42" s="90"/>
      <c r="L42" s="90"/>
      <c r="M42" s="90"/>
      <c r="N42" s="90"/>
    </row>
    <row r="43" spans="2:25" x14ac:dyDescent="0.2">
      <c r="B43" s="173" t="s">
        <v>65</v>
      </c>
      <c r="C43" s="173"/>
      <c r="D43" s="173"/>
      <c r="E43" s="173"/>
      <c r="F43" s="173"/>
      <c r="G43" s="173"/>
      <c r="H43" s="173"/>
      <c r="I43" s="173"/>
      <c r="J43" s="90"/>
      <c r="K43" s="90"/>
      <c r="L43" s="90"/>
      <c r="M43" s="90"/>
      <c r="N43" s="90"/>
    </row>
    <row r="44" spans="2:25" x14ac:dyDescent="0.2">
      <c r="B44" s="116"/>
      <c r="C44" s="116"/>
      <c r="D44" s="116"/>
      <c r="E44" s="116"/>
      <c r="F44" s="116"/>
      <c r="G44" s="116"/>
      <c r="H44" s="116"/>
      <c r="I44" s="116"/>
      <c r="J44" s="90"/>
      <c r="K44" s="90"/>
      <c r="L44" s="90"/>
      <c r="M44" s="90"/>
      <c r="N44" s="90"/>
    </row>
    <row r="45" spans="2:25" x14ac:dyDescent="0.2">
      <c r="B45" s="90" t="s">
        <v>66</v>
      </c>
      <c r="C45" s="90"/>
      <c r="D45" s="90"/>
      <c r="E45" s="90"/>
      <c r="F45" s="90"/>
      <c r="G45" s="90"/>
      <c r="H45" s="90"/>
      <c r="I45" s="90"/>
      <c r="J45" s="90" t="s">
        <v>67</v>
      </c>
      <c r="K45" s="90"/>
      <c r="L45" s="90"/>
      <c r="M45" s="90"/>
      <c r="N45" s="90"/>
    </row>
    <row r="46" spans="2:25" x14ac:dyDescent="0.2">
      <c r="B46" s="117" t="s">
        <v>102</v>
      </c>
      <c r="C46" s="117"/>
      <c r="D46" s="90"/>
      <c r="E46" s="90"/>
      <c r="F46" s="90"/>
      <c r="G46" s="90"/>
      <c r="H46" s="90"/>
      <c r="I46" s="90"/>
      <c r="J46" s="117"/>
      <c r="K46" s="117"/>
      <c r="L46" s="117"/>
      <c r="M46" s="90"/>
      <c r="N46" s="90"/>
    </row>
    <row r="47" spans="2:25" x14ac:dyDescent="0.2">
      <c r="B47" s="101" t="s">
        <v>68</v>
      </c>
      <c r="C47" s="90"/>
      <c r="D47" s="90"/>
      <c r="E47" s="90"/>
      <c r="F47" s="90"/>
      <c r="G47" s="90"/>
      <c r="H47" s="90"/>
      <c r="I47" s="90"/>
      <c r="J47" s="90" t="s">
        <v>68</v>
      </c>
      <c r="K47" s="90"/>
      <c r="L47" s="90"/>
      <c r="M47" s="90"/>
      <c r="N47" s="90"/>
    </row>
    <row r="48" spans="2:25" x14ac:dyDescent="0.2"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</row>
    <row r="49" spans="2:14" x14ac:dyDescent="0.2">
      <c r="B49" s="117"/>
      <c r="C49" s="117"/>
      <c r="D49" s="90"/>
      <c r="E49" s="90"/>
      <c r="F49" s="90"/>
      <c r="G49" s="90"/>
      <c r="H49" s="90"/>
      <c r="I49" s="90"/>
      <c r="J49" s="117"/>
      <c r="K49" s="117"/>
      <c r="L49" s="117"/>
      <c r="M49" s="90"/>
      <c r="N49" s="90"/>
    </row>
    <row r="50" spans="2:14" x14ac:dyDescent="0.2">
      <c r="B50" s="102" t="s">
        <v>69</v>
      </c>
      <c r="C50" s="90"/>
      <c r="D50" s="90"/>
      <c r="E50" s="90"/>
      <c r="F50" s="90"/>
      <c r="G50" s="90"/>
      <c r="H50" s="90"/>
      <c r="I50" s="90"/>
      <c r="J50" s="172" t="s">
        <v>69</v>
      </c>
      <c r="K50" s="172"/>
      <c r="L50" s="172"/>
      <c r="M50" s="90"/>
      <c r="N50" s="90"/>
    </row>
    <row r="51" spans="2:14" x14ac:dyDescent="0.2"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</row>
    <row r="52" spans="2:14" x14ac:dyDescent="0.2">
      <c r="B52" s="116" t="s">
        <v>70</v>
      </c>
      <c r="C52" s="90"/>
      <c r="D52" s="90"/>
      <c r="E52" s="90"/>
      <c r="F52" s="90"/>
      <c r="G52" s="90"/>
      <c r="H52" s="90"/>
      <c r="I52" s="90"/>
      <c r="J52" s="90" t="s">
        <v>70</v>
      </c>
      <c r="K52" s="90"/>
      <c r="L52" s="90"/>
      <c r="M52" s="90"/>
      <c r="N52" s="90"/>
    </row>
    <row r="54" spans="2:14" x14ac:dyDescent="0.2">
      <c r="B54" s="90"/>
      <c r="C54" s="90"/>
      <c r="D54" s="90"/>
      <c r="E54" s="90"/>
      <c r="F54" s="90"/>
      <c r="G54" s="90"/>
      <c r="H54" s="90"/>
      <c r="I54" s="90"/>
      <c r="J54" s="90"/>
      <c r="K54" s="90"/>
      <c r="M54" s="90"/>
      <c r="N54" s="103" t="s">
        <v>35</v>
      </c>
    </row>
    <row r="55" spans="2:14" x14ac:dyDescent="0.2">
      <c r="B55" s="90"/>
      <c r="C55" s="90"/>
      <c r="D55" s="90"/>
      <c r="E55" s="90"/>
      <c r="F55" s="90"/>
      <c r="G55" s="90"/>
      <c r="H55" s="90"/>
      <c r="I55" s="90"/>
      <c r="J55" s="90"/>
      <c r="K55" s="90"/>
      <c r="M55" s="90"/>
      <c r="N55" s="103" t="s">
        <v>36</v>
      </c>
    </row>
    <row r="56" spans="2:14" x14ac:dyDescent="0.2">
      <c r="B56" s="90"/>
      <c r="C56" s="90"/>
      <c r="D56" s="90"/>
      <c r="E56" s="90"/>
      <c r="F56" s="90"/>
      <c r="G56" s="90"/>
      <c r="H56" s="90"/>
      <c r="I56" s="90"/>
      <c r="J56" s="90"/>
      <c r="K56" s="90"/>
      <c r="M56" s="90"/>
      <c r="N56" s="103" t="s">
        <v>37</v>
      </c>
    </row>
    <row r="57" spans="2:14" x14ac:dyDescent="0.2"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</row>
    <row r="58" spans="2:14" x14ac:dyDescent="0.2">
      <c r="B58" s="90"/>
      <c r="C58" s="174" t="s">
        <v>38</v>
      </c>
      <c r="D58" s="174"/>
      <c r="E58" s="174"/>
      <c r="F58" s="174"/>
      <c r="G58" s="174"/>
      <c r="H58" s="174"/>
      <c r="I58" s="174"/>
      <c r="J58" s="174"/>
      <c r="K58" s="174"/>
      <c r="L58" s="174"/>
      <c r="M58" s="90"/>
      <c r="N58" s="90"/>
    </row>
    <row r="59" spans="2:14" x14ac:dyDescent="0.2">
      <c r="B59" s="90"/>
      <c r="C59" s="174" t="s">
        <v>39</v>
      </c>
      <c r="D59" s="174"/>
      <c r="E59" s="174"/>
      <c r="F59" s="174"/>
      <c r="G59" s="174"/>
      <c r="H59" s="174"/>
      <c r="I59" s="174"/>
      <c r="J59" s="174"/>
      <c r="K59" s="174"/>
      <c r="L59" s="174"/>
      <c r="M59" s="90"/>
      <c r="N59" s="90"/>
    </row>
    <row r="60" spans="2:14" x14ac:dyDescent="0.2">
      <c r="B60" s="90" t="s">
        <v>40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74" t="s">
        <v>41</v>
      </c>
      <c r="M60" s="174"/>
      <c r="N60" s="174"/>
    </row>
    <row r="61" spans="2:14" x14ac:dyDescent="0.2">
      <c r="B61" s="90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2" spans="2:14" x14ac:dyDescent="0.2">
      <c r="B62" s="90" t="s">
        <v>42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2:14" x14ac:dyDescent="0.2">
      <c r="B63" s="90" t="s">
        <v>43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</row>
    <row r="64" spans="2:14" x14ac:dyDescent="0.2">
      <c r="B64" s="90" t="s">
        <v>300</v>
      </c>
      <c r="C64" s="120"/>
      <c r="D64" s="120"/>
      <c r="E64" s="120"/>
      <c r="F64" s="120"/>
      <c r="G64" s="120"/>
      <c r="H64" s="120"/>
      <c r="I64" s="104"/>
      <c r="J64" s="104"/>
      <c r="K64" s="104"/>
      <c r="L64" s="104"/>
      <c r="M64" s="104"/>
      <c r="N64" s="104"/>
    </row>
    <row r="65" spans="2:15" x14ac:dyDescent="0.2">
      <c r="B65" s="90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</row>
    <row r="66" spans="2:15" x14ac:dyDescent="0.2"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</row>
    <row r="67" spans="2:15" ht="13.15" customHeight="1" x14ac:dyDescent="0.2">
      <c r="B67" s="175" t="s">
        <v>25</v>
      </c>
      <c r="C67" s="177" t="s">
        <v>44</v>
      </c>
      <c r="D67" s="179" t="s">
        <v>45</v>
      </c>
      <c r="E67" s="179" t="s">
        <v>46</v>
      </c>
      <c r="F67" s="179" t="s">
        <v>71</v>
      </c>
      <c r="G67" s="179" t="s">
        <v>47</v>
      </c>
      <c r="H67" s="179" t="s">
        <v>8</v>
      </c>
      <c r="I67" s="180" t="s">
        <v>48</v>
      </c>
      <c r="J67" s="180"/>
      <c r="K67" s="180"/>
      <c r="L67" s="180"/>
      <c r="M67" s="181" t="s">
        <v>49</v>
      </c>
      <c r="N67" s="182" t="s">
        <v>50</v>
      </c>
    </row>
    <row r="68" spans="2:15" x14ac:dyDescent="0.2">
      <c r="B68" s="176"/>
      <c r="C68" s="178"/>
      <c r="D68" s="179"/>
      <c r="E68" s="179"/>
      <c r="F68" s="179"/>
      <c r="G68" s="179"/>
      <c r="H68" s="179"/>
      <c r="I68" s="105" t="s">
        <v>51</v>
      </c>
      <c r="J68" s="105" t="s">
        <v>52</v>
      </c>
      <c r="K68" s="105" t="s">
        <v>53</v>
      </c>
      <c r="L68" s="105" t="s">
        <v>54</v>
      </c>
      <c r="M68" s="181"/>
      <c r="N68" s="183"/>
    </row>
    <row r="69" spans="2:15" x14ac:dyDescent="0.2">
      <c r="B69" s="185" t="s">
        <v>301</v>
      </c>
      <c r="C69" s="186"/>
      <c r="D69" s="186"/>
      <c r="E69" s="186"/>
      <c r="F69" s="186"/>
      <c r="G69" s="187"/>
      <c r="H69" s="106" t="s">
        <v>17</v>
      </c>
      <c r="I69" s="107">
        <v>120.15</v>
      </c>
      <c r="J69" s="107">
        <v>85.62</v>
      </c>
      <c r="K69" s="107">
        <v>43.38</v>
      </c>
      <c r="L69" s="107"/>
      <c r="M69" s="107">
        <v>6.85</v>
      </c>
      <c r="N69" s="107"/>
    </row>
    <row r="70" spans="2:15" x14ac:dyDescent="0.2">
      <c r="B70" s="188"/>
      <c r="C70" s="189"/>
      <c r="D70" s="189"/>
      <c r="E70" s="189"/>
      <c r="F70" s="189"/>
      <c r="G70" s="190"/>
      <c r="H70" s="106" t="s">
        <v>22</v>
      </c>
      <c r="I70" s="107">
        <v>898.69</v>
      </c>
      <c r="J70" s="107">
        <v>642.13</v>
      </c>
      <c r="K70" s="107">
        <v>323.07</v>
      </c>
      <c r="L70" s="107"/>
      <c r="M70" s="107">
        <v>27.97</v>
      </c>
      <c r="N70" s="107"/>
    </row>
    <row r="71" spans="2:15" x14ac:dyDescent="0.2">
      <c r="B71" s="188"/>
      <c r="C71" s="189"/>
      <c r="D71" s="189"/>
      <c r="E71" s="189"/>
      <c r="F71" s="189"/>
      <c r="G71" s="190"/>
      <c r="H71" s="106" t="s">
        <v>19</v>
      </c>
      <c r="I71" s="107">
        <v>71.349999999999994</v>
      </c>
      <c r="J71" s="107">
        <v>51.94</v>
      </c>
      <c r="K71" s="107">
        <v>26.54</v>
      </c>
      <c r="L71" s="107"/>
      <c r="M71" s="107">
        <v>1.43</v>
      </c>
      <c r="N71" s="107"/>
    </row>
    <row r="72" spans="2:15" x14ac:dyDescent="0.2">
      <c r="B72" s="188"/>
      <c r="C72" s="189"/>
      <c r="D72" s="189"/>
      <c r="E72" s="189"/>
      <c r="F72" s="189"/>
      <c r="G72" s="190"/>
      <c r="H72" s="106" t="s">
        <v>23</v>
      </c>
      <c r="I72" s="107">
        <v>71.349999999999994</v>
      </c>
      <c r="J72" s="107">
        <v>51.94</v>
      </c>
      <c r="K72" s="107">
        <v>26.54</v>
      </c>
      <c r="L72" s="107"/>
      <c r="M72" s="107">
        <v>1.43</v>
      </c>
      <c r="N72" s="107"/>
    </row>
    <row r="73" spans="2:15" x14ac:dyDescent="0.2">
      <c r="B73" s="191"/>
      <c r="C73" s="192"/>
      <c r="D73" s="192"/>
      <c r="E73" s="192"/>
      <c r="F73" s="192"/>
      <c r="G73" s="193"/>
      <c r="H73" s="106" t="s">
        <v>18</v>
      </c>
      <c r="I73" s="107">
        <v>22.83</v>
      </c>
      <c r="J73" s="107">
        <v>17.41</v>
      </c>
      <c r="K73" s="107">
        <v>8.85</v>
      </c>
      <c r="L73" s="107"/>
      <c r="M73" s="107">
        <v>0.56999999999999995</v>
      </c>
      <c r="N73" s="107"/>
    </row>
    <row r="74" spans="2:15" x14ac:dyDescent="0.2">
      <c r="B74" s="108" t="s">
        <v>310</v>
      </c>
      <c r="C74" s="105" t="s">
        <v>55</v>
      </c>
      <c r="D74" s="108">
        <v>2</v>
      </c>
      <c r="E74" s="108">
        <v>21</v>
      </c>
      <c r="F74" s="108">
        <v>1</v>
      </c>
      <c r="G74" s="109">
        <v>2</v>
      </c>
      <c r="H74" s="110" t="s">
        <v>17</v>
      </c>
      <c r="I74" s="111">
        <v>4.3899999999999997</v>
      </c>
      <c r="J74" s="111">
        <v>32.82</v>
      </c>
      <c r="K74" s="111">
        <v>13.02</v>
      </c>
      <c r="L74" s="92">
        <f>IFERROR(SUM(I74,J74,K74),"")</f>
        <v>50.230000000000004</v>
      </c>
      <c r="M74" s="112">
        <v>34.68</v>
      </c>
      <c r="N74" s="92">
        <f>IFERROR(SUM(L74,M74),"")</f>
        <v>84.91</v>
      </c>
      <c r="O74" s="91" t="s">
        <v>126</v>
      </c>
    </row>
    <row r="75" spans="2:15" x14ac:dyDescent="0.2">
      <c r="B75" s="105"/>
      <c r="C75" s="105"/>
      <c r="D75" s="105"/>
      <c r="E75" s="105"/>
      <c r="F75" s="105"/>
      <c r="G75" s="105"/>
      <c r="H75" s="93" t="s">
        <v>56</v>
      </c>
      <c r="I75" s="94">
        <f>IFERROR(I74*I69,"")</f>
        <v>527.45849999999996</v>
      </c>
      <c r="J75" s="94">
        <f t="shared" ref="J75:K75" si="9">IFERROR(J74*J69,"")</f>
        <v>2810.0484000000001</v>
      </c>
      <c r="K75" s="94">
        <f t="shared" si="9"/>
        <v>564.80759999999998</v>
      </c>
      <c r="L75" s="94">
        <f>IFERROR(SUM(I75,J75,K75),"")</f>
        <v>3902.3145000000004</v>
      </c>
      <c r="M75" s="94">
        <f>IFERROR(M74*M69,"")</f>
        <v>237.55799999999999</v>
      </c>
      <c r="N75" s="94">
        <f>IFERROR(SUM(L75,M75),"")</f>
        <v>4139.8725000000004</v>
      </c>
      <c r="O75" s="91" t="s">
        <v>189</v>
      </c>
    </row>
    <row r="76" spans="2:15" x14ac:dyDescent="0.2">
      <c r="B76" s="105"/>
      <c r="C76" s="105"/>
      <c r="D76" s="105"/>
      <c r="E76" s="105"/>
      <c r="F76" s="105"/>
      <c r="G76" s="105"/>
      <c r="H76" s="110" t="s">
        <v>387</v>
      </c>
      <c r="I76" s="111"/>
      <c r="J76" s="111" t="str">
        <f>IFERROR(INDEX(Извещение!$J$7:$T$45,MATCH(CONCATENATE(РАСЧЕТ!B74,"/",РАСЧЕТ!D74,"/",РАСЧЕТ!E74,"/",F74,"/",H76),Извещение!#REF!,0),3),"")</f>
        <v/>
      </c>
      <c r="K76" s="111" t="str">
        <f>IFERROR(INDEX(Извещение!$J$7:$T$45,MATCH(CONCATENATE(РАСЧЕТ!B74,"/",РАСЧЕТ!D74,"/",РАСЧЕТ!E74,"/",F74,"/",H76),Извещение!#REF!,0),4),"")</f>
        <v/>
      </c>
      <c r="L76" s="92">
        <f t="shared" ref="L76:L85" si="10">IFERROR(SUM(I76,J76,K76),"")</f>
        <v>0</v>
      </c>
      <c r="M76" s="112">
        <v>42.93</v>
      </c>
      <c r="N76" s="92">
        <f t="shared" ref="N76" si="11">IFERROR(SUM(L76,M76),"")</f>
        <v>42.93</v>
      </c>
      <c r="O76" s="91" t="s">
        <v>190</v>
      </c>
    </row>
    <row r="77" spans="2:15" x14ac:dyDescent="0.2">
      <c r="B77" s="105"/>
      <c r="C77" s="105"/>
      <c r="D77" s="105"/>
      <c r="E77" s="105"/>
      <c r="F77" s="105"/>
      <c r="G77" s="105"/>
      <c r="H77" s="93" t="s">
        <v>56</v>
      </c>
      <c r="I77" s="94">
        <f>IFERROR(I76*I70,"")</f>
        <v>0</v>
      </c>
      <c r="J77" s="94" t="str">
        <f t="shared" ref="J77:K77" si="12">IFERROR(J76*J70,"")</f>
        <v/>
      </c>
      <c r="K77" s="94" t="str">
        <f t="shared" si="12"/>
        <v/>
      </c>
      <c r="L77" s="94">
        <f t="shared" si="10"/>
        <v>0</v>
      </c>
      <c r="M77" s="94">
        <f t="shared" ref="M77" si="13">IFERROR(M76*M70,"")</f>
        <v>1200.7520999999999</v>
      </c>
      <c r="N77" s="94">
        <f>IFERROR(SUM(L77,M77),"")</f>
        <v>1200.7520999999999</v>
      </c>
      <c r="O77" s="91" t="s">
        <v>189</v>
      </c>
    </row>
    <row r="78" spans="2:15" x14ac:dyDescent="0.2">
      <c r="B78" s="105"/>
      <c r="C78" s="105"/>
      <c r="D78" s="105"/>
      <c r="E78" s="105"/>
      <c r="F78" s="105"/>
      <c r="G78" s="105"/>
      <c r="H78" s="95" t="s">
        <v>19</v>
      </c>
      <c r="I78" s="112">
        <v>3.35</v>
      </c>
      <c r="J78" s="112">
        <v>55.41</v>
      </c>
      <c r="K78" s="112">
        <v>14.82</v>
      </c>
      <c r="L78" s="92">
        <f t="shared" si="10"/>
        <v>73.58</v>
      </c>
      <c r="M78" s="112">
        <v>50.76</v>
      </c>
      <c r="N78" s="92">
        <f t="shared" ref="N78" si="14">IFERROR(SUM(L78,M78),"")</f>
        <v>124.34</v>
      </c>
      <c r="O78" s="91" t="s">
        <v>191</v>
      </c>
    </row>
    <row r="79" spans="2:15" x14ac:dyDescent="0.2">
      <c r="B79" s="105"/>
      <c r="C79" s="105"/>
      <c r="D79" s="105"/>
      <c r="E79" s="105"/>
      <c r="F79" s="105"/>
      <c r="G79" s="105"/>
      <c r="H79" s="93" t="s">
        <v>56</v>
      </c>
      <c r="I79" s="94">
        <f>IFERROR(I78*I71,"")</f>
        <v>239.02249999999998</v>
      </c>
      <c r="J79" s="94">
        <f>IFERROR(J78*J71,"")</f>
        <v>2877.9953999999998</v>
      </c>
      <c r="K79" s="94">
        <f>IFERROR(K78*K71,"")</f>
        <v>393.32279999999997</v>
      </c>
      <c r="L79" s="94">
        <f t="shared" si="10"/>
        <v>3510.3406999999997</v>
      </c>
      <c r="M79" s="94">
        <f>IFERROR(M78*M71,"")</f>
        <v>72.586799999999997</v>
      </c>
      <c r="N79" s="94">
        <f>IFERROR(SUM(L79,M79),"")</f>
        <v>3582.9274999999998</v>
      </c>
      <c r="O79" s="91" t="s">
        <v>189</v>
      </c>
    </row>
    <row r="80" spans="2:15" x14ac:dyDescent="0.2">
      <c r="B80" s="105"/>
      <c r="C80" s="105"/>
      <c r="D80" s="105"/>
      <c r="E80" s="105"/>
      <c r="F80" s="105"/>
      <c r="G80" s="105"/>
      <c r="H80" s="95" t="s">
        <v>23</v>
      </c>
      <c r="I80" s="112"/>
      <c r="J80" s="112" t="str">
        <f>IFERROR(INDEX(Извещение!$J$7:$T$45,MATCH(CONCATENATE(РАСЧЕТ!B74,"/",РАСЧЕТ!D74,"/",РАСЧЕТ!E74,"/",F74,"/",H80),Извещение!#REF!,0),3),"")</f>
        <v/>
      </c>
      <c r="K80" s="112" t="str">
        <f>IFERROR(INDEX(Извещение!$J$7:$T$45,MATCH(CONCATENATE(РАСЧЕТ!B74,"/",РАСЧЕТ!D74,"/",РАСЧЕТ!E74,"/",F74,"/",H80),Извещение!#REF!,0),4),"")</f>
        <v/>
      </c>
      <c r="L80" s="92">
        <f t="shared" si="10"/>
        <v>0</v>
      </c>
      <c r="M80" s="112" t="str">
        <f>IFERROR(INDEX(Извещение!$J$7:$T$45,MATCH(CONCATENATE(РАСЧЕТ!B74,"/",РАСЧЕТ!D74,"/",РАСЧЕТ!E74,"/",F74,"/",H80),Извещение!#REF!,0),6),"")</f>
        <v/>
      </c>
      <c r="N80" s="92">
        <f t="shared" ref="N80" si="15">IFERROR(SUM(L80,M80),"")</f>
        <v>0</v>
      </c>
      <c r="O80" s="91" t="s">
        <v>192</v>
      </c>
    </row>
    <row r="81" spans="2:15" x14ac:dyDescent="0.2">
      <c r="B81" s="105"/>
      <c r="C81" s="105"/>
      <c r="D81" s="105"/>
      <c r="E81" s="105"/>
      <c r="F81" s="105"/>
      <c r="G81" s="105"/>
      <c r="H81" s="93" t="s">
        <v>56</v>
      </c>
      <c r="I81" s="94">
        <f>IFERROR(I80*I72,"")</f>
        <v>0</v>
      </c>
      <c r="J81" s="94" t="str">
        <f>IFERROR(J80*J72,"")</f>
        <v/>
      </c>
      <c r="K81" s="94" t="str">
        <f>IFERROR(K80*K72,"")</f>
        <v/>
      </c>
      <c r="L81" s="94">
        <f t="shared" si="10"/>
        <v>0</v>
      </c>
      <c r="M81" s="94" t="str">
        <f>IFERROR(M80*M72,"")</f>
        <v/>
      </c>
      <c r="N81" s="94">
        <f>IFERROR(SUM(L81,M81),"")</f>
        <v>0</v>
      </c>
      <c r="O81" s="91" t="s">
        <v>189</v>
      </c>
    </row>
    <row r="82" spans="2:15" x14ac:dyDescent="0.2">
      <c r="B82" s="105"/>
      <c r="C82" s="105"/>
      <c r="D82" s="105"/>
      <c r="E82" s="105"/>
      <c r="F82" s="105"/>
      <c r="G82" s="105"/>
      <c r="H82" s="95" t="s">
        <v>18</v>
      </c>
      <c r="I82" s="112">
        <v>16.23</v>
      </c>
      <c r="J82" s="112">
        <v>86.92</v>
      </c>
      <c r="K82" s="112">
        <v>6.37</v>
      </c>
      <c r="L82" s="92">
        <f t="shared" si="10"/>
        <v>109.52000000000001</v>
      </c>
      <c r="M82" s="112">
        <v>59.78</v>
      </c>
      <c r="N82" s="92">
        <f t="shared" ref="N82" si="16">IFERROR(SUM(L82,M82),"")</f>
        <v>169.3</v>
      </c>
      <c r="O82" s="91" t="s">
        <v>125</v>
      </c>
    </row>
    <row r="83" spans="2:15" x14ac:dyDescent="0.2">
      <c r="B83" s="105"/>
      <c r="C83" s="105"/>
      <c r="D83" s="105"/>
      <c r="E83" s="105"/>
      <c r="F83" s="105"/>
      <c r="G83" s="105"/>
      <c r="H83" s="93" t="s">
        <v>56</v>
      </c>
      <c r="I83" s="94">
        <f>IFERROR(I82*I73,"")</f>
        <v>370.53089999999997</v>
      </c>
      <c r="J83" s="94">
        <f>IFERROR(J82*J73,"")</f>
        <v>1513.2772</v>
      </c>
      <c r="K83" s="94">
        <f>IFERROR(K82*K73,"")</f>
        <v>56.374499999999998</v>
      </c>
      <c r="L83" s="94">
        <f t="shared" si="10"/>
        <v>1940.1825999999999</v>
      </c>
      <c r="M83" s="94">
        <f>IFERROR(M82*M73,"")</f>
        <v>34.074599999999997</v>
      </c>
      <c r="N83" s="94">
        <f>IFERROR(SUM(L83,M83),"")</f>
        <v>1974.2571999999998</v>
      </c>
      <c r="O83" s="91" t="s">
        <v>189</v>
      </c>
    </row>
    <row r="84" spans="2:15" x14ac:dyDescent="0.2">
      <c r="B84" s="105"/>
      <c r="C84" s="105"/>
      <c r="D84" s="105"/>
      <c r="E84" s="105"/>
      <c r="F84" s="105"/>
      <c r="G84" s="105"/>
      <c r="H84" s="96" t="s">
        <v>57</v>
      </c>
      <c r="I84" s="97">
        <f ca="1">SUM(I74:OFFSET(I84,-1,0))-I85</f>
        <v>23.970000000000027</v>
      </c>
      <c r="J84" s="97">
        <f ca="1">SUM(J74:OFFSET(J84,-1,0))-J85</f>
        <v>175.14999999999964</v>
      </c>
      <c r="K84" s="97">
        <f ca="1">SUM(K74:OFFSET(K84,-1,0))-K85</f>
        <v>34.209999999999923</v>
      </c>
      <c r="L84" s="97">
        <f t="shared" ca="1" si="10"/>
        <v>233.32999999999959</v>
      </c>
      <c r="M84" s="97">
        <f ca="1">SUM(M74:OFFSET(M84,-1,0))-M85</f>
        <v>188.14999999999986</v>
      </c>
      <c r="N84" s="97">
        <f t="shared" ref="N84" ca="1" si="17">IFERROR(SUM(L84,M84),"")</f>
        <v>421.47999999999945</v>
      </c>
      <c r="O84" s="91" t="s">
        <v>193</v>
      </c>
    </row>
    <row r="85" spans="2:15" x14ac:dyDescent="0.2">
      <c r="B85" s="105"/>
      <c r="C85" s="105"/>
      <c r="D85" s="105"/>
      <c r="E85" s="105"/>
      <c r="F85" s="105"/>
      <c r="G85" s="105"/>
      <c r="H85" s="96" t="s">
        <v>72</v>
      </c>
      <c r="I85" s="97">
        <f>SUMIF(H74:H83,"стоимость",I74:I83)</f>
        <v>1137.0119</v>
      </c>
      <c r="J85" s="97">
        <f>SUMIF(H74:H83,"стоимость",J74:J83)</f>
        <v>7201.3209999999999</v>
      </c>
      <c r="K85" s="97">
        <f>SUMIF(H74:H83,"стоимость",K74:K83)</f>
        <v>1014.5049</v>
      </c>
      <c r="L85" s="97">
        <f t="shared" si="10"/>
        <v>9352.8377999999993</v>
      </c>
      <c r="M85" s="97">
        <f>SUMIF(H74:H83,"стоимость",M74:M83)</f>
        <v>1544.9714999999999</v>
      </c>
      <c r="N85" s="97">
        <f>IFERROR(SUM(L85,M85),"")</f>
        <v>10897.809299999999</v>
      </c>
      <c r="O85" s="91" t="s">
        <v>194</v>
      </c>
    </row>
    <row r="86" spans="2:15" x14ac:dyDescent="0.2">
      <c r="B86" s="113"/>
      <c r="C86" s="113"/>
      <c r="D86" s="113"/>
      <c r="E86" s="113"/>
      <c r="F86" s="113"/>
      <c r="G86" s="114"/>
      <c r="H86" s="98"/>
      <c r="I86" s="98"/>
      <c r="J86" s="98"/>
      <c r="K86" s="98"/>
      <c r="L86" s="99"/>
      <c r="M86" s="98"/>
      <c r="N86" s="98"/>
    </row>
    <row r="87" spans="2:15" x14ac:dyDescent="0.2">
      <c r="B87" s="184" t="s">
        <v>58</v>
      </c>
      <c r="C87" s="184"/>
      <c r="D87" s="184"/>
      <c r="E87" s="184"/>
      <c r="F87" s="115"/>
      <c r="G87" s="90"/>
      <c r="H87" s="90"/>
      <c r="I87" s="90"/>
      <c r="J87" s="98"/>
      <c r="K87" s="98"/>
      <c r="L87" s="99"/>
      <c r="M87" s="98"/>
      <c r="N87" s="98"/>
    </row>
    <row r="88" spans="2:15" x14ac:dyDescent="0.2">
      <c r="B88" s="173" t="s">
        <v>103</v>
      </c>
      <c r="C88" s="173"/>
      <c r="D88" s="173"/>
      <c r="E88" s="173"/>
      <c r="F88" s="173"/>
      <c r="G88" s="173"/>
      <c r="H88" s="173"/>
      <c r="I88" s="173"/>
      <c r="J88" s="98"/>
      <c r="K88" s="98"/>
      <c r="L88" s="99"/>
      <c r="M88" s="98"/>
      <c r="N88" s="98"/>
    </row>
    <row r="89" spans="2:15" x14ac:dyDescent="0.2">
      <c r="B89" s="173" t="s">
        <v>59</v>
      </c>
      <c r="C89" s="173"/>
      <c r="D89" s="173"/>
      <c r="E89" s="173"/>
      <c r="F89" s="173"/>
      <c r="G89" s="173"/>
      <c r="H89" s="173"/>
      <c r="I89" s="173"/>
      <c r="J89" s="98"/>
      <c r="K89" s="98"/>
      <c r="L89" s="99"/>
      <c r="M89" s="98"/>
      <c r="N89" s="98"/>
    </row>
    <row r="90" spans="2:15" x14ac:dyDescent="0.2">
      <c r="B90" s="173" t="s">
        <v>60</v>
      </c>
      <c r="C90" s="173"/>
      <c r="D90" s="173"/>
      <c r="E90" s="173"/>
      <c r="F90" s="173"/>
      <c r="G90" s="173"/>
      <c r="H90" s="173"/>
      <c r="I90" s="173"/>
      <c r="J90" s="98"/>
      <c r="K90" s="98"/>
      <c r="L90" s="99"/>
      <c r="M90" s="98"/>
      <c r="N90" s="98"/>
    </row>
    <row r="91" spans="2:15" x14ac:dyDescent="0.2">
      <c r="B91" s="173" t="s">
        <v>61</v>
      </c>
      <c r="C91" s="173"/>
      <c r="D91" s="173"/>
      <c r="E91" s="173"/>
      <c r="F91" s="173"/>
      <c r="G91" s="173"/>
      <c r="H91" s="173"/>
      <c r="I91" s="173"/>
      <c r="J91" s="98"/>
      <c r="K91" s="98"/>
      <c r="L91" s="99"/>
      <c r="M91" s="98"/>
      <c r="N91" s="98"/>
    </row>
    <row r="92" spans="2:15" x14ac:dyDescent="0.2">
      <c r="B92" s="173" t="s">
        <v>62</v>
      </c>
      <c r="C92" s="173"/>
      <c r="D92" s="173"/>
      <c r="E92" s="173"/>
      <c r="F92" s="173"/>
      <c r="G92" s="173"/>
      <c r="H92" s="173"/>
      <c r="I92" s="173"/>
      <c r="J92" s="90"/>
      <c r="K92" s="90"/>
      <c r="L92" s="90"/>
      <c r="M92" s="90"/>
      <c r="N92" s="90"/>
    </row>
    <row r="93" spans="2:15" x14ac:dyDescent="0.2">
      <c r="B93" s="173" t="s">
        <v>63</v>
      </c>
      <c r="C93" s="173"/>
      <c r="D93" s="173"/>
      <c r="E93" s="173"/>
      <c r="F93" s="173"/>
      <c r="G93" s="173"/>
      <c r="H93" s="173"/>
      <c r="I93" s="173"/>
      <c r="J93" s="90"/>
      <c r="K93" s="90"/>
      <c r="L93" s="90"/>
      <c r="M93" s="90"/>
      <c r="N93" s="90"/>
    </row>
    <row r="94" spans="2:15" x14ac:dyDescent="0.2">
      <c r="B94" s="173" t="s">
        <v>64</v>
      </c>
      <c r="C94" s="173"/>
      <c r="D94" s="173"/>
      <c r="E94" s="173"/>
      <c r="F94" s="173"/>
      <c r="G94" s="173"/>
      <c r="H94" s="173"/>
      <c r="I94" s="173"/>
      <c r="J94" s="90"/>
      <c r="K94" s="90"/>
      <c r="L94" s="90"/>
      <c r="M94" s="90"/>
      <c r="N94" s="90"/>
    </row>
    <row r="95" spans="2:15" x14ac:dyDescent="0.2">
      <c r="B95" s="173" t="s">
        <v>65</v>
      </c>
      <c r="C95" s="173"/>
      <c r="D95" s="173"/>
      <c r="E95" s="173"/>
      <c r="F95" s="173"/>
      <c r="G95" s="173"/>
      <c r="H95" s="173"/>
      <c r="I95" s="173"/>
      <c r="J95" s="90"/>
      <c r="K95" s="90"/>
      <c r="L95" s="90"/>
      <c r="M95" s="90"/>
      <c r="N95" s="90"/>
    </row>
    <row r="96" spans="2:15" x14ac:dyDescent="0.2">
      <c r="B96" s="116"/>
      <c r="C96" s="116"/>
      <c r="D96" s="116"/>
      <c r="E96" s="116"/>
      <c r="F96" s="116"/>
      <c r="G96" s="116"/>
      <c r="H96" s="116"/>
      <c r="I96" s="116"/>
      <c r="J96" s="90"/>
      <c r="K96" s="90"/>
      <c r="L96" s="90"/>
      <c r="M96" s="90"/>
      <c r="N96" s="90"/>
    </row>
    <row r="97" spans="2:14" x14ac:dyDescent="0.2">
      <c r="B97" s="90" t="s">
        <v>66</v>
      </c>
      <c r="C97" s="90"/>
      <c r="D97" s="90"/>
      <c r="E97" s="90"/>
      <c r="F97" s="90"/>
      <c r="G97" s="90"/>
      <c r="H97" s="90"/>
      <c r="I97" s="90"/>
      <c r="J97" s="90" t="s">
        <v>67</v>
      </c>
      <c r="K97" s="90"/>
      <c r="L97" s="90"/>
      <c r="M97" s="90"/>
      <c r="N97" s="90"/>
    </row>
    <row r="98" spans="2:14" x14ac:dyDescent="0.2">
      <c r="B98" s="117" t="s">
        <v>102</v>
      </c>
      <c r="C98" s="117"/>
      <c r="D98" s="90"/>
      <c r="E98" s="90"/>
      <c r="F98" s="90"/>
      <c r="G98" s="90"/>
      <c r="H98" s="90"/>
      <c r="I98" s="90"/>
      <c r="J98" s="117"/>
      <c r="K98" s="117"/>
      <c r="L98" s="117"/>
      <c r="M98" s="90"/>
      <c r="N98" s="90"/>
    </row>
    <row r="99" spans="2:14" x14ac:dyDescent="0.2">
      <c r="B99" s="101" t="s">
        <v>68</v>
      </c>
      <c r="C99" s="90"/>
      <c r="D99" s="90"/>
      <c r="E99" s="90"/>
      <c r="F99" s="90"/>
      <c r="G99" s="90"/>
      <c r="H99" s="90"/>
      <c r="I99" s="90"/>
      <c r="J99" s="90" t="s">
        <v>68</v>
      </c>
      <c r="K99" s="90"/>
      <c r="L99" s="90"/>
      <c r="M99" s="90"/>
      <c r="N99" s="90"/>
    </row>
    <row r="100" spans="2:14" x14ac:dyDescent="0.2"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</row>
    <row r="101" spans="2:14" x14ac:dyDescent="0.2">
      <c r="B101" s="117"/>
      <c r="C101" s="117"/>
      <c r="D101" s="90"/>
      <c r="E101" s="90"/>
      <c r="F101" s="90"/>
      <c r="G101" s="90"/>
      <c r="H101" s="90"/>
      <c r="I101" s="90"/>
      <c r="J101" s="117"/>
      <c r="K101" s="117"/>
      <c r="L101" s="117"/>
      <c r="M101" s="90"/>
      <c r="N101" s="90"/>
    </row>
    <row r="102" spans="2:14" x14ac:dyDescent="0.2">
      <c r="B102" s="102" t="s">
        <v>69</v>
      </c>
      <c r="C102" s="90"/>
      <c r="D102" s="90"/>
      <c r="E102" s="90"/>
      <c r="F102" s="90"/>
      <c r="G102" s="90"/>
      <c r="H102" s="90"/>
      <c r="I102" s="90"/>
      <c r="J102" s="172" t="s">
        <v>69</v>
      </c>
      <c r="K102" s="172"/>
      <c r="L102" s="172"/>
      <c r="M102" s="90"/>
      <c r="N102" s="90"/>
    </row>
    <row r="103" spans="2:14" x14ac:dyDescent="0.2"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</row>
    <row r="104" spans="2:14" x14ac:dyDescent="0.2">
      <c r="B104" s="116" t="s">
        <v>70</v>
      </c>
      <c r="C104" s="90"/>
      <c r="D104" s="90"/>
      <c r="E104" s="90"/>
      <c r="F104" s="90"/>
      <c r="G104" s="90"/>
      <c r="H104" s="90"/>
      <c r="I104" s="90"/>
      <c r="J104" s="90" t="s">
        <v>70</v>
      </c>
      <c r="K104" s="90"/>
      <c r="L104" s="90"/>
      <c r="M104" s="90"/>
      <c r="N104" s="90"/>
    </row>
    <row r="106" spans="2:14" x14ac:dyDescent="0.2"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M106" s="90"/>
      <c r="N106" s="103" t="s">
        <v>35</v>
      </c>
    </row>
    <row r="107" spans="2:14" x14ac:dyDescent="0.2"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M107" s="90"/>
      <c r="N107" s="103" t="s">
        <v>36</v>
      </c>
    </row>
    <row r="108" spans="2:14" x14ac:dyDescent="0.2"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M108" s="90"/>
      <c r="N108" s="103" t="s">
        <v>37</v>
      </c>
    </row>
    <row r="109" spans="2:14" x14ac:dyDescent="0.2"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</row>
    <row r="110" spans="2:14" x14ac:dyDescent="0.2">
      <c r="B110" s="90"/>
      <c r="C110" s="174" t="s">
        <v>38</v>
      </c>
      <c r="D110" s="174"/>
      <c r="E110" s="174"/>
      <c r="F110" s="174"/>
      <c r="G110" s="174"/>
      <c r="H110" s="174"/>
      <c r="I110" s="174"/>
      <c r="J110" s="174"/>
      <c r="K110" s="174"/>
      <c r="L110" s="174"/>
      <c r="M110" s="90"/>
      <c r="N110" s="90"/>
    </row>
    <row r="111" spans="2:14" x14ac:dyDescent="0.2">
      <c r="B111" s="90"/>
      <c r="C111" s="174" t="s">
        <v>39</v>
      </c>
      <c r="D111" s="174"/>
      <c r="E111" s="174"/>
      <c r="F111" s="174"/>
      <c r="G111" s="174"/>
      <c r="H111" s="174"/>
      <c r="I111" s="174"/>
      <c r="J111" s="174"/>
      <c r="K111" s="174"/>
      <c r="L111" s="174"/>
      <c r="M111" s="90"/>
      <c r="N111" s="90"/>
    </row>
    <row r="112" spans="2:14" x14ac:dyDescent="0.2">
      <c r="B112" s="90" t="s">
        <v>40</v>
      </c>
      <c r="C112" s="104"/>
      <c r="D112" s="104"/>
      <c r="E112" s="104"/>
      <c r="F112" s="104"/>
      <c r="G112" s="104"/>
      <c r="H112" s="104"/>
      <c r="I112" s="104"/>
      <c r="J112" s="104"/>
      <c r="K112" s="104"/>
      <c r="L112" s="174" t="s">
        <v>41</v>
      </c>
      <c r="M112" s="174"/>
      <c r="N112" s="174"/>
    </row>
    <row r="113" spans="2:15" x14ac:dyDescent="0.2">
      <c r="B113" s="90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</row>
    <row r="114" spans="2:15" x14ac:dyDescent="0.2">
      <c r="B114" s="90" t="s">
        <v>42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</row>
    <row r="115" spans="2:15" x14ac:dyDescent="0.2">
      <c r="B115" s="90" t="s">
        <v>43</v>
      </c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</row>
    <row r="116" spans="2:15" x14ac:dyDescent="0.2">
      <c r="B116" s="90" t="s">
        <v>300</v>
      </c>
      <c r="C116" s="120"/>
      <c r="D116" s="120"/>
      <c r="E116" s="120"/>
      <c r="F116" s="120"/>
      <c r="G116" s="120"/>
      <c r="H116" s="120"/>
      <c r="I116" s="104"/>
      <c r="J116" s="104"/>
      <c r="K116" s="104"/>
      <c r="L116" s="104"/>
      <c r="M116" s="104"/>
      <c r="N116" s="104"/>
    </row>
    <row r="117" spans="2:15" x14ac:dyDescent="0.2">
      <c r="B117" s="90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</row>
    <row r="118" spans="2:15" x14ac:dyDescent="0.2"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</row>
    <row r="119" spans="2:15" ht="12.75" customHeight="1" x14ac:dyDescent="0.2">
      <c r="B119" s="175" t="s">
        <v>25</v>
      </c>
      <c r="C119" s="177" t="s">
        <v>44</v>
      </c>
      <c r="D119" s="179" t="s">
        <v>45</v>
      </c>
      <c r="E119" s="179" t="s">
        <v>46</v>
      </c>
      <c r="F119" s="179" t="s">
        <v>71</v>
      </c>
      <c r="G119" s="179" t="s">
        <v>47</v>
      </c>
      <c r="H119" s="179" t="s">
        <v>8</v>
      </c>
      <c r="I119" s="180" t="s">
        <v>48</v>
      </c>
      <c r="J119" s="180"/>
      <c r="K119" s="180"/>
      <c r="L119" s="180"/>
      <c r="M119" s="181" t="s">
        <v>49</v>
      </c>
      <c r="N119" s="182" t="s">
        <v>50</v>
      </c>
    </row>
    <row r="120" spans="2:15" x14ac:dyDescent="0.2">
      <c r="B120" s="176"/>
      <c r="C120" s="178"/>
      <c r="D120" s="179"/>
      <c r="E120" s="179"/>
      <c r="F120" s="179"/>
      <c r="G120" s="179"/>
      <c r="H120" s="179"/>
      <c r="I120" s="105" t="s">
        <v>51</v>
      </c>
      <c r="J120" s="105" t="s">
        <v>52</v>
      </c>
      <c r="K120" s="105" t="s">
        <v>53</v>
      </c>
      <c r="L120" s="105" t="s">
        <v>54</v>
      </c>
      <c r="M120" s="181"/>
      <c r="N120" s="183"/>
    </row>
    <row r="121" spans="2:15" x14ac:dyDescent="0.2">
      <c r="B121" s="185" t="s">
        <v>301</v>
      </c>
      <c r="C121" s="186"/>
      <c r="D121" s="186"/>
      <c r="E121" s="186"/>
      <c r="F121" s="186"/>
      <c r="G121" s="187"/>
      <c r="H121" s="106" t="s">
        <v>17</v>
      </c>
      <c r="I121" s="107">
        <v>120.15</v>
      </c>
      <c r="J121" s="107">
        <v>85.62</v>
      </c>
      <c r="K121" s="107">
        <v>43.38</v>
      </c>
      <c r="L121" s="107"/>
      <c r="M121" s="107">
        <v>6.85</v>
      </c>
      <c r="N121" s="107"/>
    </row>
    <row r="122" spans="2:15" x14ac:dyDescent="0.2">
      <c r="B122" s="188"/>
      <c r="C122" s="189"/>
      <c r="D122" s="189"/>
      <c r="E122" s="189"/>
      <c r="F122" s="189"/>
      <c r="G122" s="190"/>
      <c r="H122" s="106" t="s">
        <v>22</v>
      </c>
      <c r="I122" s="107">
        <v>898.69</v>
      </c>
      <c r="J122" s="107">
        <v>642.13</v>
      </c>
      <c r="K122" s="107">
        <v>323.07</v>
      </c>
      <c r="L122" s="107"/>
      <c r="M122" s="107">
        <v>27.97</v>
      </c>
      <c r="N122" s="107"/>
    </row>
    <row r="123" spans="2:15" x14ac:dyDescent="0.2">
      <c r="B123" s="188"/>
      <c r="C123" s="189"/>
      <c r="D123" s="189"/>
      <c r="E123" s="189"/>
      <c r="F123" s="189"/>
      <c r="G123" s="190"/>
      <c r="H123" s="106" t="s">
        <v>19</v>
      </c>
      <c r="I123" s="107">
        <v>71.349999999999994</v>
      </c>
      <c r="J123" s="107">
        <v>51.94</v>
      </c>
      <c r="K123" s="107">
        <v>26.54</v>
      </c>
      <c r="L123" s="107"/>
      <c r="M123" s="107">
        <v>1.43</v>
      </c>
      <c r="N123" s="107"/>
    </row>
    <row r="124" spans="2:15" x14ac:dyDescent="0.2">
      <c r="B124" s="188"/>
      <c r="C124" s="189"/>
      <c r="D124" s="189"/>
      <c r="E124" s="189"/>
      <c r="F124" s="189"/>
      <c r="G124" s="190"/>
      <c r="H124" s="106" t="s">
        <v>23</v>
      </c>
      <c r="I124" s="107">
        <v>71.349999999999994</v>
      </c>
      <c r="J124" s="107">
        <v>51.94</v>
      </c>
      <c r="K124" s="107">
        <v>26.54</v>
      </c>
      <c r="L124" s="107"/>
      <c r="M124" s="107">
        <v>1.43</v>
      </c>
      <c r="N124" s="107"/>
    </row>
    <row r="125" spans="2:15" x14ac:dyDescent="0.2">
      <c r="B125" s="191"/>
      <c r="C125" s="192"/>
      <c r="D125" s="192"/>
      <c r="E125" s="192"/>
      <c r="F125" s="192"/>
      <c r="G125" s="193"/>
      <c r="H125" s="106" t="s">
        <v>18</v>
      </c>
      <c r="I125" s="107">
        <v>22.83</v>
      </c>
      <c r="J125" s="107">
        <v>17.41</v>
      </c>
      <c r="K125" s="107">
        <v>8.85</v>
      </c>
      <c r="L125" s="107"/>
      <c r="M125" s="107">
        <v>0.56999999999999995</v>
      </c>
      <c r="N125" s="107"/>
    </row>
    <row r="126" spans="2:15" x14ac:dyDescent="0.2">
      <c r="B126" s="108" t="s">
        <v>302</v>
      </c>
      <c r="C126" s="105" t="s">
        <v>55</v>
      </c>
      <c r="D126" s="108">
        <v>9</v>
      </c>
      <c r="E126" s="108">
        <v>7</v>
      </c>
      <c r="F126" s="108">
        <v>1</v>
      </c>
      <c r="G126" s="109">
        <v>3.2</v>
      </c>
      <c r="H126" s="110" t="s">
        <v>17</v>
      </c>
      <c r="I126" s="111">
        <v>0</v>
      </c>
      <c r="J126" s="111">
        <v>0</v>
      </c>
      <c r="K126" s="111">
        <v>0</v>
      </c>
      <c r="L126" s="92">
        <f>IFERROR(SUM(I126,J126,K126),"")</f>
        <v>0</v>
      </c>
      <c r="M126" s="112">
        <v>0</v>
      </c>
      <c r="N126" s="92">
        <f>IFERROR(SUM(L126,M126),"")</f>
        <v>0</v>
      </c>
      <c r="O126" s="91" t="s">
        <v>129</v>
      </c>
    </row>
    <row r="127" spans="2:15" x14ac:dyDescent="0.2">
      <c r="B127" s="105"/>
      <c r="C127" s="105"/>
      <c r="D127" s="105"/>
      <c r="E127" s="105"/>
      <c r="F127" s="105"/>
      <c r="G127" s="105"/>
      <c r="H127" s="93" t="s">
        <v>56</v>
      </c>
      <c r="I127" s="94">
        <f>IFERROR(I126*I121,"")</f>
        <v>0</v>
      </c>
      <c r="J127" s="94">
        <f t="shared" ref="J127:K127" si="18">IFERROR(J126*J121,"")</f>
        <v>0</v>
      </c>
      <c r="K127" s="94">
        <f t="shared" si="18"/>
        <v>0</v>
      </c>
      <c r="L127" s="94">
        <f>IFERROR(SUM(I127,J127,K127),"")</f>
        <v>0</v>
      </c>
      <c r="M127" s="94">
        <f>IFERROR(M126*M121,"")</f>
        <v>0</v>
      </c>
      <c r="N127" s="94">
        <f>IFERROR(SUM(L127,M127),"")</f>
        <v>0</v>
      </c>
      <c r="O127" s="91" t="s">
        <v>195</v>
      </c>
    </row>
    <row r="128" spans="2:15" x14ac:dyDescent="0.2">
      <c r="B128" s="105"/>
      <c r="C128" s="105"/>
      <c r="D128" s="105"/>
      <c r="E128" s="105"/>
      <c r="F128" s="105"/>
      <c r="G128" s="105"/>
      <c r="H128" s="110" t="s">
        <v>22</v>
      </c>
      <c r="I128" s="111">
        <v>4.1500000000000004</v>
      </c>
      <c r="J128" s="111">
        <v>22.39</v>
      </c>
      <c r="K128" s="111">
        <v>0.08</v>
      </c>
      <c r="L128" s="92">
        <f>IFERROR(SUM(I128,J128,K128),"")</f>
        <v>26.619999999999997</v>
      </c>
      <c r="M128" s="112">
        <v>26.59</v>
      </c>
      <c r="N128" s="92">
        <f t="shared" ref="N128" si="19">IFERROR(SUM(L128,M128),"")</f>
        <v>53.209999999999994</v>
      </c>
      <c r="O128" s="91" t="s">
        <v>196</v>
      </c>
    </row>
    <row r="129" spans="2:15" x14ac:dyDescent="0.2">
      <c r="B129" s="105"/>
      <c r="C129" s="105"/>
      <c r="D129" s="105"/>
      <c r="E129" s="105"/>
      <c r="F129" s="105"/>
      <c r="G129" s="105"/>
      <c r="H129" s="93" t="s">
        <v>56</v>
      </c>
      <c r="I129" s="94">
        <f>IFERROR(I128*I122,"")</f>
        <v>3729.5635000000007</v>
      </c>
      <c r="J129" s="94">
        <f t="shared" ref="J129:K129" si="20">IFERROR(J128*J122,"")</f>
        <v>14377.2907</v>
      </c>
      <c r="K129" s="94">
        <f t="shared" si="20"/>
        <v>25.845600000000001</v>
      </c>
      <c r="L129" s="94">
        <f t="shared" ref="L129:L137" si="21">IFERROR(SUM(I129,J129,K129),"")</f>
        <v>18132.699800000002</v>
      </c>
      <c r="M129" s="94">
        <f t="shared" ref="M129" si="22">IFERROR(M128*M122,"")</f>
        <v>743.72230000000002</v>
      </c>
      <c r="N129" s="94">
        <f>IFERROR(SUM(L129,M129),"")</f>
        <v>18876.422100000003</v>
      </c>
      <c r="O129" s="91" t="s">
        <v>195</v>
      </c>
    </row>
    <row r="130" spans="2:15" x14ac:dyDescent="0.2">
      <c r="B130" s="105"/>
      <c r="C130" s="105"/>
      <c r="D130" s="105"/>
      <c r="E130" s="105"/>
      <c r="F130" s="105"/>
      <c r="G130" s="105"/>
      <c r="H130" s="95" t="s">
        <v>19</v>
      </c>
      <c r="I130" s="112">
        <v>16.53</v>
      </c>
      <c r="J130" s="112">
        <v>134.16</v>
      </c>
      <c r="K130" s="112">
        <v>16.84</v>
      </c>
      <c r="L130" s="92">
        <f t="shared" si="21"/>
        <v>167.53</v>
      </c>
      <c r="M130" s="112">
        <v>120.67</v>
      </c>
      <c r="N130" s="92">
        <f t="shared" ref="N130" si="23">IFERROR(SUM(L130,M130),"")</f>
        <v>288.2</v>
      </c>
      <c r="O130" s="91" t="s">
        <v>130</v>
      </c>
    </row>
    <row r="131" spans="2:15" x14ac:dyDescent="0.2">
      <c r="B131" s="105"/>
      <c r="C131" s="105"/>
      <c r="D131" s="105"/>
      <c r="E131" s="105"/>
      <c r="F131" s="105"/>
      <c r="G131" s="105"/>
      <c r="H131" s="93" t="s">
        <v>56</v>
      </c>
      <c r="I131" s="94">
        <f>IFERROR(I130*I123,"")</f>
        <v>1179.4155000000001</v>
      </c>
      <c r="J131" s="94">
        <f>IFERROR(J130*J123,"")</f>
        <v>6968.2703999999994</v>
      </c>
      <c r="K131" s="94">
        <f>IFERROR(K130*K123,"")</f>
        <v>446.93359999999996</v>
      </c>
      <c r="L131" s="94">
        <f t="shared" si="21"/>
        <v>8594.6194999999989</v>
      </c>
      <c r="M131" s="94">
        <f>IFERROR(M130*M123,"")</f>
        <v>172.5581</v>
      </c>
      <c r="N131" s="94">
        <f>IFERROR(SUM(L131,M131),"")</f>
        <v>8767.1775999999991</v>
      </c>
      <c r="O131" s="91" t="s">
        <v>195</v>
      </c>
    </row>
    <row r="132" spans="2:15" x14ac:dyDescent="0.2">
      <c r="B132" s="105"/>
      <c r="C132" s="105"/>
      <c r="D132" s="105"/>
      <c r="E132" s="105"/>
      <c r="F132" s="105"/>
      <c r="G132" s="105"/>
      <c r="H132" s="95" t="s">
        <v>23</v>
      </c>
      <c r="I132" s="112"/>
      <c r="J132" s="112" t="str">
        <f>IFERROR(INDEX(Извещение!$J$7:$T$45,MATCH(CONCATENATE(РАСЧЕТ!B126,"/",РАСЧЕТ!D126,"/",РАСЧЕТ!E126,"/",F126,"/",H132),Извещение!#REF!,0),3),"")</f>
        <v/>
      </c>
      <c r="K132" s="112" t="str">
        <f>IFERROR(INDEX(Извещение!$J$7:$T$45,MATCH(CONCATENATE(РАСЧЕТ!B126,"/",РАСЧЕТ!D126,"/",РАСЧЕТ!E126,"/",F126,"/",H132),Извещение!#REF!,0),4),"")</f>
        <v/>
      </c>
      <c r="L132" s="92">
        <f t="shared" si="21"/>
        <v>0</v>
      </c>
      <c r="M132" s="112" t="str">
        <f>IFERROR(INDEX(Извещение!$J$7:$T$45,MATCH(CONCATENATE(РАСЧЕТ!B126,"/",РАСЧЕТ!D126,"/",РАСЧЕТ!E126,"/",F126,"/",H132),Извещение!#REF!,0),6),"")</f>
        <v/>
      </c>
      <c r="N132" s="92">
        <f t="shared" ref="N132" si="24">IFERROR(SUM(L132,M132),"")</f>
        <v>0</v>
      </c>
      <c r="O132" s="91" t="s">
        <v>197</v>
      </c>
    </row>
    <row r="133" spans="2:15" x14ac:dyDescent="0.2">
      <c r="B133" s="105"/>
      <c r="C133" s="105"/>
      <c r="D133" s="105"/>
      <c r="E133" s="105"/>
      <c r="F133" s="105"/>
      <c r="G133" s="105"/>
      <c r="H133" s="93" t="s">
        <v>56</v>
      </c>
      <c r="I133" s="94">
        <f>IFERROR(I132*I124,"")</f>
        <v>0</v>
      </c>
      <c r="J133" s="94" t="str">
        <f>IFERROR(J132*J124,"")</f>
        <v/>
      </c>
      <c r="K133" s="94" t="str">
        <f>IFERROR(K132*K124,"")</f>
        <v/>
      </c>
      <c r="L133" s="94">
        <f t="shared" si="21"/>
        <v>0</v>
      </c>
      <c r="M133" s="94" t="str">
        <f>IFERROR(M132*M124,"")</f>
        <v/>
      </c>
      <c r="N133" s="94">
        <f>IFERROR(SUM(L133,M133),"")</f>
        <v>0</v>
      </c>
      <c r="O133" s="91" t="s">
        <v>195</v>
      </c>
    </row>
    <row r="134" spans="2:15" x14ac:dyDescent="0.2">
      <c r="B134" s="105"/>
      <c r="C134" s="105"/>
      <c r="D134" s="105"/>
      <c r="E134" s="105"/>
      <c r="F134" s="105"/>
      <c r="G134" s="105"/>
      <c r="H134" s="95" t="s">
        <v>18</v>
      </c>
      <c r="I134" s="112">
        <v>46.72</v>
      </c>
      <c r="J134" s="112">
        <v>198.79</v>
      </c>
      <c r="K134" s="112">
        <v>4.46</v>
      </c>
      <c r="L134" s="92">
        <f t="shared" si="21"/>
        <v>249.97</v>
      </c>
      <c r="M134" s="112">
        <v>169.42</v>
      </c>
      <c r="N134" s="92">
        <f t="shared" ref="N134" si="25">IFERROR(SUM(L134,M134),"")</f>
        <v>419.39</v>
      </c>
      <c r="O134" s="91" t="s">
        <v>128</v>
      </c>
    </row>
    <row r="135" spans="2:15" x14ac:dyDescent="0.2">
      <c r="B135" s="105"/>
      <c r="C135" s="105"/>
      <c r="D135" s="105"/>
      <c r="E135" s="105"/>
      <c r="F135" s="105"/>
      <c r="G135" s="105"/>
      <c r="H135" s="93" t="s">
        <v>56</v>
      </c>
      <c r="I135" s="94">
        <f>IFERROR(I134*I125,"")</f>
        <v>1066.6175999999998</v>
      </c>
      <c r="J135" s="94">
        <f>IFERROR(J134*J125,"")</f>
        <v>3460.9339</v>
      </c>
      <c r="K135" s="94">
        <f>IFERROR(K134*K125,"")</f>
        <v>39.470999999999997</v>
      </c>
      <c r="L135" s="94">
        <f t="shared" si="21"/>
        <v>4567.0224999999991</v>
      </c>
      <c r="M135" s="94">
        <f>IFERROR(M134*M125,"")</f>
        <v>96.569399999999987</v>
      </c>
      <c r="N135" s="94">
        <f>IFERROR(SUM(L135,M135),"")</f>
        <v>4663.5918999999994</v>
      </c>
      <c r="O135" s="91" t="s">
        <v>195</v>
      </c>
    </row>
    <row r="136" spans="2:15" x14ac:dyDescent="0.2">
      <c r="B136" s="105"/>
      <c r="C136" s="105"/>
      <c r="D136" s="105"/>
      <c r="E136" s="105"/>
      <c r="F136" s="105"/>
      <c r="G136" s="105"/>
      <c r="H136" s="96" t="s">
        <v>57</v>
      </c>
      <c r="I136" s="97">
        <f ca="1">SUM(I126:OFFSET(I136,-1,0))-I137</f>
        <v>67.400000000000546</v>
      </c>
      <c r="J136" s="97">
        <f ca="1">SUM(J126:OFFSET(J136,-1,0))-J137</f>
        <v>355.34000000000015</v>
      </c>
      <c r="K136" s="97">
        <f ca="1">SUM(K126:OFFSET(K136,-1,0))-K137</f>
        <v>21.379999999999995</v>
      </c>
      <c r="L136" s="97">
        <f t="shared" ca="1" si="21"/>
        <v>444.12000000000069</v>
      </c>
      <c r="M136" s="97">
        <f ca="1">SUM(M126:OFFSET(M136,-1,0))-M137</f>
        <v>316.68000000000029</v>
      </c>
      <c r="N136" s="97">
        <f t="shared" ref="N136" ca="1" si="26">IFERROR(SUM(L136,M136),"")</f>
        <v>760.80000000000098</v>
      </c>
      <c r="O136" s="91" t="s">
        <v>198</v>
      </c>
    </row>
    <row r="137" spans="2:15" x14ac:dyDescent="0.2">
      <c r="B137" s="105"/>
      <c r="C137" s="105"/>
      <c r="D137" s="105"/>
      <c r="E137" s="105"/>
      <c r="F137" s="105"/>
      <c r="G137" s="105"/>
      <c r="H137" s="96" t="s">
        <v>72</v>
      </c>
      <c r="I137" s="97">
        <f>SUMIF(H126:H135,"стоимость",I126:I135)</f>
        <v>5975.5966000000008</v>
      </c>
      <c r="J137" s="97">
        <f>SUMIF(H126:H135,"стоимость",J126:J135)</f>
        <v>24806.494999999999</v>
      </c>
      <c r="K137" s="97">
        <f>SUMIF(H126:H135,"стоимость",K126:K135)</f>
        <v>512.25019999999995</v>
      </c>
      <c r="L137" s="97">
        <f t="shared" si="21"/>
        <v>31294.341799999998</v>
      </c>
      <c r="M137" s="97">
        <f>SUMIF(H126:H135,"стоимость",M126:M135)</f>
        <v>1012.8498</v>
      </c>
      <c r="N137" s="97">
        <f>IFERROR(SUM(L137,M137),"")</f>
        <v>32307.191599999998</v>
      </c>
      <c r="O137" s="91" t="s">
        <v>199</v>
      </c>
    </row>
    <row r="138" spans="2:15" x14ac:dyDescent="0.2">
      <c r="B138" s="113"/>
      <c r="C138" s="113"/>
      <c r="D138" s="113"/>
      <c r="E138" s="113"/>
      <c r="F138" s="113"/>
      <c r="G138" s="114"/>
      <c r="H138" s="98"/>
      <c r="I138" s="98"/>
      <c r="J138" s="98"/>
      <c r="K138" s="98"/>
      <c r="L138" s="99"/>
      <c r="M138" s="98"/>
      <c r="N138" s="98"/>
    </row>
    <row r="139" spans="2:15" x14ac:dyDescent="0.2">
      <c r="B139" s="184" t="s">
        <v>58</v>
      </c>
      <c r="C139" s="184"/>
      <c r="D139" s="184"/>
      <c r="E139" s="184"/>
      <c r="F139" s="115"/>
      <c r="G139" s="90"/>
      <c r="H139" s="90"/>
      <c r="I139" s="90"/>
      <c r="J139" s="98"/>
      <c r="K139" s="98"/>
      <c r="L139" s="99"/>
      <c r="M139" s="98"/>
      <c r="N139" s="98"/>
    </row>
    <row r="140" spans="2:15" x14ac:dyDescent="0.2">
      <c r="B140" s="173" t="s">
        <v>103</v>
      </c>
      <c r="C140" s="173"/>
      <c r="D140" s="173"/>
      <c r="E140" s="173"/>
      <c r="F140" s="173"/>
      <c r="G140" s="173"/>
      <c r="H140" s="173"/>
      <c r="I140" s="173"/>
      <c r="J140" s="98"/>
      <c r="K140" s="98"/>
      <c r="L140" s="99"/>
      <c r="M140" s="98"/>
      <c r="N140" s="98"/>
    </row>
    <row r="141" spans="2:15" x14ac:dyDescent="0.2">
      <c r="B141" s="173" t="s">
        <v>59</v>
      </c>
      <c r="C141" s="173"/>
      <c r="D141" s="173"/>
      <c r="E141" s="173"/>
      <c r="F141" s="173"/>
      <c r="G141" s="173"/>
      <c r="H141" s="173"/>
      <c r="I141" s="173"/>
      <c r="J141" s="98"/>
      <c r="K141" s="98"/>
      <c r="L141" s="99"/>
      <c r="M141" s="98"/>
      <c r="N141" s="98"/>
    </row>
    <row r="142" spans="2:15" x14ac:dyDescent="0.2">
      <c r="B142" s="173" t="s">
        <v>60</v>
      </c>
      <c r="C142" s="173"/>
      <c r="D142" s="173"/>
      <c r="E142" s="173"/>
      <c r="F142" s="173"/>
      <c r="G142" s="173"/>
      <c r="H142" s="173"/>
      <c r="I142" s="173"/>
      <c r="J142" s="98"/>
      <c r="K142" s="98"/>
      <c r="L142" s="99"/>
      <c r="M142" s="98"/>
      <c r="N142" s="98"/>
    </row>
    <row r="143" spans="2:15" x14ac:dyDescent="0.2">
      <c r="B143" s="173" t="s">
        <v>61</v>
      </c>
      <c r="C143" s="173"/>
      <c r="D143" s="173"/>
      <c r="E143" s="173"/>
      <c r="F143" s="173"/>
      <c r="G143" s="173"/>
      <c r="H143" s="173"/>
      <c r="I143" s="173"/>
      <c r="J143" s="98"/>
      <c r="K143" s="98"/>
      <c r="L143" s="99"/>
      <c r="M143" s="98"/>
      <c r="N143" s="98"/>
    </row>
    <row r="144" spans="2:15" x14ac:dyDescent="0.2">
      <c r="B144" s="173" t="s">
        <v>62</v>
      </c>
      <c r="C144" s="173"/>
      <c r="D144" s="173"/>
      <c r="E144" s="173"/>
      <c r="F144" s="173"/>
      <c r="G144" s="173"/>
      <c r="H144" s="173"/>
      <c r="I144" s="173"/>
      <c r="J144" s="90"/>
      <c r="K144" s="90"/>
      <c r="L144" s="90"/>
      <c r="M144" s="90"/>
      <c r="N144" s="90"/>
    </row>
    <row r="145" spans="2:14" x14ac:dyDescent="0.2">
      <c r="B145" s="173" t="s">
        <v>63</v>
      </c>
      <c r="C145" s="173"/>
      <c r="D145" s="173"/>
      <c r="E145" s="173"/>
      <c r="F145" s="173"/>
      <c r="G145" s="173"/>
      <c r="H145" s="173"/>
      <c r="I145" s="173"/>
      <c r="J145" s="90"/>
      <c r="K145" s="90"/>
      <c r="L145" s="90"/>
      <c r="M145" s="90"/>
      <c r="N145" s="90"/>
    </row>
    <row r="146" spans="2:14" x14ac:dyDescent="0.2">
      <c r="B146" s="173" t="s">
        <v>64</v>
      </c>
      <c r="C146" s="173"/>
      <c r="D146" s="173"/>
      <c r="E146" s="173"/>
      <c r="F146" s="173"/>
      <c r="G146" s="173"/>
      <c r="H146" s="173"/>
      <c r="I146" s="173"/>
      <c r="J146" s="90"/>
      <c r="K146" s="90"/>
      <c r="L146" s="90"/>
      <c r="M146" s="90"/>
      <c r="N146" s="90"/>
    </row>
    <row r="147" spans="2:14" x14ac:dyDescent="0.2">
      <c r="B147" s="173" t="s">
        <v>65</v>
      </c>
      <c r="C147" s="173"/>
      <c r="D147" s="173"/>
      <c r="E147" s="173"/>
      <c r="F147" s="173"/>
      <c r="G147" s="173"/>
      <c r="H147" s="173"/>
      <c r="I147" s="173"/>
      <c r="J147" s="90"/>
      <c r="K147" s="90"/>
      <c r="L147" s="90"/>
      <c r="M147" s="90"/>
      <c r="N147" s="90"/>
    </row>
    <row r="148" spans="2:14" x14ac:dyDescent="0.2">
      <c r="B148" s="116"/>
      <c r="C148" s="116"/>
      <c r="D148" s="116"/>
      <c r="E148" s="116"/>
      <c r="F148" s="116"/>
      <c r="G148" s="116"/>
      <c r="H148" s="116"/>
      <c r="I148" s="116"/>
      <c r="J148" s="90"/>
      <c r="K148" s="90"/>
      <c r="L148" s="90"/>
      <c r="M148" s="90"/>
      <c r="N148" s="90"/>
    </row>
    <row r="149" spans="2:14" x14ac:dyDescent="0.2">
      <c r="B149" s="90" t="s">
        <v>66</v>
      </c>
      <c r="C149" s="90"/>
      <c r="D149" s="90"/>
      <c r="E149" s="90"/>
      <c r="F149" s="90"/>
      <c r="G149" s="90"/>
      <c r="H149" s="90"/>
      <c r="I149" s="90"/>
      <c r="J149" s="90" t="s">
        <v>67</v>
      </c>
      <c r="K149" s="90"/>
      <c r="L149" s="90"/>
      <c r="M149" s="90"/>
      <c r="N149" s="90"/>
    </row>
    <row r="150" spans="2:14" x14ac:dyDescent="0.2">
      <c r="B150" s="117" t="s">
        <v>102</v>
      </c>
      <c r="C150" s="117"/>
      <c r="D150" s="90"/>
      <c r="E150" s="90"/>
      <c r="F150" s="90"/>
      <c r="G150" s="90"/>
      <c r="H150" s="90"/>
      <c r="I150" s="90"/>
      <c r="J150" s="117"/>
      <c r="K150" s="117"/>
      <c r="L150" s="117"/>
      <c r="M150" s="90"/>
      <c r="N150" s="90"/>
    </row>
    <row r="151" spans="2:14" x14ac:dyDescent="0.2">
      <c r="B151" s="101" t="s">
        <v>68</v>
      </c>
      <c r="C151" s="90"/>
      <c r="D151" s="90"/>
      <c r="E151" s="90"/>
      <c r="F151" s="90"/>
      <c r="G151" s="90"/>
      <c r="H151" s="90"/>
      <c r="I151" s="90"/>
      <c r="J151" s="90" t="s">
        <v>68</v>
      </c>
      <c r="K151" s="90"/>
      <c r="L151" s="90"/>
      <c r="M151" s="90"/>
      <c r="N151" s="90"/>
    </row>
    <row r="152" spans="2:14" x14ac:dyDescent="0.2"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</row>
    <row r="153" spans="2:14" x14ac:dyDescent="0.2">
      <c r="B153" s="117"/>
      <c r="C153" s="117"/>
      <c r="D153" s="90"/>
      <c r="E153" s="90"/>
      <c r="F153" s="90"/>
      <c r="G153" s="90"/>
      <c r="H153" s="90"/>
      <c r="I153" s="90"/>
      <c r="J153" s="117"/>
      <c r="K153" s="117"/>
      <c r="L153" s="117"/>
      <c r="M153" s="90"/>
      <c r="N153" s="90"/>
    </row>
    <row r="154" spans="2:14" x14ac:dyDescent="0.2">
      <c r="B154" s="102" t="s">
        <v>69</v>
      </c>
      <c r="C154" s="90"/>
      <c r="D154" s="90"/>
      <c r="E154" s="90"/>
      <c r="F154" s="90"/>
      <c r="G154" s="90"/>
      <c r="H154" s="90"/>
      <c r="I154" s="90"/>
      <c r="J154" s="172" t="s">
        <v>69</v>
      </c>
      <c r="K154" s="172"/>
      <c r="L154" s="172"/>
      <c r="M154" s="90"/>
      <c r="N154" s="90"/>
    </row>
    <row r="155" spans="2:14" x14ac:dyDescent="0.2"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</row>
    <row r="156" spans="2:14" x14ac:dyDescent="0.2">
      <c r="B156" s="116" t="s">
        <v>70</v>
      </c>
      <c r="C156" s="90"/>
      <c r="D156" s="90"/>
      <c r="E156" s="90"/>
      <c r="F156" s="90"/>
      <c r="G156" s="90"/>
      <c r="H156" s="90"/>
      <c r="I156" s="90"/>
      <c r="J156" s="90" t="s">
        <v>70</v>
      </c>
      <c r="K156" s="90"/>
      <c r="L156" s="90"/>
      <c r="M156" s="90"/>
      <c r="N156" s="90"/>
    </row>
    <row r="158" spans="2:14" x14ac:dyDescent="0.2"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M158" s="90"/>
      <c r="N158" s="103" t="s">
        <v>35</v>
      </c>
    </row>
    <row r="159" spans="2:14" x14ac:dyDescent="0.2"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M159" s="90"/>
      <c r="N159" s="103" t="s">
        <v>36</v>
      </c>
    </row>
    <row r="160" spans="2:14" x14ac:dyDescent="0.2"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M160" s="90"/>
      <c r="N160" s="103" t="s">
        <v>37</v>
      </c>
    </row>
    <row r="161" spans="2:14" x14ac:dyDescent="0.2"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</row>
    <row r="162" spans="2:14" x14ac:dyDescent="0.2">
      <c r="B162" s="90"/>
      <c r="C162" s="174" t="s">
        <v>38</v>
      </c>
      <c r="D162" s="174"/>
      <c r="E162" s="174"/>
      <c r="F162" s="174"/>
      <c r="G162" s="174"/>
      <c r="H162" s="174"/>
      <c r="I162" s="174"/>
      <c r="J162" s="174"/>
      <c r="K162" s="174"/>
      <c r="L162" s="174"/>
      <c r="M162" s="90"/>
      <c r="N162" s="90"/>
    </row>
    <row r="163" spans="2:14" x14ac:dyDescent="0.2">
      <c r="B163" s="90"/>
      <c r="C163" s="174" t="s">
        <v>39</v>
      </c>
      <c r="D163" s="174"/>
      <c r="E163" s="174"/>
      <c r="F163" s="174"/>
      <c r="G163" s="174"/>
      <c r="H163" s="174"/>
      <c r="I163" s="174"/>
      <c r="J163" s="174"/>
      <c r="K163" s="174"/>
      <c r="L163" s="174"/>
      <c r="M163" s="90"/>
      <c r="N163" s="90"/>
    </row>
    <row r="164" spans="2:14" x14ac:dyDescent="0.2">
      <c r="B164" s="90" t="s">
        <v>40</v>
      </c>
      <c r="C164" s="104"/>
      <c r="D164" s="104"/>
      <c r="E164" s="104"/>
      <c r="F164" s="104"/>
      <c r="G164" s="104"/>
      <c r="H164" s="104"/>
      <c r="I164" s="104"/>
      <c r="J164" s="104"/>
      <c r="K164" s="104"/>
      <c r="L164" s="174" t="s">
        <v>41</v>
      </c>
      <c r="M164" s="174"/>
      <c r="N164" s="174"/>
    </row>
    <row r="165" spans="2:14" x14ac:dyDescent="0.2">
      <c r="B165" s="90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</row>
    <row r="166" spans="2:14" x14ac:dyDescent="0.2">
      <c r="B166" s="90" t="s">
        <v>42</v>
      </c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</row>
    <row r="167" spans="2:14" x14ac:dyDescent="0.2">
      <c r="B167" s="90" t="s">
        <v>43</v>
      </c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</row>
    <row r="168" spans="2:14" x14ac:dyDescent="0.2">
      <c r="B168" s="90" t="s">
        <v>300</v>
      </c>
      <c r="C168" s="120"/>
      <c r="D168" s="120"/>
      <c r="E168" s="120"/>
      <c r="F168" s="120"/>
      <c r="G168" s="120"/>
      <c r="H168" s="120"/>
      <c r="I168" s="104"/>
      <c r="J168" s="104"/>
      <c r="K168" s="104"/>
      <c r="L168" s="104"/>
      <c r="M168" s="104"/>
      <c r="N168" s="104"/>
    </row>
    <row r="169" spans="2:14" x14ac:dyDescent="0.2">
      <c r="B169" s="90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</row>
    <row r="170" spans="2:14" x14ac:dyDescent="0.2"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</row>
    <row r="171" spans="2:14" ht="12.75" customHeight="1" x14ac:dyDescent="0.2">
      <c r="B171" s="175" t="s">
        <v>25</v>
      </c>
      <c r="C171" s="177" t="s">
        <v>44</v>
      </c>
      <c r="D171" s="179" t="s">
        <v>45</v>
      </c>
      <c r="E171" s="179" t="s">
        <v>46</v>
      </c>
      <c r="F171" s="179" t="s">
        <v>71</v>
      </c>
      <c r="G171" s="179" t="s">
        <v>47</v>
      </c>
      <c r="H171" s="179" t="s">
        <v>8</v>
      </c>
      <c r="I171" s="180" t="s">
        <v>48</v>
      </c>
      <c r="J171" s="180"/>
      <c r="K171" s="180"/>
      <c r="L171" s="180"/>
      <c r="M171" s="181" t="s">
        <v>49</v>
      </c>
      <c r="N171" s="182" t="s">
        <v>50</v>
      </c>
    </row>
    <row r="172" spans="2:14" x14ac:dyDescent="0.2">
      <c r="B172" s="176"/>
      <c r="C172" s="178"/>
      <c r="D172" s="179"/>
      <c r="E172" s="179"/>
      <c r="F172" s="179"/>
      <c r="G172" s="179"/>
      <c r="H172" s="179"/>
      <c r="I172" s="105" t="s">
        <v>51</v>
      </c>
      <c r="J172" s="105" t="s">
        <v>52</v>
      </c>
      <c r="K172" s="105" t="s">
        <v>53</v>
      </c>
      <c r="L172" s="105" t="s">
        <v>54</v>
      </c>
      <c r="M172" s="181"/>
      <c r="N172" s="183"/>
    </row>
    <row r="173" spans="2:14" x14ac:dyDescent="0.2">
      <c r="B173" s="185" t="s">
        <v>301</v>
      </c>
      <c r="C173" s="186"/>
      <c r="D173" s="186"/>
      <c r="E173" s="186"/>
      <c r="F173" s="186"/>
      <c r="G173" s="187"/>
      <c r="H173" s="106" t="s">
        <v>17</v>
      </c>
      <c r="I173" s="107">
        <v>120.15</v>
      </c>
      <c r="J173" s="107">
        <v>85.62</v>
      </c>
      <c r="K173" s="107">
        <v>43.38</v>
      </c>
      <c r="L173" s="107"/>
      <c r="M173" s="107">
        <v>6.85</v>
      </c>
      <c r="N173" s="107"/>
    </row>
    <row r="174" spans="2:14" x14ac:dyDescent="0.2">
      <c r="B174" s="188"/>
      <c r="C174" s="189"/>
      <c r="D174" s="189"/>
      <c r="E174" s="189"/>
      <c r="F174" s="189"/>
      <c r="G174" s="190"/>
      <c r="H174" s="106" t="s">
        <v>22</v>
      </c>
      <c r="I174" s="107">
        <v>898.69</v>
      </c>
      <c r="J174" s="107">
        <v>642.13</v>
      </c>
      <c r="K174" s="107">
        <v>323.07</v>
      </c>
      <c r="L174" s="107"/>
      <c r="M174" s="107">
        <v>27.97</v>
      </c>
      <c r="N174" s="107"/>
    </row>
    <row r="175" spans="2:14" x14ac:dyDescent="0.2">
      <c r="B175" s="188"/>
      <c r="C175" s="189"/>
      <c r="D175" s="189"/>
      <c r="E175" s="189"/>
      <c r="F175" s="189"/>
      <c r="G175" s="190"/>
      <c r="H175" s="106" t="s">
        <v>19</v>
      </c>
      <c r="I175" s="107">
        <v>71.349999999999994</v>
      </c>
      <c r="J175" s="107">
        <v>51.94</v>
      </c>
      <c r="K175" s="107">
        <v>26.54</v>
      </c>
      <c r="L175" s="107"/>
      <c r="M175" s="107">
        <v>1.43</v>
      </c>
      <c r="N175" s="107"/>
    </row>
    <row r="176" spans="2:14" x14ac:dyDescent="0.2">
      <c r="B176" s="188"/>
      <c r="C176" s="189"/>
      <c r="D176" s="189"/>
      <c r="E176" s="189"/>
      <c r="F176" s="189"/>
      <c r="G176" s="190"/>
      <c r="H176" s="106" t="s">
        <v>23</v>
      </c>
      <c r="I176" s="107">
        <v>71.349999999999994</v>
      </c>
      <c r="J176" s="107">
        <v>51.94</v>
      </c>
      <c r="K176" s="107">
        <v>26.54</v>
      </c>
      <c r="L176" s="107"/>
      <c r="M176" s="107">
        <v>1.43</v>
      </c>
      <c r="N176" s="107"/>
    </row>
    <row r="177" spans="2:15" x14ac:dyDescent="0.2">
      <c r="B177" s="191"/>
      <c r="C177" s="192"/>
      <c r="D177" s="192"/>
      <c r="E177" s="192"/>
      <c r="F177" s="192"/>
      <c r="G177" s="193"/>
      <c r="H177" s="106" t="s">
        <v>18</v>
      </c>
      <c r="I177" s="107">
        <v>22.83</v>
      </c>
      <c r="J177" s="107">
        <v>17.41</v>
      </c>
      <c r="K177" s="107">
        <v>8.85</v>
      </c>
      <c r="L177" s="107"/>
      <c r="M177" s="107">
        <v>0.56999999999999995</v>
      </c>
      <c r="N177" s="107"/>
    </row>
    <row r="178" spans="2:15" x14ac:dyDescent="0.2">
      <c r="B178" s="108" t="s">
        <v>302</v>
      </c>
      <c r="C178" s="105" t="s">
        <v>55</v>
      </c>
      <c r="D178" s="108">
        <v>42</v>
      </c>
      <c r="E178" s="108">
        <v>25</v>
      </c>
      <c r="F178" s="108">
        <v>1</v>
      </c>
      <c r="G178" s="109">
        <v>4.9000000000000004</v>
      </c>
      <c r="H178" s="110" t="s">
        <v>17</v>
      </c>
      <c r="I178" s="111">
        <v>5.8</v>
      </c>
      <c r="J178" s="111">
        <v>37.909999999999997</v>
      </c>
      <c r="K178" s="111">
        <v>25.26</v>
      </c>
      <c r="L178" s="92">
        <f>IFERROR(SUM(I178,J178,K178),"")</f>
        <v>68.97</v>
      </c>
      <c r="M178" s="112">
        <v>51.16</v>
      </c>
      <c r="N178" s="92">
        <f>IFERROR(SUM(L178,M178),"")</f>
        <v>120.13</v>
      </c>
      <c r="O178" s="91" t="s">
        <v>133</v>
      </c>
    </row>
    <row r="179" spans="2:15" x14ac:dyDescent="0.2">
      <c r="B179" s="105"/>
      <c r="C179" s="105"/>
      <c r="D179" s="105"/>
      <c r="E179" s="105"/>
      <c r="F179" s="105"/>
      <c r="G179" s="105"/>
      <c r="H179" s="93" t="s">
        <v>56</v>
      </c>
      <c r="I179" s="94">
        <f>IFERROR(I178*I173,"")</f>
        <v>696.87</v>
      </c>
      <c r="J179" s="94">
        <f t="shared" ref="J179:K179" si="27">IFERROR(J178*J173,"")</f>
        <v>3245.8541999999998</v>
      </c>
      <c r="K179" s="94">
        <f t="shared" si="27"/>
        <v>1095.7788</v>
      </c>
      <c r="L179" s="94">
        <f>IFERROR(SUM(I179,J179,K179),"")</f>
        <v>5038.5029999999997</v>
      </c>
      <c r="M179" s="94">
        <f>IFERROR(M178*M173,"")</f>
        <v>350.44599999999997</v>
      </c>
      <c r="N179" s="94">
        <f>IFERROR(SUM(L179,M179),"")</f>
        <v>5388.9489999999996</v>
      </c>
      <c r="O179" s="91" t="s">
        <v>200</v>
      </c>
    </row>
    <row r="180" spans="2:15" x14ac:dyDescent="0.2">
      <c r="B180" s="105"/>
      <c r="C180" s="105"/>
      <c r="D180" s="105"/>
      <c r="E180" s="105"/>
      <c r="F180" s="105"/>
      <c r="G180" s="105"/>
      <c r="H180" s="110" t="s">
        <v>22</v>
      </c>
      <c r="I180" s="111"/>
      <c r="J180" s="111">
        <v>0</v>
      </c>
      <c r="K180" s="111">
        <v>0</v>
      </c>
      <c r="L180" s="92">
        <f t="shared" ref="L180:L189" si="28">IFERROR(SUM(I180,J180,K180),"")</f>
        <v>0</v>
      </c>
      <c r="M180" s="112">
        <v>0</v>
      </c>
      <c r="N180" s="92">
        <f t="shared" ref="N180" si="29">IFERROR(SUM(L180,M180),"")</f>
        <v>0</v>
      </c>
      <c r="O180" s="91" t="s">
        <v>135</v>
      </c>
    </row>
    <row r="181" spans="2:15" x14ac:dyDescent="0.2">
      <c r="B181" s="105"/>
      <c r="C181" s="105"/>
      <c r="D181" s="105"/>
      <c r="E181" s="105"/>
      <c r="F181" s="105"/>
      <c r="G181" s="105"/>
      <c r="H181" s="93" t="s">
        <v>56</v>
      </c>
      <c r="I181" s="94">
        <f>IFERROR(I180*I174,"")</f>
        <v>0</v>
      </c>
      <c r="J181" s="94">
        <f t="shared" ref="J181:K181" si="30">IFERROR(J180*J174,"")</f>
        <v>0</v>
      </c>
      <c r="K181" s="94">
        <f t="shared" si="30"/>
        <v>0</v>
      </c>
      <c r="L181" s="94">
        <f t="shared" si="28"/>
        <v>0</v>
      </c>
      <c r="M181" s="94">
        <f t="shared" ref="M181" si="31">IFERROR(M180*M174,"")</f>
        <v>0</v>
      </c>
      <c r="N181" s="94">
        <f>IFERROR(SUM(L181,M181),"")</f>
        <v>0</v>
      </c>
      <c r="O181" s="91" t="s">
        <v>200</v>
      </c>
    </row>
    <row r="182" spans="2:15" x14ac:dyDescent="0.2">
      <c r="B182" s="105"/>
      <c r="C182" s="105"/>
      <c r="D182" s="105"/>
      <c r="E182" s="105"/>
      <c r="F182" s="105"/>
      <c r="G182" s="105"/>
      <c r="H182" s="95" t="s">
        <v>19</v>
      </c>
      <c r="I182" s="112">
        <v>0</v>
      </c>
      <c r="J182" s="112">
        <v>38.97</v>
      </c>
      <c r="K182" s="112">
        <v>43.69</v>
      </c>
      <c r="L182" s="92">
        <f t="shared" si="28"/>
        <v>82.66</v>
      </c>
      <c r="M182" s="112">
        <v>48.37</v>
      </c>
      <c r="N182" s="92">
        <f t="shared" ref="N182" si="32">IFERROR(SUM(L182,M182),"")</f>
        <v>131.03</v>
      </c>
      <c r="O182" s="91" t="s">
        <v>134</v>
      </c>
    </row>
    <row r="183" spans="2:15" x14ac:dyDescent="0.2">
      <c r="B183" s="105"/>
      <c r="C183" s="105"/>
      <c r="D183" s="105"/>
      <c r="E183" s="105"/>
      <c r="F183" s="105"/>
      <c r="G183" s="105"/>
      <c r="H183" s="93" t="s">
        <v>56</v>
      </c>
      <c r="I183" s="94">
        <f>IFERROR(I182*I175,"")</f>
        <v>0</v>
      </c>
      <c r="J183" s="94">
        <f>IFERROR(J182*J175,"")</f>
        <v>2024.1017999999999</v>
      </c>
      <c r="K183" s="94">
        <f>IFERROR(K182*K175,"")</f>
        <v>1159.5326</v>
      </c>
      <c r="L183" s="94">
        <f t="shared" si="28"/>
        <v>3183.6343999999999</v>
      </c>
      <c r="M183" s="94">
        <f>IFERROR(M182*M175,"")</f>
        <v>69.1691</v>
      </c>
      <c r="N183" s="94">
        <f>IFERROR(SUM(L183,M183),"")</f>
        <v>3252.8035</v>
      </c>
      <c r="O183" s="91" t="s">
        <v>200</v>
      </c>
    </row>
    <row r="184" spans="2:15" x14ac:dyDescent="0.2">
      <c r="B184" s="105"/>
      <c r="C184" s="105"/>
      <c r="D184" s="105"/>
      <c r="E184" s="105"/>
      <c r="F184" s="105"/>
      <c r="G184" s="105"/>
      <c r="H184" s="95" t="s">
        <v>23</v>
      </c>
      <c r="I184" s="112"/>
      <c r="J184" s="112" t="str">
        <f>IFERROR(INDEX(Извещение!$J$7:$T$45,MATCH(CONCATENATE(РАСЧЕТ!B178,"/",РАСЧЕТ!D178,"/",РАСЧЕТ!E178,"/",F178,"/",H184),Извещение!#REF!,0),3),"")</f>
        <v/>
      </c>
      <c r="K184" s="112" t="str">
        <f>IFERROR(INDEX(Извещение!$J$7:$T$45,MATCH(CONCATENATE(РАСЧЕТ!B178,"/",РАСЧЕТ!D178,"/",РАСЧЕТ!E178,"/",F178,"/",H184),Извещение!#REF!,0),4),"")</f>
        <v/>
      </c>
      <c r="L184" s="92">
        <f t="shared" si="28"/>
        <v>0</v>
      </c>
      <c r="M184" s="112" t="str">
        <f>IFERROR(INDEX(Извещение!$J$7:$T$45,MATCH(CONCATENATE(РАСЧЕТ!B178,"/",РАСЧЕТ!D178,"/",РАСЧЕТ!E178,"/",F178,"/",H184),Извещение!#REF!,0),6),"")</f>
        <v/>
      </c>
      <c r="N184" s="92">
        <f t="shared" ref="N184" si="33">IFERROR(SUM(L184,M184),"")</f>
        <v>0</v>
      </c>
      <c r="O184" s="91" t="s">
        <v>201</v>
      </c>
    </row>
    <row r="185" spans="2:15" x14ac:dyDescent="0.2">
      <c r="B185" s="105"/>
      <c r="C185" s="105"/>
      <c r="D185" s="105"/>
      <c r="E185" s="105"/>
      <c r="F185" s="105"/>
      <c r="G185" s="105"/>
      <c r="H185" s="93" t="s">
        <v>56</v>
      </c>
      <c r="I185" s="94">
        <f>IFERROR(I184*I176,"")</f>
        <v>0</v>
      </c>
      <c r="J185" s="94" t="str">
        <f>IFERROR(J184*J176,"")</f>
        <v/>
      </c>
      <c r="K185" s="94" t="str">
        <f>IFERROR(K184*K176,"")</f>
        <v/>
      </c>
      <c r="L185" s="94">
        <f t="shared" si="28"/>
        <v>0</v>
      </c>
      <c r="M185" s="94" t="str">
        <f>IFERROR(M184*M176,"")</f>
        <v/>
      </c>
      <c r="N185" s="94">
        <f>IFERROR(SUM(L185,M185),"")</f>
        <v>0</v>
      </c>
      <c r="O185" s="91" t="s">
        <v>200</v>
      </c>
    </row>
    <row r="186" spans="2:15" x14ac:dyDescent="0.2">
      <c r="B186" s="105"/>
      <c r="C186" s="105"/>
      <c r="D186" s="105"/>
      <c r="E186" s="105"/>
      <c r="F186" s="105"/>
      <c r="G186" s="105"/>
      <c r="H186" s="95" t="s">
        <v>18</v>
      </c>
      <c r="I186" s="112">
        <v>33.04</v>
      </c>
      <c r="J186" s="112">
        <v>449.43</v>
      </c>
      <c r="K186" s="112">
        <v>89.17</v>
      </c>
      <c r="L186" s="92">
        <f t="shared" si="28"/>
        <v>571.64</v>
      </c>
      <c r="M186" s="112">
        <v>366.66</v>
      </c>
      <c r="N186" s="92">
        <f t="shared" ref="N186" si="34">IFERROR(SUM(L186,M186),"")</f>
        <v>938.3</v>
      </c>
      <c r="O186" s="91" t="s">
        <v>132</v>
      </c>
    </row>
    <row r="187" spans="2:15" x14ac:dyDescent="0.2">
      <c r="B187" s="105"/>
      <c r="C187" s="105"/>
      <c r="D187" s="105"/>
      <c r="E187" s="105"/>
      <c r="F187" s="105"/>
      <c r="G187" s="105"/>
      <c r="H187" s="93" t="s">
        <v>56</v>
      </c>
      <c r="I187" s="94">
        <f>IFERROR(I186*I177,"")</f>
        <v>754.30319999999995</v>
      </c>
      <c r="J187" s="94">
        <f>IFERROR(J186*J177,"")</f>
        <v>7824.5763000000006</v>
      </c>
      <c r="K187" s="94">
        <f>IFERROR(K186*K177,"")</f>
        <v>789.15449999999998</v>
      </c>
      <c r="L187" s="94">
        <f t="shared" si="28"/>
        <v>9368.0340000000015</v>
      </c>
      <c r="M187" s="94">
        <f>IFERROR(M186*M177,"")</f>
        <v>208.99619999999999</v>
      </c>
      <c r="N187" s="94">
        <f>IFERROR(SUM(L187,M187),"")</f>
        <v>9577.0302000000011</v>
      </c>
      <c r="O187" s="91" t="s">
        <v>200</v>
      </c>
    </row>
    <row r="188" spans="2:15" x14ac:dyDescent="0.2">
      <c r="B188" s="105"/>
      <c r="C188" s="105"/>
      <c r="D188" s="105"/>
      <c r="E188" s="105"/>
      <c r="F188" s="105"/>
      <c r="G188" s="105"/>
      <c r="H188" s="96" t="s">
        <v>57</v>
      </c>
      <c r="I188" s="97">
        <f ca="1">SUM(I178:OFFSET(I188,-1,0))-I189</f>
        <v>38.839999999999918</v>
      </c>
      <c r="J188" s="97">
        <f ca="1">SUM(J178:OFFSET(J188,-1,0))-J189</f>
        <v>526.30999999999949</v>
      </c>
      <c r="K188" s="97">
        <f ca="1">SUM(K178:OFFSET(K188,-1,0))-K189</f>
        <v>158.12000000000035</v>
      </c>
      <c r="L188" s="97">
        <f t="shared" ca="1" si="28"/>
        <v>723.26999999999975</v>
      </c>
      <c r="M188" s="97">
        <f ca="1">SUM(M178:OFFSET(M188,-1,0))-M189</f>
        <v>466.19000000000005</v>
      </c>
      <c r="N188" s="97">
        <f t="shared" ref="N188" ca="1" si="35">IFERROR(SUM(L188,M188),"")</f>
        <v>1189.4599999999998</v>
      </c>
      <c r="O188" s="91" t="s">
        <v>202</v>
      </c>
    </row>
    <row r="189" spans="2:15" x14ac:dyDescent="0.2">
      <c r="B189" s="105"/>
      <c r="C189" s="105"/>
      <c r="D189" s="105"/>
      <c r="E189" s="105"/>
      <c r="F189" s="105"/>
      <c r="G189" s="105"/>
      <c r="H189" s="96" t="s">
        <v>72</v>
      </c>
      <c r="I189" s="97">
        <f>SUMIF(H178:H187,"стоимость",I178:I187)</f>
        <v>1451.1732</v>
      </c>
      <c r="J189" s="97">
        <f>SUMIF(H178:H187,"стоимость",J178:J187)</f>
        <v>13094.532300000001</v>
      </c>
      <c r="K189" s="97">
        <f>SUMIF(H178:H187,"стоимость",K178:K187)</f>
        <v>3044.4659000000001</v>
      </c>
      <c r="L189" s="97">
        <f t="shared" si="28"/>
        <v>17590.171399999999</v>
      </c>
      <c r="M189" s="97">
        <f>SUMIF(H178:H187,"стоимость",M178:M187)</f>
        <v>628.61130000000003</v>
      </c>
      <c r="N189" s="97">
        <f>IFERROR(SUM(L189,M189),"")</f>
        <v>18218.7827</v>
      </c>
      <c r="O189" s="91" t="s">
        <v>203</v>
      </c>
    </row>
    <row r="190" spans="2:15" x14ac:dyDescent="0.2">
      <c r="B190" s="113"/>
      <c r="C190" s="113"/>
      <c r="D190" s="113"/>
      <c r="E190" s="113"/>
      <c r="F190" s="113"/>
      <c r="G190" s="114"/>
      <c r="H190" s="98"/>
      <c r="I190" s="98"/>
      <c r="J190" s="98"/>
      <c r="K190" s="98"/>
      <c r="L190" s="99"/>
      <c r="M190" s="98"/>
      <c r="N190" s="98"/>
    </row>
    <row r="191" spans="2:15" x14ac:dyDescent="0.2">
      <c r="B191" s="184" t="s">
        <v>58</v>
      </c>
      <c r="C191" s="184"/>
      <c r="D191" s="184"/>
      <c r="E191" s="184"/>
      <c r="F191" s="115"/>
      <c r="G191" s="90"/>
      <c r="H191" s="90"/>
      <c r="I191" s="90"/>
      <c r="J191" s="98"/>
      <c r="K191" s="98"/>
      <c r="L191" s="99"/>
      <c r="M191" s="98"/>
      <c r="N191" s="98"/>
    </row>
    <row r="192" spans="2:15" x14ac:dyDescent="0.2">
      <c r="B192" s="173" t="s">
        <v>103</v>
      </c>
      <c r="C192" s="173"/>
      <c r="D192" s="173"/>
      <c r="E192" s="173"/>
      <c r="F192" s="173"/>
      <c r="G192" s="173"/>
      <c r="H192" s="173"/>
      <c r="I192" s="173"/>
      <c r="J192" s="98"/>
      <c r="K192" s="98"/>
      <c r="L192" s="99"/>
      <c r="M192" s="98"/>
      <c r="N192" s="98"/>
    </row>
    <row r="193" spans="2:14" x14ac:dyDescent="0.2">
      <c r="B193" s="173" t="s">
        <v>59</v>
      </c>
      <c r="C193" s="173"/>
      <c r="D193" s="173"/>
      <c r="E193" s="173"/>
      <c r="F193" s="173"/>
      <c r="G193" s="173"/>
      <c r="H193" s="173"/>
      <c r="I193" s="173"/>
      <c r="J193" s="98"/>
      <c r="K193" s="98"/>
      <c r="L193" s="99"/>
      <c r="M193" s="98"/>
      <c r="N193" s="98"/>
    </row>
    <row r="194" spans="2:14" x14ac:dyDescent="0.2">
      <c r="B194" s="173" t="s">
        <v>60</v>
      </c>
      <c r="C194" s="173"/>
      <c r="D194" s="173"/>
      <c r="E194" s="173"/>
      <c r="F194" s="173"/>
      <c r="G194" s="173"/>
      <c r="H194" s="173"/>
      <c r="I194" s="173"/>
      <c r="J194" s="98"/>
      <c r="K194" s="98"/>
      <c r="L194" s="99"/>
      <c r="M194" s="98"/>
      <c r="N194" s="98"/>
    </row>
    <row r="195" spans="2:14" x14ac:dyDescent="0.2">
      <c r="B195" s="173" t="s">
        <v>61</v>
      </c>
      <c r="C195" s="173"/>
      <c r="D195" s="173"/>
      <c r="E195" s="173"/>
      <c r="F195" s="173"/>
      <c r="G195" s="173"/>
      <c r="H195" s="173"/>
      <c r="I195" s="173"/>
      <c r="J195" s="98"/>
      <c r="K195" s="98"/>
      <c r="L195" s="99"/>
      <c r="M195" s="98"/>
      <c r="N195" s="98"/>
    </row>
    <row r="196" spans="2:14" x14ac:dyDescent="0.2">
      <c r="B196" s="173" t="s">
        <v>62</v>
      </c>
      <c r="C196" s="173"/>
      <c r="D196" s="173"/>
      <c r="E196" s="173"/>
      <c r="F196" s="173"/>
      <c r="G196" s="173"/>
      <c r="H196" s="173"/>
      <c r="I196" s="173"/>
      <c r="J196" s="90"/>
      <c r="K196" s="90"/>
      <c r="L196" s="90"/>
      <c r="M196" s="90"/>
      <c r="N196" s="90"/>
    </row>
    <row r="197" spans="2:14" x14ac:dyDescent="0.2">
      <c r="B197" s="173" t="s">
        <v>63</v>
      </c>
      <c r="C197" s="173"/>
      <c r="D197" s="173"/>
      <c r="E197" s="173"/>
      <c r="F197" s="173"/>
      <c r="G197" s="173"/>
      <c r="H197" s="173"/>
      <c r="I197" s="173"/>
      <c r="J197" s="90"/>
      <c r="K197" s="90"/>
      <c r="L197" s="90"/>
      <c r="M197" s="90"/>
      <c r="N197" s="90"/>
    </row>
    <row r="198" spans="2:14" x14ac:dyDescent="0.2">
      <c r="B198" s="173" t="s">
        <v>64</v>
      </c>
      <c r="C198" s="173"/>
      <c r="D198" s="173"/>
      <c r="E198" s="173"/>
      <c r="F198" s="173"/>
      <c r="G198" s="173"/>
      <c r="H198" s="173"/>
      <c r="I198" s="173"/>
      <c r="J198" s="90"/>
      <c r="K198" s="90"/>
      <c r="L198" s="90"/>
      <c r="M198" s="90"/>
      <c r="N198" s="90"/>
    </row>
    <row r="199" spans="2:14" x14ac:dyDescent="0.2">
      <c r="B199" s="173" t="s">
        <v>65</v>
      </c>
      <c r="C199" s="173"/>
      <c r="D199" s="173"/>
      <c r="E199" s="173"/>
      <c r="F199" s="173"/>
      <c r="G199" s="173"/>
      <c r="H199" s="173"/>
      <c r="I199" s="173"/>
      <c r="J199" s="90"/>
      <c r="K199" s="90"/>
      <c r="L199" s="90"/>
      <c r="M199" s="90"/>
      <c r="N199" s="90"/>
    </row>
    <row r="200" spans="2:14" x14ac:dyDescent="0.2">
      <c r="B200" s="116"/>
      <c r="C200" s="116"/>
      <c r="D200" s="116"/>
      <c r="E200" s="116"/>
      <c r="F200" s="116"/>
      <c r="G200" s="116"/>
      <c r="H200" s="116"/>
      <c r="I200" s="116"/>
      <c r="J200" s="90"/>
      <c r="K200" s="90"/>
      <c r="L200" s="90"/>
      <c r="M200" s="90"/>
      <c r="N200" s="90"/>
    </row>
    <row r="201" spans="2:14" x14ac:dyDescent="0.2">
      <c r="B201" s="90" t="s">
        <v>66</v>
      </c>
      <c r="C201" s="90"/>
      <c r="D201" s="90"/>
      <c r="E201" s="90"/>
      <c r="F201" s="90"/>
      <c r="G201" s="90"/>
      <c r="H201" s="90"/>
      <c r="I201" s="90"/>
      <c r="J201" s="90" t="s">
        <v>67</v>
      </c>
      <c r="K201" s="90"/>
      <c r="L201" s="90"/>
      <c r="M201" s="90"/>
      <c r="N201" s="90"/>
    </row>
    <row r="202" spans="2:14" x14ac:dyDescent="0.2">
      <c r="B202" s="117" t="s">
        <v>102</v>
      </c>
      <c r="C202" s="117"/>
      <c r="D202" s="90"/>
      <c r="E202" s="90"/>
      <c r="F202" s="90"/>
      <c r="G202" s="90"/>
      <c r="H202" s="90"/>
      <c r="I202" s="90"/>
      <c r="J202" s="117"/>
      <c r="K202" s="117"/>
      <c r="L202" s="117"/>
      <c r="M202" s="90"/>
      <c r="N202" s="90"/>
    </row>
    <row r="203" spans="2:14" x14ac:dyDescent="0.2">
      <c r="B203" s="101" t="s">
        <v>68</v>
      </c>
      <c r="C203" s="90"/>
      <c r="D203" s="90"/>
      <c r="E203" s="90"/>
      <c r="F203" s="90"/>
      <c r="G203" s="90"/>
      <c r="H203" s="90"/>
      <c r="I203" s="90"/>
      <c r="J203" s="90" t="s">
        <v>68</v>
      </c>
      <c r="K203" s="90"/>
      <c r="L203" s="90"/>
      <c r="M203" s="90"/>
      <c r="N203" s="90"/>
    </row>
    <row r="204" spans="2:14" x14ac:dyDescent="0.2"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</row>
    <row r="205" spans="2:14" x14ac:dyDescent="0.2">
      <c r="B205" s="117"/>
      <c r="C205" s="117"/>
      <c r="D205" s="90"/>
      <c r="E205" s="90"/>
      <c r="F205" s="90"/>
      <c r="G205" s="90"/>
      <c r="H205" s="90"/>
      <c r="I205" s="90"/>
      <c r="J205" s="117"/>
      <c r="K205" s="117"/>
      <c r="L205" s="117"/>
      <c r="M205" s="90"/>
      <c r="N205" s="90"/>
    </row>
    <row r="206" spans="2:14" x14ac:dyDescent="0.2">
      <c r="B206" s="102" t="s">
        <v>69</v>
      </c>
      <c r="C206" s="90"/>
      <c r="D206" s="90"/>
      <c r="E206" s="90"/>
      <c r="F206" s="90"/>
      <c r="G206" s="90"/>
      <c r="H206" s="90"/>
      <c r="I206" s="90"/>
      <c r="J206" s="172" t="s">
        <v>69</v>
      </c>
      <c r="K206" s="172"/>
      <c r="L206" s="172"/>
      <c r="M206" s="90"/>
      <c r="N206" s="90"/>
    </row>
    <row r="207" spans="2:14" x14ac:dyDescent="0.2"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</row>
    <row r="208" spans="2:14" x14ac:dyDescent="0.2">
      <c r="B208" s="116" t="s">
        <v>70</v>
      </c>
      <c r="C208" s="90"/>
      <c r="D208" s="90"/>
      <c r="E208" s="90"/>
      <c r="F208" s="90"/>
      <c r="G208" s="90"/>
      <c r="H208" s="90"/>
      <c r="I208" s="90"/>
      <c r="J208" s="90" t="s">
        <v>70</v>
      </c>
      <c r="K208" s="90"/>
      <c r="L208" s="90"/>
      <c r="M208" s="90"/>
      <c r="N208" s="90"/>
    </row>
    <row r="210" spans="2:14" x14ac:dyDescent="0.2"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M210" s="90"/>
      <c r="N210" s="103" t="s">
        <v>35</v>
      </c>
    </row>
    <row r="211" spans="2:14" x14ac:dyDescent="0.2"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M211" s="90"/>
      <c r="N211" s="103" t="s">
        <v>36</v>
      </c>
    </row>
    <row r="212" spans="2:14" x14ac:dyDescent="0.2"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M212" s="90"/>
      <c r="N212" s="103" t="s">
        <v>37</v>
      </c>
    </row>
    <row r="213" spans="2:14" x14ac:dyDescent="0.2"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</row>
    <row r="214" spans="2:14" x14ac:dyDescent="0.2">
      <c r="B214" s="90"/>
      <c r="C214" s="174" t="s">
        <v>38</v>
      </c>
      <c r="D214" s="174"/>
      <c r="E214" s="174"/>
      <c r="F214" s="174"/>
      <c r="G214" s="174"/>
      <c r="H214" s="174"/>
      <c r="I214" s="174"/>
      <c r="J214" s="174"/>
      <c r="K214" s="174"/>
      <c r="L214" s="174"/>
      <c r="M214" s="90"/>
      <c r="N214" s="90"/>
    </row>
    <row r="215" spans="2:14" x14ac:dyDescent="0.2">
      <c r="B215" s="90"/>
      <c r="C215" s="174" t="s">
        <v>39</v>
      </c>
      <c r="D215" s="174"/>
      <c r="E215" s="174"/>
      <c r="F215" s="174"/>
      <c r="G215" s="174"/>
      <c r="H215" s="174"/>
      <c r="I215" s="174"/>
      <c r="J215" s="174"/>
      <c r="K215" s="174"/>
      <c r="L215" s="174"/>
      <c r="M215" s="90"/>
      <c r="N215" s="90"/>
    </row>
    <row r="216" spans="2:14" x14ac:dyDescent="0.2">
      <c r="B216" s="90" t="s">
        <v>40</v>
      </c>
      <c r="C216" s="104"/>
      <c r="D216" s="104"/>
      <c r="E216" s="104"/>
      <c r="F216" s="104"/>
      <c r="G216" s="104"/>
      <c r="H216" s="104"/>
      <c r="I216" s="104"/>
      <c r="J216" s="104"/>
      <c r="K216" s="104"/>
      <c r="L216" s="174" t="s">
        <v>41</v>
      </c>
      <c r="M216" s="174"/>
      <c r="N216" s="174"/>
    </row>
    <row r="217" spans="2:14" x14ac:dyDescent="0.2">
      <c r="B217" s="90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</row>
    <row r="218" spans="2:14" x14ac:dyDescent="0.2">
      <c r="B218" s="90" t="s">
        <v>42</v>
      </c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</row>
    <row r="219" spans="2:14" x14ac:dyDescent="0.2">
      <c r="B219" s="90" t="s">
        <v>43</v>
      </c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</row>
    <row r="220" spans="2:14" x14ac:dyDescent="0.2">
      <c r="B220" s="90" t="s">
        <v>300</v>
      </c>
      <c r="C220" s="120"/>
      <c r="D220" s="120"/>
      <c r="E220" s="120"/>
      <c r="F220" s="120"/>
      <c r="G220" s="120"/>
      <c r="H220" s="120"/>
      <c r="I220" s="104"/>
      <c r="J220" s="104"/>
      <c r="K220" s="104"/>
      <c r="L220" s="104"/>
      <c r="M220" s="104"/>
      <c r="N220" s="104"/>
    </row>
    <row r="221" spans="2:14" x14ac:dyDescent="0.2">
      <c r="B221" s="90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</row>
    <row r="222" spans="2:14" x14ac:dyDescent="0.2"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</row>
    <row r="223" spans="2:14" ht="12.75" customHeight="1" x14ac:dyDescent="0.2">
      <c r="B223" s="175" t="s">
        <v>25</v>
      </c>
      <c r="C223" s="177" t="s">
        <v>44</v>
      </c>
      <c r="D223" s="179" t="s">
        <v>45</v>
      </c>
      <c r="E223" s="179" t="s">
        <v>46</v>
      </c>
      <c r="F223" s="179" t="s">
        <v>71</v>
      </c>
      <c r="G223" s="179" t="s">
        <v>47</v>
      </c>
      <c r="H223" s="179" t="s">
        <v>8</v>
      </c>
      <c r="I223" s="180" t="s">
        <v>48</v>
      </c>
      <c r="J223" s="180"/>
      <c r="K223" s="180"/>
      <c r="L223" s="180"/>
      <c r="M223" s="181" t="s">
        <v>49</v>
      </c>
      <c r="N223" s="182" t="s">
        <v>50</v>
      </c>
    </row>
    <row r="224" spans="2:14" x14ac:dyDescent="0.2">
      <c r="B224" s="176"/>
      <c r="C224" s="178"/>
      <c r="D224" s="179"/>
      <c r="E224" s="179"/>
      <c r="F224" s="179"/>
      <c r="G224" s="179"/>
      <c r="H224" s="179"/>
      <c r="I224" s="105" t="s">
        <v>51</v>
      </c>
      <c r="J224" s="105" t="s">
        <v>52</v>
      </c>
      <c r="K224" s="105" t="s">
        <v>53</v>
      </c>
      <c r="L224" s="105" t="s">
        <v>54</v>
      </c>
      <c r="M224" s="181"/>
      <c r="N224" s="183"/>
    </row>
    <row r="225" spans="2:15" x14ac:dyDescent="0.2">
      <c r="B225" s="185" t="s">
        <v>301</v>
      </c>
      <c r="C225" s="186"/>
      <c r="D225" s="186"/>
      <c r="E225" s="186"/>
      <c r="F225" s="186"/>
      <c r="G225" s="187"/>
      <c r="H225" s="106" t="s">
        <v>17</v>
      </c>
      <c r="I225" s="107">
        <v>120.15</v>
      </c>
      <c r="J225" s="107">
        <v>85.62</v>
      </c>
      <c r="K225" s="107">
        <v>43.38</v>
      </c>
      <c r="L225" s="107"/>
      <c r="M225" s="107">
        <v>6.85</v>
      </c>
      <c r="N225" s="107"/>
    </row>
    <row r="226" spans="2:15" x14ac:dyDescent="0.2">
      <c r="B226" s="188"/>
      <c r="C226" s="189"/>
      <c r="D226" s="189"/>
      <c r="E226" s="189"/>
      <c r="F226" s="189"/>
      <c r="G226" s="190"/>
      <c r="H226" s="106" t="s">
        <v>22</v>
      </c>
      <c r="I226" s="107">
        <v>898.69</v>
      </c>
      <c r="J226" s="107">
        <v>642.13</v>
      </c>
      <c r="K226" s="107">
        <v>323.07</v>
      </c>
      <c r="L226" s="107"/>
      <c r="M226" s="107">
        <v>27.97</v>
      </c>
      <c r="N226" s="107"/>
    </row>
    <row r="227" spans="2:15" x14ac:dyDescent="0.2">
      <c r="B227" s="188"/>
      <c r="C227" s="189"/>
      <c r="D227" s="189"/>
      <c r="E227" s="189"/>
      <c r="F227" s="189"/>
      <c r="G227" s="190"/>
      <c r="H227" s="106" t="s">
        <v>19</v>
      </c>
      <c r="I227" s="107">
        <v>71.349999999999994</v>
      </c>
      <c r="J227" s="107">
        <v>51.94</v>
      </c>
      <c r="K227" s="107">
        <v>26.54</v>
      </c>
      <c r="L227" s="107"/>
      <c r="M227" s="107">
        <v>1.43</v>
      </c>
      <c r="N227" s="107"/>
    </row>
    <row r="228" spans="2:15" x14ac:dyDescent="0.2">
      <c r="B228" s="188"/>
      <c r="C228" s="189"/>
      <c r="D228" s="189"/>
      <c r="E228" s="189"/>
      <c r="F228" s="189"/>
      <c r="G228" s="190"/>
      <c r="H228" s="106" t="s">
        <v>23</v>
      </c>
      <c r="I228" s="107">
        <v>71.349999999999994</v>
      </c>
      <c r="J228" s="107">
        <v>51.94</v>
      </c>
      <c r="K228" s="107">
        <v>26.54</v>
      </c>
      <c r="L228" s="107"/>
      <c r="M228" s="107">
        <v>1.43</v>
      </c>
      <c r="N228" s="107"/>
    </row>
    <row r="229" spans="2:15" x14ac:dyDescent="0.2">
      <c r="B229" s="191"/>
      <c r="C229" s="192"/>
      <c r="D229" s="192"/>
      <c r="E229" s="192"/>
      <c r="F229" s="192"/>
      <c r="G229" s="193"/>
      <c r="H229" s="106" t="s">
        <v>18</v>
      </c>
      <c r="I229" s="107">
        <v>22.83</v>
      </c>
      <c r="J229" s="107">
        <v>17.41</v>
      </c>
      <c r="K229" s="107">
        <v>8.85</v>
      </c>
      <c r="L229" s="107"/>
      <c r="M229" s="107">
        <v>0.56999999999999995</v>
      </c>
      <c r="N229" s="107"/>
    </row>
    <row r="230" spans="2:15" x14ac:dyDescent="0.2">
      <c r="B230" s="108" t="s">
        <v>302</v>
      </c>
      <c r="C230" s="105" t="s">
        <v>55</v>
      </c>
      <c r="D230" s="108">
        <v>43</v>
      </c>
      <c r="E230" s="108">
        <v>29</v>
      </c>
      <c r="F230" s="108">
        <v>1</v>
      </c>
      <c r="G230" s="109">
        <v>6.3</v>
      </c>
      <c r="H230" s="110" t="s">
        <v>17</v>
      </c>
      <c r="I230" s="111">
        <v>21.62</v>
      </c>
      <c r="J230" s="111">
        <v>126.65</v>
      </c>
      <c r="K230" s="111">
        <v>57.22</v>
      </c>
      <c r="L230" s="92">
        <f>IFERROR(SUM(I230,J230,K230),"")</f>
        <v>205.49</v>
      </c>
      <c r="M230" s="112">
        <v>198.64</v>
      </c>
      <c r="N230" s="92">
        <f>IFERROR(SUM(L230,M230),"")</f>
        <v>404.13</v>
      </c>
      <c r="O230" s="91" t="s">
        <v>138</v>
      </c>
    </row>
    <row r="231" spans="2:15" x14ac:dyDescent="0.2">
      <c r="B231" s="105"/>
      <c r="C231" s="105"/>
      <c r="D231" s="105"/>
      <c r="E231" s="105"/>
      <c r="F231" s="105"/>
      <c r="G231" s="105"/>
      <c r="H231" s="93" t="s">
        <v>56</v>
      </c>
      <c r="I231" s="94">
        <f>IFERROR(I230*I225,"")</f>
        <v>2597.643</v>
      </c>
      <c r="J231" s="94">
        <f t="shared" ref="J231:K231" si="36">IFERROR(J230*J225,"")</f>
        <v>10843.773000000001</v>
      </c>
      <c r="K231" s="94">
        <f t="shared" si="36"/>
        <v>2482.2036000000003</v>
      </c>
      <c r="L231" s="94">
        <f>IFERROR(SUM(I231,J231,K231),"")</f>
        <v>15923.619600000002</v>
      </c>
      <c r="M231" s="94">
        <f>IFERROR(M230*M225,"")</f>
        <v>1360.6839999999997</v>
      </c>
      <c r="N231" s="94">
        <f>IFERROR(SUM(L231,M231),"")</f>
        <v>17284.303600000003</v>
      </c>
      <c r="O231" s="91" t="s">
        <v>204</v>
      </c>
    </row>
    <row r="232" spans="2:15" x14ac:dyDescent="0.2">
      <c r="B232" s="105"/>
      <c r="C232" s="105"/>
      <c r="D232" s="105"/>
      <c r="E232" s="105"/>
      <c r="F232" s="105"/>
      <c r="G232" s="105"/>
      <c r="H232" s="110" t="s">
        <v>22</v>
      </c>
      <c r="I232" s="111"/>
      <c r="J232" s="111" t="str">
        <f>IFERROR(INDEX(Извещение!$J$7:$T$45,MATCH(CONCATENATE(РАСЧЕТ!B230,"/",РАСЧЕТ!D230,"/",РАСЧЕТ!E230,"/",F230,"/",H232),Извещение!#REF!,0),3),"")</f>
        <v/>
      </c>
      <c r="K232" s="111" t="str">
        <f>IFERROR(INDEX(Извещение!$J$7:$T$45,MATCH(CONCATENATE(РАСЧЕТ!B230,"/",РАСЧЕТ!D230,"/",РАСЧЕТ!E230,"/",F230,"/",H232),Извещение!#REF!,0),4),"")</f>
        <v/>
      </c>
      <c r="L232" s="92">
        <f t="shared" ref="L232:L241" si="37">IFERROR(SUM(I232,J232,K232),"")</f>
        <v>0</v>
      </c>
      <c r="M232" s="112" t="str">
        <f>IFERROR(INDEX(Извещение!$J$7:$T$45,MATCH(CONCATENATE(РАСЧЕТ!B230,"/",РАСЧЕТ!D230,"/",РАСЧЕТ!E230,"/",F230,"/",H232),Извещение!#REF!,0),6),"")</f>
        <v/>
      </c>
      <c r="N232" s="92">
        <f t="shared" ref="N232" si="38">IFERROR(SUM(L232,M232),"")</f>
        <v>0</v>
      </c>
      <c r="O232" s="91" t="s">
        <v>205</v>
      </c>
    </row>
    <row r="233" spans="2:15" x14ac:dyDescent="0.2">
      <c r="B233" s="105"/>
      <c r="C233" s="105"/>
      <c r="D233" s="105"/>
      <c r="E233" s="105"/>
      <c r="F233" s="105"/>
      <c r="G233" s="105"/>
      <c r="H233" s="93" t="s">
        <v>56</v>
      </c>
      <c r="I233" s="94">
        <f>IFERROR(I232*I226,"")</f>
        <v>0</v>
      </c>
      <c r="J233" s="94" t="str">
        <f t="shared" ref="J233:K233" si="39">IFERROR(J232*J226,"")</f>
        <v/>
      </c>
      <c r="K233" s="94" t="str">
        <f t="shared" si="39"/>
        <v/>
      </c>
      <c r="L233" s="94">
        <f t="shared" si="37"/>
        <v>0</v>
      </c>
      <c r="M233" s="94" t="str">
        <f t="shared" ref="M233" si="40">IFERROR(M232*M226,"")</f>
        <v/>
      </c>
      <c r="N233" s="94">
        <f>IFERROR(SUM(L233,M233),"")</f>
        <v>0</v>
      </c>
      <c r="O233" s="91" t="s">
        <v>204</v>
      </c>
    </row>
    <row r="234" spans="2:15" x14ac:dyDescent="0.2">
      <c r="B234" s="105"/>
      <c r="C234" s="105"/>
      <c r="D234" s="105"/>
      <c r="E234" s="105"/>
      <c r="F234" s="105"/>
      <c r="G234" s="105"/>
      <c r="H234" s="95" t="s">
        <v>19</v>
      </c>
      <c r="I234" s="112">
        <v>5.59</v>
      </c>
      <c r="J234" s="112">
        <v>50.82</v>
      </c>
      <c r="K234" s="112">
        <v>8.26</v>
      </c>
      <c r="L234" s="92">
        <f t="shared" si="37"/>
        <v>64.67</v>
      </c>
      <c r="M234" s="112">
        <v>57.45</v>
      </c>
      <c r="N234" s="92">
        <f t="shared" ref="N234" si="41">IFERROR(SUM(L234,M234),"")</f>
        <v>122.12</v>
      </c>
      <c r="O234" s="91" t="s">
        <v>139</v>
      </c>
    </row>
    <row r="235" spans="2:15" x14ac:dyDescent="0.2">
      <c r="B235" s="105"/>
      <c r="C235" s="105"/>
      <c r="D235" s="105"/>
      <c r="E235" s="105"/>
      <c r="F235" s="105"/>
      <c r="G235" s="105"/>
      <c r="H235" s="93" t="s">
        <v>56</v>
      </c>
      <c r="I235" s="94">
        <f>IFERROR(I234*I227,"")</f>
        <v>398.84649999999993</v>
      </c>
      <c r="J235" s="94">
        <f>IFERROR(J234*J227,"")</f>
        <v>2639.5907999999999</v>
      </c>
      <c r="K235" s="94">
        <f>IFERROR(K234*K227,"")</f>
        <v>219.22039999999998</v>
      </c>
      <c r="L235" s="94">
        <f t="shared" si="37"/>
        <v>3257.6577000000002</v>
      </c>
      <c r="M235" s="94">
        <f>IFERROR(M234*M227,"")</f>
        <v>82.153499999999994</v>
      </c>
      <c r="N235" s="94">
        <f>IFERROR(SUM(L235,M235),"")</f>
        <v>3339.8112000000001</v>
      </c>
      <c r="O235" s="91" t="s">
        <v>204</v>
      </c>
    </row>
    <row r="236" spans="2:15" x14ac:dyDescent="0.2">
      <c r="B236" s="105"/>
      <c r="C236" s="105"/>
      <c r="D236" s="105"/>
      <c r="E236" s="105"/>
      <c r="F236" s="105"/>
      <c r="G236" s="105"/>
      <c r="H236" s="95" t="s">
        <v>23</v>
      </c>
      <c r="I236" s="112"/>
      <c r="J236" s="112" t="str">
        <f>IFERROR(INDEX(Извещение!$J$7:$T$45,MATCH(CONCATENATE(РАСЧЕТ!B230,"/",РАСЧЕТ!D230,"/",РАСЧЕТ!E230,"/",F230,"/",H236),Извещение!#REF!,0),3),"")</f>
        <v/>
      </c>
      <c r="K236" s="112" t="str">
        <f>IFERROR(INDEX(Извещение!$J$7:$T$45,MATCH(CONCATENATE(РАСЧЕТ!B230,"/",РАСЧЕТ!D230,"/",РАСЧЕТ!E230,"/",F230,"/",H236),Извещение!#REF!,0),4),"")</f>
        <v/>
      </c>
      <c r="L236" s="92">
        <f t="shared" si="37"/>
        <v>0</v>
      </c>
      <c r="M236" s="112" t="str">
        <f>IFERROR(INDEX(Извещение!$J$7:$T$45,MATCH(CONCATENATE(РАСЧЕТ!B230,"/",РАСЧЕТ!D230,"/",РАСЧЕТ!E230,"/",F230,"/",H236),Извещение!#REF!,0),6),"")</f>
        <v/>
      </c>
      <c r="N236" s="92">
        <f t="shared" ref="N236" si="42">IFERROR(SUM(L236,M236),"")</f>
        <v>0</v>
      </c>
      <c r="O236" s="91" t="s">
        <v>206</v>
      </c>
    </row>
    <row r="237" spans="2:15" x14ac:dyDescent="0.2">
      <c r="B237" s="105"/>
      <c r="C237" s="105"/>
      <c r="D237" s="105"/>
      <c r="E237" s="105"/>
      <c r="F237" s="105"/>
      <c r="G237" s="105"/>
      <c r="H237" s="93" t="s">
        <v>56</v>
      </c>
      <c r="I237" s="94">
        <f>IFERROR(I236*I228,"")</f>
        <v>0</v>
      </c>
      <c r="J237" s="94" t="str">
        <f>IFERROR(J236*J228,"")</f>
        <v/>
      </c>
      <c r="K237" s="94" t="str">
        <f>IFERROR(K236*K228,"")</f>
        <v/>
      </c>
      <c r="L237" s="94">
        <f t="shared" si="37"/>
        <v>0</v>
      </c>
      <c r="M237" s="94" t="str">
        <f>IFERROR(M236*M228,"")</f>
        <v/>
      </c>
      <c r="N237" s="94">
        <f>IFERROR(SUM(L237,M237),"")</f>
        <v>0</v>
      </c>
      <c r="O237" s="91" t="s">
        <v>204</v>
      </c>
    </row>
    <row r="238" spans="2:15" x14ac:dyDescent="0.2">
      <c r="B238" s="105"/>
      <c r="C238" s="105"/>
      <c r="D238" s="105"/>
      <c r="E238" s="105"/>
      <c r="F238" s="105"/>
      <c r="G238" s="105"/>
      <c r="H238" s="95" t="s">
        <v>18</v>
      </c>
      <c r="I238" s="112">
        <v>64.47</v>
      </c>
      <c r="J238" s="112">
        <v>430.99</v>
      </c>
      <c r="K238" s="112">
        <v>64.02</v>
      </c>
      <c r="L238" s="92">
        <f t="shared" si="37"/>
        <v>559.48</v>
      </c>
      <c r="M238" s="112">
        <v>374.99</v>
      </c>
      <c r="N238" s="92">
        <f t="shared" ref="N238" si="43">IFERROR(SUM(L238,M238),"")</f>
        <v>934.47</v>
      </c>
      <c r="O238" s="91" t="s">
        <v>137</v>
      </c>
    </row>
    <row r="239" spans="2:15" x14ac:dyDescent="0.2">
      <c r="B239" s="105"/>
      <c r="C239" s="105"/>
      <c r="D239" s="105"/>
      <c r="E239" s="105"/>
      <c r="F239" s="105"/>
      <c r="G239" s="105"/>
      <c r="H239" s="93" t="s">
        <v>56</v>
      </c>
      <c r="I239" s="94">
        <f>IFERROR(I238*I229,"")</f>
        <v>1471.8500999999999</v>
      </c>
      <c r="J239" s="94">
        <f>IFERROR(J238*J229,"")</f>
        <v>7503.5358999999999</v>
      </c>
      <c r="K239" s="94">
        <f>IFERROR(K238*K229,"")</f>
        <v>566.577</v>
      </c>
      <c r="L239" s="94">
        <f t="shared" si="37"/>
        <v>9541.9629999999997</v>
      </c>
      <c r="M239" s="94">
        <f>IFERROR(M238*M229,"")</f>
        <v>213.74429999999998</v>
      </c>
      <c r="N239" s="94">
        <f>IFERROR(SUM(L239,M239),"")</f>
        <v>9755.7073</v>
      </c>
      <c r="O239" s="91" t="s">
        <v>204</v>
      </c>
    </row>
    <row r="240" spans="2:15" x14ac:dyDescent="0.2">
      <c r="B240" s="105"/>
      <c r="C240" s="105"/>
      <c r="D240" s="105"/>
      <c r="E240" s="105"/>
      <c r="F240" s="105"/>
      <c r="G240" s="105"/>
      <c r="H240" s="96" t="s">
        <v>57</v>
      </c>
      <c r="I240" s="97">
        <f ca="1">SUM(I230:OFFSET(I240,-1,0))-I241</f>
        <v>91.679999999999382</v>
      </c>
      <c r="J240" s="97">
        <f ca="1">SUM(J230:OFFSET(J240,-1,0))-J241</f>
        <v>608.45999999999913</v>
      </c>
      <c r="K240" s="97">
        <f ca="1">SUM(K230:OFFSET(K240,-1,0))-K241</f>
        <v>129.5</v>
      </c>
      <c r="L240" s="97">
        <f t="shared" ca="1" si="37"/>
        <v>829.63999999999851</v>
      </c>
      <c r="M240" s="97">
        <f ca="1">SUM(M230:OFFSET(M240,-1,0))-M241</f>
        <v>631.0799999999997</v>
      </c>
      <c r="N240" s="97">
        <f t="shared" ref="N240" ca="1" si="44">IFERROR(SUM(L240,M240),"")</f>
        <v>1460.7199999999982</v>
      </c>
      <c r="O240" s="91" t="s">
        <v>207</v>
      </c>
    </row>
    <row r="241" spans="2:15" x14ac:dyDescent="0.2">
      <c r="B241" s="105"/>
      <c r="C241" s="105"/>
      <c r="D241" s="105"/>
      <c r="E241" s="105"/>
      <c r="F241" s="105"/>
      <c r="G241" s="105"/>
      <c r="H241" s="96" t="s">
        <v>72</v>
      </c>
      <c r="I241" s="97">
        <f>SUMIF(H230:H239,"стоимость",I230:I239)</f>
        <v>4468.3396000000002</v>
      </c>
      <c r="J241" s="97">
        <f>SUMIF(H230:H239,"стоимость",J230:J239)</f>
        <v>20986.899700000002</v>
      </c>
      <c r="K241" s="97">
        <f>SUMIF(H230:H239,"стоимость",K230:K239)</f>
        <v>3268.0010000000002</v>
      </c>
      <c r="L241" s="97">
        <f t="shared" si="37"/>
        <v>28723.240300000001</v>
      </c>
      <c r="M241" s="97">
        <f>SUMIF(H230:H239,"стоимость",M230:M239)</f>
        <v>1656.5817999999997</v>
      </c>
      <c r="N241" s="97">
        <f>IFERROR(SUM(L241,M241),"")</f>
        <v>30379.822100000001</v>
      </c>
      <c r="O241" s="91" t="s">
        <v>208</v>
      </c>
    </row>
    <row r="242" spans="2:15" x14ac:dyDescent="0.2">
      <c r="B242" s="113"/>
      <c r="C242" s="113"/>
      <c r="D242" s="113"/>
      <c r="E242" s="113"/>
      <c r="F242" s="113"/>
      <c r="G242" s="114"/>
      <c r="H242" s="98"/>
      <c r="I242" s="98"/>
      <c r="J242" s="98"/>
      <c r="K242" s="98"/>
      <c r="L242" s="99"/>
      <c r="M242" s="98"/>
      <c r="N242" s="98"/>
    </row>
    <row r="243" spans="2:15" x14ac:dyDescent="0.2">
      <c r="B243" s="184" t="s">
        <v>58</v>
      </c>
      <c r="C243" s="184"/>
      <c r="D243" s="184"/>
      <c r="E243" s="184"/>
      <c r="F243" s="115"/>
      <c r="G243" s="90"/>
      <c r="H243" s="90"/>
      <c r="I243" s="90"/>
      <c r="J243" s="98"/>
      <c r="K243" s="98"/>
      <c r="L243" s="99"/>
      <c r="M243" s="98"/>
      <c r="N243" s="98"/>
    </row>
    <row r="244" spans="2:15" x14ac:dyDescent="0.2">
      <c r="B244" s="173" t="s">
        <v>103</v>
      </c>
      <c r="C244" s="173"/>
      <c r="D244" s="173"/>
      <c r="E244" s="173"/>
      <c r="F244" s="173"/>
      <c r="G244" s="173"/>
      <c r="H244" s="173"/>
      <c r="I244" s="173"/>
      <c r="J244" s="98"/>
      <c r="K244" s="98"/>
      <c r="L244" s="99"/>
      <c r="M244" s="98"/>
      <c r="N244" s="98"/>
    </row>
    <row r="245" spans="2:15" x14ac:dyDescent="0.2">
      <c r="B245" s="173" t="s">
        <v>59</v>
      </c>
      <c r="C245" s="173"/>
      <c r="D245" s="173"/>
      <c r="E245" s="173"/>
      <c r="F245" s="173"/>
      <c r="G245" s="173"/>
      <c r="H245" s="173"/>
      <c r="I245" s="173"/>
      <c r="J245" s="98"/>
      <c r="K245" s="98"/>
      <c r="L245" s="99"/>
      <c r="M245" s="98"/>
      <c r="N245" s="98"/>
    </row>
    <row r="246" spans="2:15" x14ac:dyDescent="0.2">
      <c r="B246" s="173" t="s">
        <v>60</v>
      </c>
      <c r="C246" s="173"/>
      <c r="D246" s="173"/>
      <c r="E246" s="173"/>
      <c r="F246" s="173"/>
      <c r="G246" s="173"/>
      <c r="H246" s="173"/>
      <c r="I246" s="173"/>
      <c r="J246" s="98"/>
      <c r="K246" s="98"/>
      <c r="L246" s="99"/>
      <c r="M246" s="98"/>
      <c r="N246" s="98"/>
    </row>
    <row r="247" spans="2:15" x14ac:dyDescent="0.2">
      <c r="B247" s="173" t="s">
        <v>61</v>
      </c>
      <c r="C247" s="173"/>
      <c r="D247" s="173"/>
      <c r="E247" s="173"/>
      <c r="F247" s="173"/>
      <c r="G247" s="173"/>
      <c r="H247" s="173"/>
      <c r="I247" s="173"/>
      <c r="J247" s="98"/>
      <c r="K247" s="98"/>
      <c r="L247" s="99"/>
      <c r="M247" s="98"/>
      <c r="N247" s="98"/>
    </row>
    <row r="248" spans="2:15" x14ac:dyDescent="0.2">
      <c r="B248" s="173" t="s">
        <v>62</v>
      </c>
      <c r="C248" s="173"/>
      <c r="D248" s="173"/>
      <c r="E248" s="173"/>
      <c r="F248" s="173"/>
      <c r="G248" s="173"/>
      <c r="H248" s="173"/>
      <c r="I248" s="173"/>
      <c r="J248" s="90"/>
      <c r="K248" s="90"/>
      <c r="L248" s="90"/>
      <c r="M248" s="90"/>
      <c r="N248" s="90"/>
    </row>
    <row r="249" spans="2:15" x14ac:dyDescent="0.2">
      <c r="B249" s="173" t="s">
        <v>63</v>
      </c>
      <c r="C249" s="173"/>
      <c r="D249" s="173"/>
      <c r="E249" s="173"/>
      <c r="F249" s="173"/>
      <c r="G249" s="173"/>
      <c r="H249" s="173"/>
      <c r="I249" s="173"/>
      <c r="J249" s="90"/>
      <c r="K249" s="90"/>
      <c r="L249" s="90"/>
      <c r="M249" s="90"/>
      <c r="N249" s="90"/>
    </row>
    <row r="250" spans="2:15" x14ac:dyDescent="0.2">
      <c r="B250" s="173" t="s">
        <v>64</v>
      </c>
      <c r="C250" s="173"/>
      <c r="D250" s="173"/>
      <c r="E250" s="173"/>
      <c r="F250" s="173"/>
      <c r="G250" s="173"/>
      <c r="H250" s="173"/>
      <c r="I250" s="173"/>
      <c r="J250" s="90"/>
      <c r="K250" s="90"/>
      <c r="L250" s="90"/>
      <c r="M250" s="90"/>
      <c r="N250" s="90"/>
    </row>
    <row r="251" spans="2:15" x14ac:dyDescent="0.2">
      <c r="B251" s="173" t="s">
        <v>65</v>
      </c>
      <c r="C251" s="173"/>
      <c r="D251" s="173"/>
      <c r="E251" s="173"/>
      <c r="F251" s="173"/>
      <c r="G251" s="173"/>
      <c r="H251" s="173"/>
      <c r="I251" s="173"/>
      <c r="J251" s="90"/>
      <c r="K251" s="90"/>
      <c r="L251" s="90"/>
      <c r="M251" s="90"/>
      <c r="N251" s="90"/>
    </row>
    <row r="252" spans="2:15" x14ac:dyDescent="0.2">
      <c r="B252" s="116"/>
      <c r="C252" s="116"/>
      <c r="D252" s="116"/>
      <c r="E252" s="116"/>
      <c r="F252" s="116"/>
      <c r="G252" s="116"/>
      <c r="H252" s="116"/>
      <c r="I252" s="116"/>
      <c r="J252" s="90"/>
      <c r="K252" s="90"/>
      <c r="L252" s="90"/>
      <c r="M252" s="90"/>
      <c r="N252" s="90"/>
    </row>
    <row r="253" spans="2:15" x14ac:dyDescent="0.2">
      <c r="B253" s="90" t="s">
        <v>66</v>
      </c>
      <c r="C253" s="90"/>
      <c r="D253" s="90"/>
      <c r="E253" s="90"/>
      <c r="F253" s="90"/>
      <c r="G253" s="90"/>
      <c r="H253" s="90"/>
      <c r="I253" s="90"/>
      <c r="J253" s="90" t="s">
        <v>67</v>
      </c>
      <c r="K253" s="90"/>
      <c r="L253" s="90"/>
      <c r="M253" s="90"/>
      <c r="N253" s="90"/>
    </row>
    <row r="254" spans="2:15" x14ac:dyDescent="0.2">
      <c r="B254" s="117" t="s">
        <v>102</v>
      </c>
      <c r="C254" s="117"/>
      <c r="D254" s="90"/>
      <c r="E254" s="90"/>
      <c r="F254" s="90"/>
      <c r="G254" s="90"/>
      <c r="H254" s="90"/>
      <c r="I254" s="90"/>
      <c r="J254" s="117"/>
      <c r="K254" s="117"/>
      <c r="L254" s="117"/>
      <c r="M254" s="90"/>
      <c r="N254" s="90"/>
    </row>
    <row r="255" spans="2:15" x14ac:dyDescent="0.2">
      <c r="B255" s="101" t="s">
        <v>68</v>
      </c>
      <c r="C255" s="90"/>
      <c r="D255" s="90"/>
      <c r="E255" s="90"/>
      <c r="F255" s="90"/>
      <c r="G255" s="90"/>
      <c r="H255" s="90"/>
      <c r="I255" s="90"/>
      <c r="J255" s="90" t="s">
        <v>68</v>
      </c>
      <c r="K255" s="90"/>
      <c r="L255" s="90"/>
      <c r="M255" s="90"/>
      <c r="N255" s="90"/>
    </row>
    <row r="256" spans="2:15" x14ac:dyDescent="0.2"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</row>
    <row r="257" spans="2:14" x14ac:dyDescent="0.2">
      <c r="B257" s="117"/>
      <c r="C257" s="117"/>
      <c r="D257" s="90"/>
      <c r="E257" s="90"/>
      <c r="F257" s="90"/>
      <c r="G257" s="90"/>
      <c r="H257" s="90"/>
      <c r="I257" s="90"/>
      <c r="J257" s="117"/>
      <c r="K257" s="117"/>
      <c r="L257" s="117"/>
      <c r="M257" s="90"/>
      <c r="N257" s="90"/>
    </row>
    <row r="258" spans="2:14" x14ac:dyDescent="0.2">
      <c r="B258" s="102" t="s">
        <v>69</v>
      </c>
      <c r="C258" s="90"/>
      <c r="D258" s="90"/>
      <c r="E258" s="90"/>
      <c r="F258" s="90"/>
      <c r="G258" s="90"/>
      <c r="H258" s="90"/>
      <c r="I258" s="90"/>
      <c r="J258" s="172" t="s">
        <v>69</v>
      </c>
      <c r="K258" s="172"/>
      <c r="L258" s="172"/>
      <c r="M258" s="90"/>
      <c r="N258" s="90"/>
    </row>
    <row r="259" spans="2:14" x14ac:dyDescent="0.2"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</row>
    <row r="260" spans="2:14" x14ac:dyDescent="0.2">
      <c r="B260" s="116" t="s">
        <v>70</v>
      </c>
      <c r="C260" s="90"/>
      <c r="D260" s="90"/>
      <c r="E260" s="90"/>
      <c r="F260" s="90"/>
      <c r="G260" s="90"/>
      <c r="H260" s="90"/>
      <c r="I260" s="90"/>
      <c r="J260" s="90" t="s">
        <v>70</v>
      </c>
      <c r="K260" s="90"/>
      <c r="L260" s="90"/>
      <c r="M260" s="90"/>
      <c r="N260" s="90"/>
    </row>
    <row r="262" spans="2:14" x14ac:dyDescent="0.2"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M262" s="90"/>
      <c r="N262" s="103" t="s">
        <v>35</v>
      </c>
    </row>
    <row r="263" spans="2:14" x14ac:dyDescent="0.2"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M263" s="90"/>
      <c r="N263" s="103" t="s">
        <v>36</v>
      </c>
    </row>
    <row r="264" spans="2:14" x14ac:dyDescent="0.2"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M264" s="90"/>
      <c r="N264" s="103" t="s">
        <v>37</v>
      </c>
    </row>
    <row r="265" spans="2:14" x14ac:dyDescent="0.2"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</row>
    <row r="266" spans="2:14" x14ac:dyDescent="0.2">
      <c r="B266" s="90"/>
      <c r="C266" s="174" t="s">
        <v>38</v>
      </c>
      <c r="D266" s="174"/>
      <c r="E266" s="174"/>
      <c r="F266" s="174"/>
      <c r="G266" s="174"/>
      <c r="H266" s="174"/>
      <c r="I266" s="174"/>
      <c r="J266" s="174"/>
      <c r="K266" s="174"/>
      <c r="L266" s="174"/>
      <c r="M266" s="90"/>
      <c r="N266" s="90"/>
    </row>
    <row r="267" spans="2:14" x14ac:dyDescent="0.2">
      <c r="B267" s="90"/>
      <c r="C267" s="174" t="s">
        <v>39</v>
      </c>
      <c r="D267" s="174"/>
      <c r="E267" s="174"/>
      <c r="F267" s="174"/>
      <c r="G267" s="174"/>
      <c r="H267" s="174"/>
      <c r="I267" s="174"/>
      <c r="J267" s="174"/>
      <c r="K267" s="174"/>
      <c r="L267" s="174"/>
      <c r="M267" s="90"/>
      <c r="N267" s="90"/>
    </row>
    <row r="268" spans="2:14" x14ac:dyDescent="0.2">
      <c r="B268" s="90" t="s">
        <v>40</v>
      </c>
      <c r="C268" s="104"/>
      <c r="D268" s="104"/>
      <c r="E268" s="104"/>
      <c r="F268" s="104"/>
      <c r="G268" s="104"/>
      <c r="H268" s="104"/>
      <c r="I268" s="104"/>
      <c r="J268" s="104"/>
      <c r="K268" s="104"/>
      <c r="L268" s="174" t="s">
        <v>41</v>
      </c>
      <c r="M268" s="174"/>
      <c r="N268" s="174"/>
    </row>
    <row r="269" spans="2:14" x14ac:dyDescent="0.2">
      <c r="B269" s="90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</row>
    <row r="270" spans="2:14" x14ac:dyDescent="0.2">
      <c r="B270" s="90" t="s">
        <v>42</v>
      </c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</row>
    <row r="271" spans="2:14" x14ac:dyDescent="0.2">
      <c r="B271" s="90" t="s">
        <v>43</v>
      </c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</row>
    <row r="272" spans="2:14" x14ac:dyDescent="0.2">
      <c r="B272" s="90" t="s">
        <v>300</v>
      </c>
      <c r="C272" s="120"/>
      <c r="D272" s="120"/>
      <c r="E272" s="120"/>
      <c r="F272" s="120"/>
      <c r="G272" s="120"/>
      <c r="H272" s="120"/>
      <c r="I272" s="104"/>
      <c r="J272" s="104"/>
      <c r="K272" s="104"/>
      <c r="L272" s="104"/>
      <c r="M272" s="104"/>
      <c r="N272" s="104"/>
    </row>
    <row r="273" spans="2:15" x14ac:dyDescent="0.2">
      <c r="B273" s="90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</row>
    <row r="274" spans="2:15" x14ac:dyDescent="0.2"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</row>
    <row r="275" spans="2:15" x14ac:dyDescent="0.2">
      <c r="B275" s="175" t="s">
        <v>25</v>
      </c>
      <c r="C275" s="177" t="s">
        <v>44</v>
      </c>
      <c r="D275" s="179" t="s">
        <v>45</v>
      </c>
      <c r="E275" s="179" t="s">
        <v>46</v>
      </c>
      <c r="F275" s="179" t="s">
        <v>71</v>
      </c>
      <c r="G275" s="179" t="s">
        <v>47</v>
      </c>
      <c r="H275" s="179" t="s">
        <v>8</v>
      </c>
      <c r="I275" s="180" t="s">
        <v>48</v>
      </c>
      <c r="J275" s="180"/>
      <c r="K275" s="180"/>
      <c r="L275" s="180"/>
      <c r="M275" s="181" t="s">
        <v>49</v>
      </c>
      <c r="N275" s="182" t="s">
        <v>50</v>
      </c>
    </row>
    <row r="276" spans="2:15" x14ac:dyDescent="0.2">
      <c r="B276" s="176"/>
      <c r="C276" s="178"/>
      <c r="D276" s="179"/>
      <c r="E276" s="179"/>
      <c r="F276" s="179"/>
      <c r="G276" s="179"/>
      <c r="H276" s="179"/>
      <c r="I276" s="105" t="s">
        <v>51</v>
      </c>
      <c r="J276" s="105" t="s">
        <v>52</v>
      </c>
      <c r="K276" s="105" t="s">
        <v>53</v>
      </c>
      <c r="L276" s="105" t="s">
        <v>54</v>
      </c>
      <c r="M276" s="181"/>
      <c r="N276" s="183"/>
    </row>
    <row r="277" spans="2:15" x14ac:dyDescent="0.2">
      <c r="B277" s="185" t="s">
        <v>301</v>
      </c>
      <c r="C277" s="186"/>
      <c r="D277" s="186"/>
      <c r="E277" s="186"/>
      <c r="F277" s="186"/>
      <c r="G277" s="187"/>
      <c r="H277" s="106" t="s">
        <v>17</v>
      </c>
      <c r="I277" s="107">
        <v>120.15</v>
      </c>
      <c r="J277" s="107">
        <v>85.62</v>
      </c>
      <c r="K277" s="107">
        <v>43.38</v>
      </c>
      <c r="L277" s="107"/>
      <c r="M277" s="107">
        <v>6.85</v>
      </c>
      <c r="N277" s="107"/>
    </row>
    <row r="278" spans="2:15" x14ac:dyDescent="0.2">
      <c r="B278" s="188"/>
      <c r="C278" s="189"/>
      <c r="D278" s="189"/>
      <c r="E278" s="189"/>
      <c r="F278" s="189"/>
      <c r="G278" s="190"/>
      <c r="H278" s="106" t="s">
        <v>22</v>
      </c>
      <c r="I278" s="107">
        <v>898.69</v>
      </c>
      <c r="J278" s="107">
        <v>642.13</v>
      </c>
      <c r="K278" s="107">
        <v>323.07</v>
      </c>
      <c r="L278" s="107"/>
      <c r="M278" s="107">
        <v>27.97</v>
      </c>
      <c r="N278" s="107"/>
    </row>
    <row r="279" spans="2:15" x14ac:dyDescent="0.2">
      <c r="B279" s="188"/>
      <c r="C279" s="189"/>
      <c r="D279" s="189"/>
      <c r="E279" s="189"/>
      <c r="F279" s="189"/>
      <c r="G279" s="190"/>
      <c r="H279" s="106" t="s">
        <v>19</v>
      </c>
      <c r="I279" s="107">
        <v>71.349999999999994</v>
      </c>
      <c r="J279" s="107">
        <v>51.94</v>
      </c>
      <c r="K279" s="107">
        <v>26.54</v>
      </c>
      <c r="L279" s="107"/>
      <c r="M279" s="107">
        <v>1.43</v>
      </c>
      <c r="N279" s="107"/>
    </row>
    <row r="280" spans="2:15" x14ac:dyDescent="0.2">
      <c r="B280" s="188"/>
      <c r="C280" s="189"/>
      <c r="D280" s="189"/>
      <c r="E280" s="189"/>
      <c r="F280" s="189"/>
      <c r="G280" s="190"/>
      <c r="H280" s="106" t="s">
        <v>23</v>
      </c>
      <c r="I280" s="107">
        <v>71.349999999999994</v>
      </c>
      <c r="J280" s="107">
        <v>51.94</v>
      </c>
      <c r="K280" s="107">
        <v>26.54</v>
      </c>
      <c r="L280" s="107"/>
      <c r="M280" s="107">
        <v>1.43</v>
      </c>
      <c r="N280" s="107"/>
    </row>
    <row r="281" spans="2:15" x14ac:dyDescent="0.2">
      <c r="B281" s="191"/>
      <c r="C281" s="192"/>
      <c r="D281" s="192"/>
      <c r="E281" s="192"/>
      <c r="F281" s="192"/>
      <c r="G281" s="193"/>
      <c r="H281" s="106" t="s">
        <v>18</v>
      </c>
      <c r="I281" s="107">
        <v>22.83</v>
      </c>
      <c r="J281" s="107">
        <v>17.41</v>
      </c>
      <c r="K281" s="107">
        <v>8.85</v>
      </c>
      <c r="L281" s="107"/>
      <c r="M281" s="107">
        <v>0.56999999999999995</v>
      </c>
      <c r="N281" s="107"/>
    </row>
    <row r="282" spans="2:15" x14ac:dyDescent="0.2">
      <c r="B282" s="108" t="s">
        <v>305</v>
      </c>
      <c r="C282" s="105" t="s">
        <v>55</v>
      </c>
      <c r="D282" s="108">
        <v>42</v>
      </c>
      <c r="E282" s="108">
        <v>11</v>
      </c>
      <c r="F282" s="108">
        <v>2</v>
      </c>
      <c r="G282" s="109">
        <v>5.7</v>
      </c>
      <c r="H282" s="110" t="s">
        <v>17</v>
      </c>
      <c r="I282" s="111">
        <v>7.06</v>
      </c>
      <c r="J282" s="111">
        <v>64.16</v>
      </c>
      <c r="K282" s="111">
        <v>29.08</v>
      </c>
      <c r="L282" s="92">
        <f>IFERROR(SUM(I282,J282,K282),"")</f>
        <v>100.3</v>
      </c>
      <c r="M282" s="112">
        <v>88.98</v>
      </c>
      <c r="N282" s="92">
        <f>IFERROR(SUM(L282,M282),"")</f>
        <v>189.28</v>
      </c>
      <c r="O282" s="91" t="s">
        <v>142</v>
      </c>
    </row>
    <row r="283" spans="2:15" x14ac:dyDescent="0.2">
      <c r="B283" s="105"/>
      <c r="C283" s="105"/>
      <c r="D283" s="105"/>
      <c r="E283" s="105"/>
      <c r="F283" s="105"/>
      <c r="G283" s="105"/>
      <c r="H283" s="93" t="s">
        <v>56</v>
      </c>
      <c r="I283" s="94">
        <f>IFERROR(I282*I277,"")</f>
        <v>848.25900000000001</v>
      </c>
      <c r="J283" s="94">
        <f t="shared" ref="J283:K283" si="45">IFERROR(J282*J277,"")</f>
        <v>5493.3792000000003</v>
      </c>
      <c r="K283" s="94">
        <f t="shared" si="45"/>
        <v>1261.4903999999999</v>
      </c>
      <c r="L283" s="94">
        <f>IFERROR(SUM(I283,J283,K283),"")</f>
        <v>7603.1286</v>
      </c>
      <c r="M283" s="94">
        <f>IFERROR(M282*M277,"")</f>
        <v>609.51300000000003</v>
      </c>
      <c r="N283" s="94">
        <f>IFERROR(SUM(L283,M283),"")</f>
        <v>8212.6416000000008</v>
      </c>
      <c r="O283" s="91" t="s">
        <v>209</v>
      </c>
    </row>
    <row r="284" spans="2:15" x14ac:dyDescent="0.2">
      <c r="B284" s="105"/>
      <c r="C284" s="105"/>
      <c r="D284" s="105"/>
      <c r="E284" s="105"/>
      <c r="F284" s="105"/>
      <c r="G284" s="105"/>
      <c r="H284" s="110" t="s">
        <v>22</v>
      </c>
      <c r="I284" s="111"/>
      <c r="J284" s="111">
        <v>0</v>
      </c>
      <c r="K284" s="111">
        <v>0</v>
      </c>
      <c r="L284" s="92">
        <f t="shared" ref="L284:L293" si="46">IFERROR(SUM(I284,J284,K284),"")</f>
        <v>0</v>
      </c>
      <c r="M284" s="112">
        <v>0</v>
      </c>
      <c r="N284" s="92">
        <f t="shared" ref="N284" si="47">IFERROR(SUM(L284,M284),"")</f>
        <v>0</v>
      </c>
      <c r="O284" s="91" t="s">
        <v>144</v>
      </c>
    </row>
    <row r="285" spans="2:15" x14ac:dyDescent="0.2">
      <c r="B285" s="105"/>
      <c r="C285" s="105"/>
      <c r="D285" s="105"/>
      <c r="E285" s="105"/>
      <c r="F285" s="105"/>
      <c r="G285" s="105"/>
      <c r="H285" s="93" t="s">
        <v>56</v>
      </c>
      <c r="I285" s="94">
        <f>IFERROR(I284*I278,"")</f>
        <v>0</v>
      </c>
      <c r="J285" s="94">
        <f t="shared" ref="J285:K285" si="48">IFERROR(J284*J278,"")</f>
        <v>0</v>
      </c>
      <c r="K285" s="94">
        <f t="shared" si="48"/>
        <v>0</v>
      </c>
      <c r="L285" s="94">
        <f t="shared" si="46"/>
        <v>0</v>
      </c>
      <c r="M285" s="94">
        <f t="shared" ref="M285" si="49">IFERROR(M284*M278,"")</f>
        <v>0</v>
      </c>
      <c r="N285" s="94">
        <f>IFERROR(SUM(L285,M285),"")</f>
        <v>0</v>
      </c>
      <c r="O285" s="91" t="s">
        <v>209</v>
      </c>
    </row>
    <row r="286" spans="2:15" x14ac:dyDescent="0.2">
      <c r="B286" s="105"/>
      <c r="C286" s="105"/>
      <c r="D286" s="105"/>
      <c r="E286" s="105"/>
      <c r="F286" s="105"/>
      <c r="G286" s="105"/>
      <c r="H286" s="95" t="s">
        <v>19</v>
      </c>
      <c r="I286" s="112">
        <v>0.28000000000000003</v>
      </c>
      <c r="J286" s="112">
        <v>29.3</v>
      </c>
      <c r="K286" s="112">
        <v>30.66</v>
      </c>
      <c r="L286" s="92">
        <f t="shared" si="46"/>
        <v>60.24</v>
      </c>
      <c r="M286" s="112">
        <v>53.6</v>
      </c>
      <c r="N286" s="92">
        <f t="shared" ref="N286" si="50">IFERROR(SUM(L286,M286),"")</f>
        <v>113.84</v>
      </c>
      <c r="O286" s="91" t="s">
        <v>143</v>
      </c>
    </row>
    <row r="287" spans="2:15" x14ac:dyDescent="0.2">
      <c r="B287" s="105"/>
      <c r="C287" s="105"/>
      <c r="D287" s="105"/>
      <c r="E287" s="105"/>
      <c r="F287" s="105"/>
      <c r="G287" s="105"/>
      <c r="H287" s="93" t="s">
        <v>56</v>
      </c>
      <c r="I287" s="94">
        <f>IFERROR(I286*I279,"")</f>
        <v>19.978000000000002</v>
      </c>
      <c r="J287" s="94">
        <f>IFERROR(J286*J279,"")</f>
        <v>1521.8419999999999</v>
      </c>
      <c r="K287" s="94">
        <f>IFERROR(K286*K279,"")</f>
        <v>813.71640000000002</v>
      </c>
      <c r="L287" s="94">
        <f t="shared" si="46"/>
        <v>2355.5364</v>
      </c>
      <c r="M287" s="94">
        <f>IFERROR(M286*M279,"")</f>
        <v>76.647999999999996</v>
      </c>
      <c r="N287" s="94">
        <f>IFERROR(SUM(L287,M287),"")</f>
        <v>2432.1844000000001</v>
      </c>
      <c r="O287" s="91" t="s">
        <v>209</v>
      </c>
    </row>
    <row r="288" spans="2:15" x14ac:dyDescent="0.2">
      <c r="B288" s="105"/>
      <c r="C288" s="105"/>
      <c r="D288" s="105"/>
      <c r="E288" s="105"/>
      <c r="F288" s="105"/>
      <c r="G288" s="105"/>
      <c r="H288" s="95" t="s">
        <v>23</v>
      </c>
      <c r="I288" s="112"/>
      <c r="J288" s="112" t="str">
        <f>IFERROR(INDEX(Извещение!$J$7:$T$45,MATCH(CONCATENATE(РАСЧЕТ!B282,"/",РАСЧЕТ!D282,"/",РАСЧЕТ!E282,"/",F282,"/",H288),Извещение!#REF!,0),3),"")</f>
        <v/>
      </c>
      <c r="K288" s="112" t="str">
        <f>IFERROR(INDEX(Извещение!$J$7:$T$45,MATCH(CONCATENATE(РАСЧЕТ!B282,"/",РАСЧЕТ!D282,"/",РАСЧЕТ!E282,"/",F282,"/",H288),Извещение!#REF!,0),4),"")</f>
        <v/>
      </c>
      <c r="L288" s="92">
        <f t="shared" si="46"/>
        <v>0</v>
      </c>
      <c r="M288" s="112" t="str">
        <f>IFERROR(INDEX(Извещение!$J$7:$T$45,MATCH(CONCATENATE(РАСЧЕТ!B282,"/",РАСЧЕТ!D282,"/",РАСЧЕТ!E282,"/",F282,"/",H288),Извещение!#REF!,0),6),"")</f>
        <v/>
      </c>
      <c r="N288" s="92">
        <f t="shared" ref="N288" si="51">IFERROR(SUM(L288,M288),"")</f>
        <v>0</v>
      </c>
      <c r="O288" s="91" t="s">
        <v>210</v>
      </c>
    </row>
    <row r="289" spans="2:15" x14ac:dyDescent="0.2">
      <c r="B289" s="105"/>
      <c r="C289" s="105"/>
      <c r="D289" s="105"/>
      <c r="E289" s="105"/>
      <c r="F289" s="105"/>
      <c r="G289" s="105"/>
      <c r="H289" s="93" t="s">
        <v>56</v>
      </c>
      <c r="I289" s="94">
        <f>IFERROR(I288*I280,"")</f>
        <v>0</v>
      </c>
      <c r="J289" s="94" t="str">
        <f>IFERROR(J288*J280,"")</f>
        <v/>
      </c>
      <c r="K289" s="94" t="str">
        <f>IFERROR(K288*K280,"")</f>
        <v/>
      </c>
      <c r="L289" s="94">
        <f t="shared" si="46"/>
        <v>0</v>
      </c>
      <c r="M289" s="94" t="str">
        <f>IFERROR(M288*M280,"")</f>
        <v/>
      </c>
      <c r="N289" s="94">
        <f>IFERROR(SUM(L289,M289),"")</f>
        <v>0</v>
      </c>
      <c r="O289" s="91" t="s">
        <v>209</v>
      </c>
    </row>
    <row r="290" spans="2:15" x14ac:dyDescent="0.2">
      <c r="B290" s="105"/>
      <c r="C290" s="105"/>
      <c r="D290" s="105"/>
      <c r="E290" s="105"/>
      <c r="F290" s="105"/>
      <c r="G290" s="105"/>
      <c r="H290" s="95" t="s">
        <v>18</v>
      </c>
      <c r="I290" s="112">
        <v>17.82</v>
      </c>
      <c r="J290" s="112">
        <v>331.41</v>
      </c>
      <c r="K290" s="112">
        <v>82.29</v>
      </c>
      <c r="L290" s="92">
        <f t="shared" si="46"/>
        <v>431.52000000000004</v>
      </c>
      <c r="M290" s="112">
        <v>282.73</v>
      </c>
      <c r="N290" s="92">
        <f t="shared" ref="N290" si="52">IFERROR(SUM(L290,M290),"")</f>
        <v>714.25</v>
      </c>
      <c r="O290" s="91" t="s">
        <v>141</v>
      </c>
    </row>
    <row r="291" spans="2:15" x14ac:dyDescent="0.2">
      <c r="B291" s="105"/>
      <c r="C291" s="105"/>
      <c r="D291" s="105"/>
      <c r="E291" s="105"/>
      <c r="F291" s="105"/>
      <c r="G291" s="105"/>
      <c r="H291" s="93" t="s">
        <v>56</v>
      </c>
      <c r="I291" s="94">
        <f>IFERROR(I290*I281,"")</f>
        <v>406.8306</v>
      </c>
      <c r="J291" s="94">
        <f>IFERROR(J290*J281,"")</f>
        <v>5769.8481000000002</v>
      </c>
      <c r="K291" s="94">
        <f>IFERROR(K290*K281,"")</f>
        <v>728.26650000000006</v>
      </c>
      <c r="L291" s="94">
        <f t="shared" si="46"/>
        <v>6904.9452000000001</v>
      </c>
      <c r="M291" s="94">
        <f>IFERROR(M290*M281,"")</f>
        <v>161.15610000000001</v>
      </c>
      <c r="N291" s="94">
        <f>IFERROR(SUM(L291,M291),"")</f>
        <v>7066.1013000000003</v>
      </c>
      <c r="O291" s="91" t="s">
        <v>209</v>
      </c>
    </row>
    <row r="292" spans="2:15" x14ac:dyDescent="0.2">
      <c r="B292" s="105"/>
      <c r="C292" s="105"/>
      <c r="D292" s="105"/>
      <c r="E292" s="105"/>
      <c r="F292" s="105"/>
      <c r="G292" s="105"/>
      <c r="H292" s="96" t="s">
        <v>57</v>
      </c>
      <c r="I292" s="97">
        <f ca="1">SUM(I282:OFFSET(I292,-1,0))-I293</f>
        <v>25.160000000000082</v>
      </c>
      <c r="J292" s="97">
        <f ca="1">SUM(J282:OFFSET(J292,-1,0))-J293</f>
        <v>424.8700000000008</v>
      </c>
      <c r="K292" s="97">
        <f ca="1">SUM(K282:OFFSET(K292,-1,0))-K293</f>
        <v>142.02999999999975</v>
      </c>
      <c r="L292" s="97">
        <f t="shared" ca="1" si="46"/>
        <v>592.06000000000063</v>
      </c>
      <c r="M292" s="97">
        <f ca="1">SUM(M282:OFFSET(M292,-1,0))-M293</f>
        <v>425.30999999999983</v>
      </c>
      <c r="N292" s="97">
        <f t="shared" ref="N292" ca="1" si="53">IFERROR(SUM(L292,M292),"")</f>
        <v>1017.3700000000005</v>
      </c>
      <c r="O292" s="91" t="s">
        <v>211</v>
      </c>
    </row>
    <row r="293" spans="2:15" x14ac:dyDescent="0.2">
      <c r="B293" s="105"/>
      <c r="C293" s="105"/>
      <c r="D293" s="105"/>
      <c r="E293" s="105"/>
      <c r="F293" s="105"/>
      <c r="G293" s="105"/>
      <c r="H293" s="96" t="s">
        <v>72</v>
      </c>
      <c r="I293" s="97">
        <f>SUMIF(H282:H291,"стоимость",I282:I291)</f>
        <v>1275.0675999999999</v>
      </c>
      <c r="J293" s="97">
        <f>SUMIF(H282:H291,"стоимость",J282:J291)</f>
        <v>12785.069299999999</v>
      </c>
      <c r="K293" s="97">
        <f>SUMIF(H282:H291,"стоимость",K282:K291)</f>
        <v>2803.4733000000001</v>
      </c>
      <c r="L293" s="97">
        <f t="shared" si="46"/>
        <v>16863.610199999999</v>
      </c>
      <c r="M293" s="97">
        <f>SUMIF(H282:H291,"стоимость",M282:M291)</f>
        <v>847.3171000000001</v>
      </c>
      <c r="N293" s="97">
        <f>IFERROR(SUM(L293,M293),"")</f>
        <v>17710.927299999999</v>
      </c>
      <c r="O293" s="91" t="s">
        <v>212</v>
      </c>
    </row>
    <row r="294" spans="2:15" x14ac:dyDescent="0.2">
      <c r="B294" s="113"/>
      <c r="C294" s="113"/>
      <c r="D294" s="113"/>
      <c r="E294" s="113"/>
      <c r="F294" s="113"/>
      <c r="G294" s="114"/>
      <c r="H294" s="98"/>
      <c r="I294" s="98"/>
      <c r="J294" s="98"/>
      <c r="K294" s="98"/>
      <c r="L294" s="99"/>
      <c r="M294" s="98"/>
      <c r="N294" s="98"/>
    </row>
    <row r="295" spans="2:15" x14ac:dyDescent="0.2">
      <c r="B295" s="184" t="s">
        <v>58</v>
      </c>
      <c r="C295" s="184"/>
      <c r="D295" s="184"/>
      <c r="E295" s="184"/>
      <c r="F295" s="115"/>
      <c r="G295" s="90"/>
      <c r="H295" s="90"/>
      <c r="I295" s="90"/>
      <c r="J295" s="98"/>
      <c r="K295" s="98"/>
      <c r="L295" s="99"/>
      <c r="M295" s="98"/>
      <c r="N295" s="98"/>
    </row>
    <row r="296" spans="2:15" x14ac:dyDescent="0.2">
      <c r="B296" s="173" t="s">
        <v>103</v>
      </c>
      <c r="C296" s="173"/>
      <c r="D296" s="173"/>
      <c r="E296" s="173"/>
      <c r="F296" s="173"/>
      <c r="G296" s="173"/>
      <c r="H296" s="173"/>
      <c r="I296" s="173"/>
      <c r="J296" s="98"/>
      <c r="K296" s="98"/>
      <c r="L296" s="99"/>
      <c r="M296" s="98"/>
      <c r="N296" s="98"/>
    </row>
    <row r="297" spans="2:15" x14ac:dyDescent="0.2">
      <c r="B297" s="173" t="s">
        <v>59</v>
      </c>
      <c r="C297" s="173"/>
      <c r="D297" s="173"/>
      <c r="E297" s="173"/>
      <c r="F297" s="173"/>
      <c r="G297" s="173"/>
      <c r="H297" s="173"/>
      <c r="I297" s="173"/>
      <c r="J297" s="98"/>
      <c r="K297" s="98"/>
      <c r="L297" s="99"/>
      <c r="M297" s="98"/>
      <c r="N297" s="98"/>
    </row>
    <row r="298" spans="2:15" x14ac:dyDescent="0.2">
      <c r="B298" s="173" t="s">
        <v>60</v>
      </c>
      <c r="C298" s="173"/>
      <c r="D298" s="173"/>
      <c r="E298" s="173"/>
      <c r="F298" s="173"/>
      <c r="G298" s="173"/>
      <c r="H298" s="173"/>
      <c r="I298" s="173"/>
      <c r="J298" s="98"/>
      <c r="K298" s="98"/>
      <c r="L298" s="99"/>
      <c r="M298" s="98"/>
      <c r="N298" s="98"/>
    </row>
    <row r="299" spans="2:15" x14ac:dyDescent="0.2">
      <c r="B299" s="173" t="s">
        <v>61</v>
      </c>
      <c r="C299" s="173"/>
      <c r="D299" s="173"/>
      <c r="E299" s="173"/>
      <c r="F299" s="173"/>
      <c r="G299" s="173"/>
      <c r="H299" s="173"/>
      <c r="I299" s="173"/>
      <c r="J299" s="98"/>
      <c r="K299" s="98"/>
      <c r="L299" s="99"/>
      <c r="M299" s="98"/>
      <c r="N299" s="98"/>
    </row>
    <row r="300" spans="2:15" x14ac:dyDescent="0.2">
      <c r="B300" s="173" t="s">
        <v>62</v>
      </c>
      <c r="C300" s="173"/>
      <c r="D300" s="173"/>
      <c r="E300" s="173"/>
      <c r="F300" s="173"/>
      <c r="G300" s="173"/>
      <c r="H300" s="173"/>
      <c r="I300" s="173"/>
      <c r="J300" s="90"/>
      <c r="K300" s="90"/>
      <c r="L300" s="90"/>
      <c r="M300" s="90"/>
      <c r="N300" s="90"/>
    </row>
    <row r="301" spans="2:15" x14ac:dyDescent="0.2">
      <c r="B301" s="173" t="s">
        <v>63</v>
      </c>
      <c r="C301" s="173"/>
      <c r="D301" s="173"/>
      <c r="E301" s="173"/>
      <c r="F301" s="173"/>
      <c r="G301" s="173"/>
      <c r="H301" s="173"/>
      <c r="I301" s="173"/>
      <c r="J301" s="90"/>
      <c r="K301" s="90"/>
      <c r="L301" s="90"/>
      <c r="M301" s="90"/>
      <c r="N301" s="90"/>
    </row>
    <row r="302" spans="2:15" x14ac:dyDescent="0.2">
      <c r="B302" s="173" t="s">
        <v>64</v>
      </c>
      <c r="C302" s="173"/>
      <c r="D302" s="173"/>
      <c r="E302" s="173"/>
      <c r="F302" s="173"/>
      <c r="G302" s="173"/>
      <c r="H302" s="173"/>
      <c r="I302" s="173"/>
      <c r="J302" s="90"/>
      <c r="K302" s="90"/>
      <c r="L302" s="90"/>
      <c r="M302" s="90"/>
      <c r="N302" s="90"/>
    </row>
    <row r="303" spans="2:15" x14ac:dyDescent="0.2">
      <c r="B303" s="173" t="s">
        <v>65</v>
      </c>
      <c r="C303" s="173"/>
      <c r="D303" s="173"/>
      <c r="E303" s="173"/>
      <c r="F303" s="173"/>
      <c r="G303" s="173"/>
      <c r="H303" s="173"/>
      <c r="I303" s="173"/>
      <c r="J303" s="90"/>
      <c r="K303" s="90"/>
      <c r="L303" s="90"/>
      <c r="M303" s="90"/>
      <c r="N303" s="90"/>
    </row>
    <row r="304" spans="2:15" x14ac:dyDescent="0.2">
      <c r="B304" s="116"/>
      <c r="C304" s="116"/>
      <c r="D304" s="116"/>
      <c r="E304" s="116"/>
      <c r="F304" s="116"/>
      <c r="G304" s="116"/>
      <c r="H304" s="116"/>
      <c r="I304" s="116"/>
      <c r="J304" s="90"/>
      <c r="K304" s="90"/>
      <c r="L304" s="90"/>
      <c r="M304" s="90"/>
      <c r="N304" s="90"/>
    </row>
    <row r="305" spans="2:14" x14ac:dyDescent="0.2">
      <c r="B305" s="90" t="s">
        <v>66</v>
      </c>
      <c r="C305" s="90"/>
      <c r="D305" s="90"/>
      <c r="E305" s="90"/>
      <c r="F305" s="90"/>
      <c r="G305" s="90"/>
      <c r="H305" s="90"/>
      <c r="I305" s="90"/>
      <c r="J305" s="90" t="s">
        <v>67</v>
      </c>
      <c r="K305" s="90"/>
      <c r="L305" s="90"/>
      <c r="M305" s="90"/>
      <c r="N305" s="90"/>
    </row>
    <row r="306" spans="2:14" x14ac:dyDescent="0.2">
      <c r="B306" s="117" t="s">
        <v>102</v>
      </c>
      <c r="C306" s="117"/>
      <c r="D306" s="90"/>
      <c r="E306" s="90"/>
      <c r="F306" s="90"/>
      <c r="G306" s="90"/>
      <c r="H306" s="90"/>
      <c r="I306" s="90"/>
      <c r="J306" s="117"/>
      <c r="K306" s="117"/>
      <c r="L306" s="117"/>
      <c r="M306" s="90"/>
      <c r="N306" s="90"/>
    </row>
    <row r="307" spans="2:14" x14ac:dyDescent="0.2">
      <c r="B307" s="101" t="s">
        <v>68</v>
      </c>
      <c r="C307" s="90"/>
      <c r="D307" s="90"/>
      <c r="E307" s="90"/>
      <c r="F307" s="90"/>
      <c r="G307" s="90"/>
      <c r="H307" s="90"/>
      <c r="I307" s="90"/>
      <c r="J307" s="90" t="s">
        <v>68</v>
      </c>
      <c r="K307" s="90"/>
      <c r="L307" s="90"/>
      <c r="M307" s="90"/>
      <c r="N307" s="90"/>
    </row>
    <row r="308" spans="2:14" x14ac:dyDescent="0.2"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</row>
    <row r="309" spans="2:14" x14ac:dyDescent="0.2">
      <c r="B309" s="117"/>
      <c r="C309" s="117"/>
      <c r="D309" s="90"/>
      <c r="E309" s="90"/>
      <c r="F309" s="90"/>
      <c r="G309" s="90"/>
      <c r="H309" s="90"/>
      <c r="I309" s="90"/>
      <c r="J309" s="117"/>
      <c r="K309" s="117"/>
      <c r="L309" s="117"/>
      <c r="M309" s="90"/>
      <c r="N309" s="90"/>
    </row>
    <row r="310" spans="2:14" x14ac:dyDescent="0.2">
      <c r="B310" s="102" t="s">
        <v>69</v>
      </c>
      <c r="C310" s="90"/>
      <c r="D310" s="90"/>
      <c r="E310" s="90"/>
      <c r="F310" s="90"/>
      <c r="G310" s="90"/>
      <c r="H310" s="90"/>
      <c r="I310" s="90"/>
      <c r="J310" s="172" t="s">
        <v>69</v>
      </c>
      <c r="K310" s="172"/>
      <c r="L310" s="172"/>
      <c r="M310" s="90"/>
      <c r="N310" s="90"/>
    </row>
    <row r="311" spans="2:14" x14ac:dyDescent="0.2"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</row>
    <row r="312" spans="2:14" x14ac:dyDescent="0.2">
      <c r="B312" s="116" t="s">
        <v>70</v>
      </c>
      <c r="C312" s="90"/>
      <c r="D312" s="90"/>
      <c r="E312" s="90"/>
      <c r="F312" s="90"/>
      <c r="G312" s="90"/>
      <c r="H312" s="90"/>
      <c r="I312" s="90"/>
      <c r="J312" s="90" t="s">
        <v>70</v>
      </c>
      <c r="K312" s="90"/>
      <c r="L312" s="90"/>
      <c r="M312" s="90"/>
      <c r="N312" s="90"/>
    </row>
    <row r="314" spans="2:14" x14ac:dyDescent="0.2"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M314" s="90"/>
      <c r="N314" s="103" t="s">
        <v>35</v>
      </c>
    </row>
    <row r="315" spans="2:14" x14ac:dyDescent="0.2"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M315" s="90"/>
      <c r="N315" s="103" t="s">
        <v>36</v>
      </c>
    </row>
    <row r="316" spans="2:14" x14ac:dyDescent="0.2"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M316" s="90"/>
      <c r="N316" s="103" t="s">
        <v>37</v>
      </c>
    </row>
    <row r="317" spans="2:14" x14ac:dyDescent="0.2"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</row>
    <row r="318" spans="2:14" x14ac:dyDescent="0.2">
      <c r="B318" s="90"/>
      <c r="C318" s="174" t="s">
        <v>38</v>
      </c>
      <c r="D318" s="174"/>
      <c r="E318" s="174"/>
      <c r="F318" s="174"/>
      <c r="G318" s="174"/>
      <c r="H318" s="174"/>
      <c r="I318" s="174"/>
      <c r="J318" s="174"/>
      <c r="K318" s="174"/>
      <c r="L318" s="174"/>
      <c r="M318" s="90"/>
      <c r="N318" s="90"/>
    </row>
    <row r="319" spans="2:14" x14ac:dyDescent="0.2">
      <c r="B319" s="90"/>
      <c r="C319" s="174" t="s">
        <v>39</v>
      </c>
      <c r="D319" s="174"/>
      <c r="E319" s="174"/>
      <c r="F319" s="174"/>
      <c r="G319" s="174"/>
      <c r="H319" s="174"/>
      <c r="I319" s="174"/>
      <c r="J319" s="174"/>
      <c r="K319" s="174"/>
      <c r="L319" s="174"/>
      <c r="M319" s="90"/>
      <c r="N319" s="90"/>
    </row>
    <row r="320" spans="2:14" x14ac:dyDescent="0.2">
      <c r="B320" s="90" t="s">
        <v>40</v>
      </c>
      <c r="C320" s="104"/>
      <c r="D320" s="104"/>
      <c r="E320" s="104"/>
      <c r="F320" s="104"/>
      <c r="G320" s="104"/>
      <c r="H320" s="104"/>
      <c r="I320" s="104"/>
      <c r="J320" s="104"/>
      <c r="K320" s="104"/>
      <c r="L320" s="174" t="s">
        <v>41</v>
      </c>
      <c r="M320" s="174"/>
      <c r="N320" s="174"/>
    </row>
    <row r="321" spans="2:15" x14ac:dyDescent="0.2">
      <c r="B321" s="90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</row>
    <row r="322" spans="2:15" x14ac:dyDescent="0.2">
      <c r="B322" s="90" t="s">
        <v>42</v>
      </c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</row>
    <row r="323" spans="2:15" x14ac:dyDescent="0.2">
      <c r="B323" s="90" t="s">
        <v>43</v>
      </c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</row>
    <row r="324" spans="2:15" x14ac:dyDescent="0.2">
      <c r="B324" s="90" t="s">
        <v>300</v>
      </c>
      <c r="C324" s="120"/>
      <c r="D324" s="120"/>
      <c r="E324" s="120"/>
      <c r="F324" s="120"/>
      <c r="G324" s="120"/>
      <c r="H324" s="120"/>
      <c r="I324" s="104"/>
      <c r="J324" s="104"/>
      <c r="K324" s="104"/>
      <c r="L324" s="104"/>
      <c r="M324" s="104"/>
      <c r="N324" s="104"/>
    </row>
    <row r="325" spans="2:15" x14ac:dyDescent="0.2">
      <c r="B325" s="90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</row>
    <row r="326" spans="2:15" x14ac:dyDescent="0.2"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</row>
    <row r="327" spans="2:15" x14ac:dyDescent="0.2">
      <c r="B327" s="175" t="s">
        <v>25</v>
      </c>
      <c r="C327" s="177" t="s">
        <v>44</v>
      </c>
      <c r="D327" s="179" t="s">
        <v>45</v>
      </c>
      <c r="E327" s="179" t="s">
        <v>46</v>
      </c>
      <c r="F327" s="179" t="s">
        <v>71</v>
      </c>
      <c r="G327" s="179" t="s">
        <v>47</v>
      </c>
      <c r="H327" s="179" t="s">
        <v>8</v>
      </c>
      <c r="I327" s="180" t="s">
        <v>48</v>
      </c>
      <c r="J327" s="180"/>
      <c r="K327" s="180"/>
      <c r="L327" s="180"/>
      <c r="M327" s="181" t="s">
        <v>49</v>
      </c>
      <c r="N327" s="182" t="s">
        <v>50</v>
      </c>
    </row>
    <row r="328" spans="2:15" x14ac:dyDescent="0.2">
      <c r="B328" s="176"/>
      <c r="C328" s="178"/>
      <c r="D328" s="179"/>
      <c r="E328" s="179"/>
      <c r="F328" s="179"/>
      <c r="G328" s="179"/>
      <c r="H328" s="179"/>
      <c r="I328" s="105" t="s">
        <v>51</v>
      </c>
      <c r="J328" s="105" t="s">
        <v>52</v>
      </c>
      <c r="K328" s="105" t="s">
        <v>53</v>
      </c>
      <c r="L328" s="105" t="s">
        <v>54</v>
      </c>
      <c r="M328" s="181"/>
      <c r="N328" s="183"/>
    </row>
    <row r="329" spans="2:15" x14ac:dyDescent="0.2">
      <c r="B329" s="185" t="s">
        <v>301</v>
      </c>
      <c r="C329" s="186"/>
      <c r="D329" s="186"/>
      <c r="E329" s="186"/>
      <c r="F329" s="186"/>
      <c r="G329" s="187"/>
      <c r="H329" s="106" t="s">
        <v>17</v>
      </c>
      <c r="I329" s="107">
        <v>120.15</v>
      </c>
      <c r="J329" s="107">
        <v>85.62</v>
      </c>
      <c r="K329" s="107">
        <v>43.38</v>
      </c>
      <c r="L329" s="107"/>
      <c r="M329" s="107">
        <v>6.85</v>
      </c>
      <c r="N329" s="107"/>
    </row>
    <row r="330" spans="2:15" x14ac:dyDescent="0.2">
      <c r="B330" s="188"/>
      <c r="C330" s="189"/>
      <c r="D330" s="189"/>
      <c r="E330" s="189"/>
      <c r="F330" s="189"/>
      <c r="G330" s="190"/>
      <c r="H330" s="106" t="s">
        <v>22</v>
      </c>
      <c r="I330" s="107">
        <v>898.69</v>
      </c>
      <c r="J330" s="107">
        <v>642.13</v>
      </c>
      <c r="K330" s="107">
        <v>323.07</v>
      </c>
      <c r="L330" s="107"/>
      <c r="M330" s="107">
        <v>27.97</v>
      </c>
      <c r="N330" s="107"/>
    </row>
    <row r="331" spans="2:15" x14ac:dyDescent="0.2">
      <c r="B331" s="188"/>
      <c r="C331" s="189"/>
      <c r="D331" s="189"/>
      <c r="E331" s="189"/>
      <c r="F331" s="189"/>
      <c r="G331" s="190"/>
      <c r="H331" s="106" t="s">
        <v>19</v>
      </c>
      <c r="I331" s="107">
        <v>71.349999999999994</v>
      </c>
      <c r="J331" s="107">
        <v>51.94</v>
      </c>
      <c r="K331" s="107">
        <v>26.54</v>
      </c>
      <c r="L331" s="107"/>
      <c r="M331" s="107">
        <v>1.43</v>
      </c>
      <c r="N331" s="107"/>
    </row>
    <row r="332" spans="2:15" x14ac:dyDescent="0.2">
      <c r="B332" s="188"/>
      <c r="C332" s="189"/>
      <c r="D332" s="189"/>
      <c r="E332" s="189"/>
      <c r="F332" s="189"/>
      <c r="G332" s="190"/>
      <c r="H332" s="106" t="s">
        <v>23</v>
      </c>
      <c r="I332" s="107">
        <v>71.349999999999994</v>
      </c>
      <c r="J332" s="107">
        <v>51.94</v>
      </c>
      <c r="K332" s="107">
        <v>26.54</v>
      </c>
      <c r="L332" s="107"/>
      <c r="M332" s="107">
        <v>1.43</v>
      </c>
      <c r="N332" s="107"/>
    </row>
    <row r="333" spans="2:15" x14ac:dyDescent="0.2">
      <c r="B333" s="191"/>
      <c r="C333" s="192"/>
      <c r="D333" s="192"/>
      <c r="E333" s="192"/>
      <c r="F333" s="192"/>
      <c r="G333" s="193"/>
      <c r="H333" s="106" t="s">
        <v>18</v>
      </c>
      <c r="I333" s="107">
        <v>22.83</v>
      </c>
      <c r="J333" s="107">
        <v>17.41</v>
      </c>
      <c r="K333" s="107">
        <v>8.85</v>
      </c>
      <c r="L333" s="107"/>
      <c r="M333" s="107">
        <v>0.56999999999999995</v>
      </c>
      <c r="N333" s="107"/>
    </row>
    <row r="334" spans="2:15" x14ac:dyDescent="0.2">
      <c r="B334" s="108" t="s">
        <v>305</v>
      </c>
      <c r="C334" s="105" t="s">
        <v>55</v>
      </c>
      <c r="D334" s="108">
        <v>44</v>
      </c>
      <c r="E334" s="108">
        <v>24</v>
      </c>
      <c r="F334" s="108">
        <v>1</v>
      </c>
      <c r="G334" s="109">
        <v>6.7</v>
      </c>
      <c r="H334" s="110" t="s">
        <v>17</v>
      </c>
      <c r="I334" s="111">
        <v>62.86</v>
      </c>
      <c r="J334" s="111">
        <v>239.36</v>
      </c>
      <c r="K334" s="111">
        <v>26.18</v>
      </c>
      <c r="L334" s="92">
        <f>IFERROR(SUM(I334,J334,K334),"")</f>
        <v>328.40000000000003</v>
      </c>
      <c r="M334" s="112">
        <v>531.32000000000005</v>
      </c>
      <c r="N334" s="92">
        <f>IFERROR(SUM(L334,M334),"")</f>
        <v>859.72</v>
      </c>
      <c r="O334" s="91" t="s">
        <v>147</v>
      </c>
    </row>
    <row r="335" spans="2:15" x14ac:dyDescent="0.2">
      <c r="B335" s="105"/>
      <c r="C335" s="105"/>
      <c r="D335" s="105"/>
      <c r="E335" s="105"/>
      <c r="F335" s="105"/>
      <c r="G335" s="105"/>
      <c r="H335" s="93" t="s">
        <v>56</v>
      </c>
      <c r="I335" s="94">
        <f>IFERROR(I334*I329,"")</f>
        <v>7552.6289999999999</v>
      </c>
      <c r="J335" s="94">
        <f t="shared" ref="J335:K335" si="54">IFERROR(J334*J329,"")</f>
        <v>20494.003200000003</v>
      </c>
      <c r="K335" s="94">
        <f t="shared" si="54"/>
        <v>1135.6884</v>
      </c>
      <c r="L335" s="94">
        <f>IFERROR(SUM(I335,J335,K335),"")</f>
        <v>29182.320600000003</v>
      </c>
      <c r="M335" s="94">
        <f>IFERROR(M334*M329,"")</f>
        <v>3639.5420000000004</v>
      </c>
      <c r="N335" s="94">
        <f>IFERROR(SUM(L335,M335),"")</f>
        <v>32821.8626</v>
      </c>
      <c r="O335" s="91" t="s">
        <v>213</v>
      </c>
    </row>
    <row r="336" spans="2:15" x14ac:dyDescent="0.2">
      <c r="B336" s="105"/>
      <c r="C336" s="105"/>
      <c r="D336" s="105"/>
      <c r="E336" s="105"/>
      <c r="F336" s="105"/>
      <c r="G336" s="105"/>
      <c r="H336" s="110" t="s">
        <v>22</v>
      </c>
      <c r="I336" s="111"/>
      <c r="J336" s="111" t="str">
        <f>IFERROR(INDEX(Извещение!$J$7:$T$45,MATCH(CONCATENATE(РАСЧЕТ!B334,"/",РАСЧЕТ!D334,"/",РАСЧЕТ!E334,"/",F334,"/",H336),Извещение!#REF!,0),3),"")</f>
        <v/>
      </c>
      <c r="K336" s="111" t="str">
        <f>IFERROR(INDEX(Извещение!$J$7:$T$45,MATCH(CONCATENATE(РАСЧЕТ!B334,"/",РАСЧЕТ!D334,"/",РАСЧЕТ!E334,"/",F334,"/",H336),Извещение!#REF!,0),4),"")</f>
        <v/>
      </c>
      <c r="L336" s="92">
        <f t="shared" ref="L336:L345" si="55">IFERROR(SUM(I336,J336,K336),"")</f>
        <v>0</v>
      </c>
      <c r="M336" s="112" t="str">
        <f>IFERROR(INDEX(Извещение!$J$7:$T$45,MATCH(CONCATENATE(РАСЧЕТ!B334,"/",РАСЧЕТ!D334,"/",РАСЧЕТ!E334,"/",F334,"/",H336),Извещение!#REF!,0),6),"")</f>
        <v/>
      </c>
      <c r="N336" s="92">
        <f t="shared" ref="N336" si="56">IFERROR(SUM(L336,M336),"")</f>
        <v>0</v>
      </c>
      <c r="O336" s="91" t="s">
        <v>214</v>
      </c>
    </row>
    <row r="337" spans="2:15" x14ac:dyDescent="0.2">
      <c r="B337" s="105"/>
      <c r="C337" s="105"/>
      <c r="D337" s="105"/>
      <c r="E337" s="105"/>
      <c r="F337" s="105"/>
      <c r="G337" s="105"/>
      <c r="H337" s="93" t="s">
        <v>56</v>
      </c>
      <c r="I337" s="94">
        <f>IFERROR(I336*I330,"")</f>
        <v>0</v>
      </c>
      <c r="J337" s="94" t="str">
        <f t="shared" ref="J337:K337" si="57">IFERROR(J336*J330,"")</f>
        <v/>
      </c>
      <c r="K337" s="94" t="str">
        <f t="shared" si="57"/>
        <v/>
      </c>
      <c r="L337" s="94">
        <f t="shared" si="55"/>
        <v>0</v>
      </c>
      <c r="M337" s="94" t="str">
        <f t="shared" ref="M337" si="58">IFERROR(M336*M330,"")</f>
        <v/>
      </c>
      <c r="N337" s="94">
        <f>IFERROR(SUM(L337,M337),"")</f>
        <v>0</v>
      </c>
      <c r="O337" s="91" t="s">
        <v>213</v>
      </c>
    </row>
    <row r="338" spans="2:15" x14ac:dyDescent="0.2">
      <c r="B338" s="105"/>
      <c r="C338" s="105"/>
      <c r="D338" s="105"/>
      <c r="E338" s="105"/>
      <c r="F338" s="105"/>
      <c r="G338" s="105"/>
      <c r="H338" s="95" t="s">
        <v>19</v>
      </c>
      <c r="I338" s="112">
        <v>0.42</v>
      </c>
      <c r="J338" s="112">
        <v>14.01</v>
      </c>
      <c r="K338" s="112">
        <v>4.92</v>
      </c>
      <c r="L338" s="92">
        <f t="shared" si="55"/>
        <v>19.350000000000001</v>
      </c>
      <c r="M338" s="112">
        <v>58.94</v>
      </c>
      <c r="N338" s="92">
        <f t="shared" ref="N338" si="59">IFERROR(SUM(L338,M338),"")</f>
        <v>78.289999999999992</v>
      </c>
      <c r="O338" s="91" t="s">
        <v>215</v>
      </c>
    </row>
    <row r="339" spans="2:15" x14ac:dyDescent="0.2">
      <c r="B339" s="105"/>
      <c r="C339" s="105"/>
      <c r="D339" s="105"/>
      <c r="E339" s="105"/>
      <c r="F339" s="105"/>
      <c r="G339" s="105"/>
      <c r="H339" s="93" t="s">
        <v>56</v>
      </c>
      <c r="I339" s="94">
        <f>IFERROR(I338*I331,"")</f>
        <v>29.966999999999995</v>
      </c>
      <c r="J339" s="94">
        <f>IFERROR(J338*J331,"")</f>
        <v>727.67939999999999</v>
      </c>
      <c r="K339" s="94">
        <f>IFERROR(K338*K331,"")</f>
        <v>130.57679999999999</v>
      </c>
      <c r="L339" s="94">
        <f t="shared" si="55"/>
        <v>888.22319999999991</v>
      </c>
      <c r="M339" s="94">
        <f>IFERROR(M338*M331,"")</f>
        <v>84.284199999999998</v>
      </c>
      <c r="N339" s="94">
        <f>IFERROR(SUM(L339,M339),"")</f>
        <v>972.50739999999996</v>
      </c>
      <c r="O339" s="91" t="s">
        <v>213</v>
      </c>
    </row>
    <row r="340" spans="2:15" x14ac:dyDescent="0.2">
      <c r="B340" s="105"/>
      <c r="C340" s="105"/>
      <c r="D340" s="105"/>
      <c r="E340" s="105"/>
      <c r="F340" s="105"/>
      <c r="G340" s="105"/>
      <c r="H340" s="95" t="s">
        <v>23</v>
      </c>
      <c r="I340" s="112"/>
      <c r="J340" s="112" t="str">
        <f>IFERROR(INDEX(Извещение!$J$7:$T$45,MATCH(CONCATENATE(РАСЧЕТ!B334,"/",РАСЧЕТ!D334,"/",РАСЧЕТ!E334,"/",F334,"/",H340),Извещение!#REF!,0),3),"")</f>
        <v/>
      </c>
      <c r="K340" s="112" t="str">
        <f>IFERROR(INDEX(Извещение!$J$7:$T$45,MATCH(CONCATENATE(РАСЧЕТ!B334,"/",РАСЧЕТ!D334,"/",РАСЧЕТ!E334,"/",F334,"/",H340),Извещение!#REF!,0),4),"")</f>
        <v/>
      </c>
      <c r="L340" s="92">
        <f t="shared" si="55"/>
        <v>0</v>
      </c>
      <c r="M340" s="112" t="str">
        <f>IFERROR(INDEX(Извещение!$J$7:$T$45,MATCH(CONCATENATE(РАСЧЕТ!B334,"/",РАСЧЕТ!D334,"/",РАСЧЕТ!E334,"/",F334,"/",H340),Извещение!#REF!,0),6),"")</f>
        <v/>
      </c>
      <c r="N340" s="92">
        <f t="shared" ref="N340" si="60">IFERROR(SUM(L340,M340),"")</f>
        <v>0</v>
      </c>
      <c r="O340" s="91" t="s">
        <v>216</v>
      </c>
    </row>
    <row r="341" spans="2:15" x14ac:dyDescent="0.2">
      <c r="B341" s="105"/>
      <c r="C341" s="105"/>
      <c r="D341" s="105"/>
      <c r="E341" s="105"/>
      <c r="F341" s="105"/>
      <c r="G341" s="105"/>
      <c r="H341" s="93" t="s">
        <v>56</v>
      </c>
      <c r="I341" s="94">
        <f>IFERROR(I340*I332,"")</f>
        <v>0</v>
      </c>
      <c r="J341" s="94" t="str">
        <f>IFERROR(J340*J332,"")</f>
        <v/>
      </c>
      <c r="K341" s="94" t="str">
        <f>IFERROR(K340*K332,"")</f>
        <v/>
      </c>
      <c r="L341" s="94">
        <f t="shared" si="55"/>
        <v>0</v>
      </c>
      <c r="M341" s="94" t="str">
        <f>IFERROR(M340*M332,"")</f>
        <v/>
      </c>
      <c r="N341" s="94">
        <f>IFERROR(SUM(L341,M341),"")</f>
        <v>0</v>
      </c>
      <c r="O341" s="91" t="s">
        <v>213</v>
      </c>
    </row>
    <row r="342" spans="2:15" x14ac:dyDescent="0.2">
      <c r="B342" s="105"/>
      <c r="C342" s="105"/>
      <c r="D342" s="105"/>
      <c r="E342" s="105"/>
      <c r="F342" s="105"/>
      <c r="G342" s="105"/>
      <c r="H342" s="95" t="s">
        <v>18</v>
      </c>
      <c r="I342" s="112">
        <v>144.05000000000001</v>
      </c>
      <c r="J342" s="112">
        <v>277.08</v>
      </c>
      <c r="K342" s="112">
        <v>4.71</v>
      </c>
      <c r="L342" s="92">
        <f t="shared" si="55"/>
        <v>425.84</v>
      </c>
      <c r="M342" s="112">
        <v>607.04999999999995</v>
      </c>
      <c r="N342" s="92">
        <f t="shared" ref="N342" si="61">IFERROR(SUM(L342,M342),"")</f>
        <v>1032.8899999999999</v>
      </c>
      <c r="O342" s="91" t="s">
        <v>146</v>
      </c>
    </row>
    <row r="343" spans="2:15" x14ac:dyDescent="0.2">
      <c r="B343" s="105"/>
      <c r="C343" s="105"/>
      <c r="D343" s="105"/>
      <c r="E343" s="105"/>
      <c r="F343" s="105"/>
      <c r="G343" s="105"/>
      <c r="H343" s="93" t="s">
        <v>56</v>
      </c>
      <c r="I343" s="94">
        <f>IFERROR(I342*I333,"")</f>
        <v>3288.6615000000002</v>
      </c>
      <c r="J343" s="94">
        <f>IFERROR(J342*J333,"")</f>
        <v>4823.9627999999993</v>
      </c>
      <c r="K343" s="94">
        <f>IFERROR(K342*K333,"")</f>
        <v>41.683499999999995</v>
      </c>
      <c r="L343" s="94">
        <f t="shared" si="55"/>
        <v>8154.3077999999996</v>
      </c>
      <c r="M343" s="94">
        <f>IFERROR(M342*M333,"")</f>
        <v>346.01849999999996</v>
      </c>
      <c r="N343" s="94">
        <f>IFERROR(SUM(L343,M343),"")</f>
        <v>8500.3262999999988</v>
      </c>
      <c r="O343" s="91" t="s">
        <v>213</v>
      </c>
    </row>
    <row r="344" spans="2:15" x14ac:dyDescent="0.2">
      <c r="B344" s="105"/>
      <c r="C344" s="105"/>
      <c r="D344" s="105"/>
      <c r="E344" s="105"/>
      <c r="F344" s="105"/>
      <c r="G344" s="105"/>
      <c r="H344" s="96" t="s">
        <v>57</v>
      </c>
      <c r="I344" s="97">
        <f ca="1">SUM(I334:OFFSET(I344,-1,0))-I345</f>
        <v>207.32999999999993</v>
      </c>
      <c r="J344" s="97">
        <f ca="1">SUM(J334:OFFSET(J344,-1,0))-J345</f>
        <v>530.45000000000437</v>
      </c>
      <c r="K344" s="97">
        <f ca="1">SUM(K334:OFFSET(K344,-1,0))-K345</f>
        <v>35.810000000000173</v>
      </c>
      <c r="L344" s="97">
        <f t="shared" ca="1" si="55"/>
        <v>773.59000000000447</v>
      </c>
      <c r="M344" s="97">
        <f ca="1">SUM(M334:OFFSET(M344,-1,0))-M345</f>
        <v>1197.3099999999995</v>
      </c>
      <c r="N344" s="97">
        <f t="shared" ref="N344" ca="1" si="62">IFERROR(SUM(L344,M344),"")</f>
        <v>1970.900000000004</v>
      </c>
      <c r="O344" s="91" t="s">
        <v>217</v>
      </c>
    </row>
    <row r="345" spans="2:15" x14ac:dyDescent="0.2">
      <c r="B345" s="105"/>
      <c r="C345" s="105"/>
      <c r="D345" s="105"/>
      <c r="E345" s="105"/>
      <c r="F345" s="105"/>
      <c r="G345" s="105"/>
      <c r="H345" s="96" t="s">
        <v>72</v>
      </c>
      <c r="I345" s="97">
        <f>SUMIF(H334:H343,"стоимость",I334:I343)</f>
        <v>10871.2575</v>
      </c>
      <c r="J345" s="97">
        <f>SUMIF(H334:H343,"стоимость",J334:J343)</f>
        <v>26045.645400000001</v>
      </c>
      <c r="K345" s="97">
        <f>SUMIF(H334:H343,"стоимость",K334:K343)</f>
        <v>1307.9487000000001</v>
      </c>
      <c r="L345" s="97">
        <f t="shared" si="55"/>
        <v>38224.851600000002</v>
      </c>
      <c r="M345" s="97">
        <f>SUMIF(H334:H343,"стоимость",M334:M343)</f>
        <v>4069.8447000000006</v>
      </c>
      <c r="N345" s="97">
        <f>IFERROR(SUM(L345,M345),"")</f>
        <v>42294.696300000003</v>
      </c>
      <c r="O345" s="91" t="s">
        <v>218</v>
      </c>
    </row>
    <row r="346" spans="2:15" x14ac:dyDescent="0.2">
      <c r="B346" s="113"/>
      <c r="C346" s="113"/>
      <c r="D346" s="113"/>
      <c r="E346" s="113"/>
      <c r="F346" s="113"/>
      <c r="G346" s="114"/>
      <c r="H346" s="98"/>
      <c r="I346" s="98"/>
      <c r="J346" s="98"/>
      <c r="K346" s="98"/>
      <c r="L346" s="99"/>
      <c r="M346" s="98"/>
      <c r="N346" s="98"/>
    </row>
    <row r="347" spans="2:15" x14ac:dyDescent="0.2">
      <c r="B347" s="184" t="s">
        <v>58</v>
      </c>
      <c r="C347" s="184"/>
      <c r="D347" s="184"/>
      <c r="E347" s="184"/>
      <c r="F347" s="115"/>
      <c r="G347" s="90"/>
      <c r="H347" s="90"/>
      <c r="I347" s="90"/>
      <c r="J347" s="98"/>
      <c r="K347" s="98"/>
      <c r="L347" s="99"/>
      <c r="M347" s="98"/>
      <c r="N347" s="98"/>
    </row>
    <row r="348" spans="2:15" x14ac:dyDescent="0.2">
      <c r="B348" s="173" t="s">
        <v>103</v>
      </c>
      <c r="C348" s="173"/>
      <c r="D348" s="173"/>
      <c r="E348" s="173"/>
      <c r="F348" s="173"/>
      <c r="G348" s="173"/>
      <c r="H348" s="173"/>
      <c r="I348" s="173"/>
      <c r="J348" s="98"/>
      <c r="K348" s="98"/>
      <c r="L348" s="99"/>
      <c r="M348" s="98"/>
      <c r="N348" s="98"/>
    </row>
    <row r="349" spans="2:15" x14ac:dyDescent="0.2">
      <c r="B349" s="173" t="s">
        <v>59</v>
      </c>
      <c r="C349" s="173"/>
      <c r="D349" s="173"/>
      <c r="E349" s="173"/>
      <c r="F349" s="173"/>
      <c r="G349" s="173"/>
      <c r="H349" s="173"/>
      <c r="I349" s="173"/>
      <c r="J349" s="98"/>
      <c r="K349" s="98"/>
      <c r="L349" s="99"/>
      <c r="M349" s="98"/>
      <c r="N349" s="98"/>
    </row>
    <row r="350" spans="2:15" x14ac:dyDescent="0.2">
      <c r="B350" s="173" t="s">
        <v>60</v>
      </c>
      <c r="C350" s="173"/>
      <c r="D350" s="173"/>
      <c r="E350" s="173"/>
      <c r="F350" s="173"/>
      <c r="G350" s="173"/>
      <c r="H350" s="173"/>
      <c r="I350" s="173"/>
      <c r="J350" s="98"/>
      <c r="K350" s="98"/>
      <c r="L350" s="99"/>
      <c r="M350" s="98"/>
      <c r="N350" s="98"/>
    </row>
    <row r="351" spans="2:15" x14ac:dyDescent="0.2">
      <c r="B351" s="173" t="s">
        <v>61</v>
      </c>
      <c r="C351" s="173"/>
      <c r="D351" s="173"/>
      <c r="E351" s="173"/>
      <c r="F351" s="173"/>
      <c r="G351" s="173"/>
      <c r="H351" s="173"/>
      <c r="I351" s="173"/>
      <c r="J351" s="98"/>
      <c r="K351" s="98"/>
      <c r="L351" s="99"/>
      <c r="M351" s="98"/>
      <c r="N351" s="98"/>
    </row>
    <row r="352" spans="2:15" x14ac:dyDescent="0.2">
      <c r="B352" s="173" t="s">
        <v>62</v>
      </c>
      <c r="C352" s="173"/>
      <c r="D352" s="173"/>
      <c r="E352" s="173"/>
      <c r="F352" s="173"/>
      <c r="G352" s="173"/>
      <c r="H352" s="173"/>
      <c r="I352" s="173"/>
      <c r="J352" s="90"/>
      <c r="K352" s="90"/>
      <c r="L352" s="90"/>
      <c r="M352" s="90"/>
      <c r="N352" s="90"/>
    </row>
    <row r="353" spans="2:14" x14ac:dyDescent="0.2">
      <c r="B353" s="173" t="s">
        <v>63</v>
      </c>
      <c r="C353" s="173"/>
      <c r="D353" s="173"/>
      <c r="E353" s="173"/>
      <c r="F353" s="173"/>
      <c r="G353" s="173"/>
      <c r="H353" s="173"/>
      <c r="I353" s="173"/>
      <c r="J353" s="90"/>
      <c r="K353" s="90"/>
      <c r="L353" s="90"/>
      <c r="M353" s="90"/>
      <c r="N353" s="90"/>
    </row>
    <row r="354" spans="2:14" x14ac:dyDescent="0.2">
      <c r="B354" s="173" t="s">
        <v>64</v>
      </c>
      <c r="C354" s="173"/>
      <c r="D354" s="173"/>
      <c r="E354" s="173"/>
      <c r="F354" s="173"/>
      <c r="G354" s="173"/>
      <c r="H354" s="173"/>
      <c r="I354" s="173"/>
      <c r="J354" s="90"/>
      <c r="K354" s="90"/>
      <c r="L354" s="90"/>
      <c r="M354" s="90"/>
      <c r="N354" s="90"/>
    </row>
    <row r="355" spans="2:14" x14ac:dyDescent="0.2">
      <c r="B355" s="173" t="s">
        <v>65</v>
      </c>
      <c r="C355" s="173"/>
      <c r="D355" s="173"/>
      <c r="E355" s="173"/>
      <c r="F355" s="173"/>
      <c r="G355" s="173"/>
      <c r="H355" s="173"/>
      <c r="I355" s="173"/>
      <c r="J355" s="90"/>
      <c r="K355" s="90"/>
      <c r="L355" s="90"/>
      <c r="M355" s="90"/>
      <c r="N355" s="90"/>
    </row>
    <row r="356" spans="2:14" x14ac:dyDescent="0.2">
      <c r="B356" s="116"/>
      <c r="C356" s="116"/>
      <c r="D356" s="116"/>
      <c r="E356" s="116"/>
      <c r="F356" s="116"/>
      <c r="G356" s="116"/>
      <c r="H356" s="116"/>
      <c r="I356" s="116"/>
      <c r="J356" s="90"/>
      <c r="K356" s="90"/>
      <c r="L356" s="90"/>
      <c r="M356" s="90"/>
      <c r="N356" s="90"/>
    </row>
    <row r="357" spans="2:14" x14ac:dyDescent="0.2">
      <c r="B357" s="90" t="s">
        <v>66</v>
      </c>
      <c r="C357" s="90"/>
      <c r="D357" s="90"/>
      <c r="E357" s="90"/>
      <c r="F357" s="90"/>
      <c r="G357" s="90"/>
      <c r="H357" s="90"/>
      <c r="I357" s="90"/>
      <c r="J357" s="90" t="s">
        <v>67</v>
      </c>
      <c r="K357" s="90"/>
      <c r="L357" s="90"/>
      <c r="M357" s="90"/>
      <c r="N357" s="90"/>
    </row>
    <row r="358" spans="2:14" x14ac:dyDescent="0.2">
      <c r="B358" s="117" t="s">
        <v>102</v>
      </c>
      <c r="C358" s="117"/>
      <c r="D358" s="90"/>
      <c r="E358" s="90"/>
      <c r="F358" s="90"/>
      <c r="G358" s="90"/>
      <c r="H358" s="90"/>
      <c r="I358" s="90"/>
      <c r="J358" s="117"/>
      <c r="K358" s="117"/>
      <c r="L358" s="117"/>
      <c r="M358" s="90"/>
      <c r="N358" s="90"/>
    </row>
    <row r="359" spans="2:14" x14ac:dyDescent="0.2">
      <c r="B359" s="101" t="s">
        <v>68</v>
      </c>
      <c r="C359" s="90"/>
      <c r="D359" s="90"/>
      <c r="E359" s="90"/>
      <c r="F359" s="90"/>
      <c r="G359" s="90"/>
      <c r="H359" s="90"/>
      <c r="I359" s="90"/>
      <c r="J359" s="90" t="s">
        <v>68</v>
      </c>
      <c r="K359" s="90"/>
      <c r="L359" s="90"/>
      <c r="M359" s="90"/>
      <c r="N359" s="90"/>
    </row>
    <row r="360" spans="2:14" x14ac:dyDescent="0.2"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</row>
    <row r="361" spans="2:14" x14ac:dyDescent="0.2">
      <c r="B361" s="117"/>
      <c r="C361" s="117"/>
      <c r="D361" s="90"/>
      <c r="E361" s="90"/>
      <c r="F361" s="90"/>
      <c r="G361" s="90"/>
      <c r="H361" s="90"/>
      <c r="I361" s="90"/>
      <c r="J361" s="117"/>
      <c r="K361" s="117"/>
      <c r="L361" s="117"/>
      <c r="M361" s="90"/>
      <c r="N361" s="90"/>
    </row>
    <row r="362" spans="2:14" x14ac:dyDescent="0.2">
      <c r="B362" s="102" t="s">
        <v>69</v>
      </c>
      <c r="C362" s="90"/>
      <c r="D362" s="90"/>
      <c r="E362" s="90"/>
      <c r="F362" s="90"/>
      <c r="G362" s="90"/>
      <c r="H362" s="90"/>
      <c r="I362" s="90"/>
      <c r="J362" s="172" t="s">
        <v>69</v>
      </c>
      <c r="K362" s="172"/>
      <c r="L362" s="172"/>
      <c r="M362" s="90"/>
      <c r="N362" s="90"/>
    </row>
    <row r="363" spans="2:14" x14ac:dyDescent="0.2"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</row>
    <row r="364" spans="2:14" x14ac:dyDescent="0.2">
      <c r="B364" s="116" t="s">
        <v>70</v>
      </c>
      <c r="C364" s="90"/>
      <c r="D364" s="90"/>
      <c r="E364" s="90"/>
      <c r="F364" s="90"/>
      <c r="G364" s="90"/>
      <c r="H364" s="90"/>
      <c r="I364" s="90"/>
      <c r="J364" s="90" t="s">
        <v>70</v>
      </c>
      <c r="K364" s="90"/>
      <c r="L364" s="90"/>
      <c r="M364" s="90"/>
      <c r="N364" s="90"/>
    </row>
    <row r="366" spans="2:14" x14ac:dyDescent="0.2"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M366" s="90"/>
      <c r="N366" s="103" t="s">
        <v>35</v>
      </c>
    </row>
    <row r="367" spans="2:14" x14ac:dyDescent="0.2"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M367" s="90"/>
      <c r="N367" s="103" t="s">
        <v>36</v>
      </c>
    </row>
    <row r="368" spans="2:14" x14ac:dyDescent="0.2"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M368" s="90"/>
      <c r="N368" s="103" t="s">
        <v>37</v>
      </c>
    </row>
    <row r="369" spans="2:14" x14ac:dyDescent="0.2"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</row>
    <row r="370" spans="2:14" x14ac:dyDescent="0.2">
      <c r="B370" s="90"/>
      <c r="C370" s="174" t="s">
        <v>38</v>
      </c>
      <c r="D370" s="174"/>
      <c r="E370" s="174"/>
      <c r="F370" s="174"/>
      <c r="G370" s="174"/>
      <c r="H370" s="174"/>
      <c r="I370" s="174"/>
      <c r="J370" s="174"/>
      <c r="K370" s="174"/>
      <c r="L370" s="174"/>
      <c r="M370" s="90"/>
      <c r="N370" s="90"/>
    </row>
    <row r="371" spans="2:14" x14ac:dyDescent="0.2">
      <c r="B371" s="90"/>
      <c r="C371" s="174" t="s">
        <v>39</v>
      </c>
      <c r="D371" s="174"/>
      <c r="E371" s="174"/>
      <c r="F371" s="174"/>
      <c r="G371" s="174"/>
      <c r="H371" s="174"/>
      <c r="I371" s="174"/>
      <c r="J371" s="174"/>
      <c r="K371" s="174"/>
      <c r="L371" s="174"/>
      <c r="M371" s="90"/>
      <c r="N371" s="90"/>
    </row>
    <row r="372" spans="2:14" x14ac:dyDescent="0.2">
      <c r="B372" s="90" t="s">
        <v>40</v>
      </c>
      <c r="C372" s="104"/>
      <c r="D372" s="104"/>
      <c r="E372" s="104"/>
      <c r="F372" s="104"/>
      <c r="G372" s="104"/>
      <c r="H372" s="104"/>
      <c r="I372" s="104"/>
      <c r="J372" s="104"/>
      <c r="K372" s="104"/>
      <c r="L372" s="174" t="s">
        <v>41</v>
      </c>
      <c r="M372" s="174"/>
      <c r="N372" s="174"/>
    </row>
    <row r="373" spans="2:14" x14ac:dyDescent="0.2">
      <c r="B373" s="90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</row>
    <row r="374" spans="2:14" x14ac:dyDescent="0.2">
      <c r="B374" s="90" t="s">
        <v>42</v>
      </c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</row>
    <row r="375" spans="2:14" x14ac:dyDescent="0.2">
      <c r="B375" s="90" t="s">
        <v>43</v>
      </c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</row>
    <row r="376" spans="2:14" x14ac:dyDescent="0.2">
      <c r="B376" s="90" t="s">
        <v>300</v>
      </c>
      <c r="C376" s="120"/>
      <c r="D376" s="120"/>
      <c r="E376" s="120"/>
      <c r="F376" s="120"/>
      <c r="G376" s="120"/>
      <c r="H376" s="120"/>
      <c r="I376" s="104"/>
      <c r="J376" s="104"/>
      <c r="K376" s="104"/>
      <c r="L376" s="104"/>
      <c r="M376" s="104"/>
      <c r="N376" s="104"/>
    </row>
    <row r="377" spans="2:14" x14ac:dyDescent="0.2">
      <c r="B377" s="90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</row>
    <row r="378" spans="2:14" x14ac:dyDescent="0.2"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</row>
    <row r="379" spans="2:14" x14ac:dyDescent="0.2">
      <c r="B379" s="175" t="s">
        <v>25</v>
      </c>
      <c r="C379" s="177" t="s">
        <v>44</v>
      </c>
      <c r="D379" s="179" t="s">
        <v>45</v>
      </c>
      <c r="E379" s="179" t="s">
        <v>46</v>
      </c>
      <c r="F379" s="179" t="s">
        <v>71</v>
      </c>
      <c r="G379" s="179" t="s">
        <v>47</v>
      </c>
      <c r="H379" s="179" t="s">
        <v>8</v>
      </c>
      <c r="I379" s="180" t="s">
        <v>48</v>
      </c>
      <c r="J379" s="180"/>
      <c r="K379" s="180"/>
      <c r="L379" s="180"/>
      <c r="M379" s="181" t="s">
        <v>49</v>
      </c>
      <c r="N379" s="182" t="s">
        <v>50</v>
      </c>
    </row>
    <row r="380" spans="2:14" x14ac:dyDescent="0.2">
      <c r="B380" s="176"/>
      <c r="C380" s="178"/>
      <c r="D380" s="179"/>
      <c r="E380" s="179"/>
      <c r="F380" s="179"/>
      <c r="G380" s="179"/>
      <c r="H380" s="179"/>
      <c r="I380" s="105" t="s">
        <v>51</v>
      </c>
      <c r="J380" s="105" t="s">
        <v>52</v>
      </c>
      <c r="K380" s="105" t="s">
        <v>53</v>
      </c>
      <c r="L380" s="105" t="s">
        <v>54</v>
      </c>
      <c r="M380" s="181"/>
      <c r="N380" s="183"/>
    </row>
    <row r="381" spans="2:14" x14ac:dyDescent="0.2">
      <c r="B381" s="185" t="s">
        <v>301</v>
      </c>
      <c r="C381" s="186"/>
      <c r="D381" s="186"/>
      <c r="E381" s="186"/>
      <c r="F381" s="186"/>
      <c r="G381" s="187"/>
      <c r="H381" s="106" t="s">
        <v>17</v>
      </c>
      <c r="I381" s="107">
        <v>120.15</v>
      </c>
      <c r="J381" s="107">
        <v>85.62</v>
      </c>
      <c r="K381" s="107">
        <v>43.38</v>
      </c>
      <c r="L381" s="107"/>
      <c r="M381" s="107">
        <v>6.85</v>
      </c>
      <c r="N381" s="107"/>
    </row>
    <row r="382" spans="2:14" x14ac:dyDescent="0.2">
      <c r="B382" s="188"/>
      <c r="C382" s="189"/>
      <c r="D382" s="189"/>
      <c r="E382" s="189"/>
      <c r="F382" s="189"/>
      <c r="G382" s="190"/>
      <c r="H382" s="106" t="s">
        <v>22</v>
      </c>
      <c r="I382" s="107">
        <v>898.69</v>
      </c>
      <c r="J382" s="107">
        <v>642.13</v>
      </c>
      <c r="K382" s="107">
        <v>323.07</v>
      </c>
      <c r="L382" s="107"/>
      <c r="M382" s="107">
        <v>27.97</v>
      </c>
      <c r="N382" s="107"/>
    </row>
    <row r="383" spans="2:14" x14ac:dyDescent="0.2">
      <c r="B383" s="188"/>
      <c r="C383" s="189"/>
      <c r="D383" s="189"/>
      <c r="E383" s="189"/>
      <c r="F383" s="189"/>
      <c r="G383" s="190"/>
      <c r="H383" s="106" t="s">
        <v>19</v>
      </c>
      <c r="I383" s="107">
        <v>71.349999999999994</v>
      </c>
      <c r="J383" s="107">
        <v>51.94</v>
      </c>
      <c r="K383" s="107">
        <v>26.54</v>
      </c>
      <c r="L383" s="107"/>
      <c r="M383" s="107">
        <v>1.43</v>
      </c>
      <c r="N383" s="107"/>
    </row>
    <row r="384" spans="2:14" x14ac:dyDescent="0.2">
      <c r="B384" s="188"/>
      <c r="C384" s="189"/>
      <c r="D384" s="189"/>
      <c r="E384" s="189"/>
      <c r="F384" s="189"/>
      <c r="G384" s="190"/>
      <c r="H384" s="106" t="s">
        <v>23</v>
      </c>
      <c r="I384" s="107">
        <v>71.349999999999994</v>
      </c>
      <c r="J384" s="107">
        <v>51.94</v>
      </c>
      <c r="K384" s="107">
        <v>26.54</v>
      </c>
      <c r="L384" s="107"/>
      <c r="M384" s="107">
        <v>1.43</v>
      </c>
      <c r="N384" s="107"/>
    </row>
    <row r="385" spans="2:15" x14ac:dyDescent="0.2">
      <c r="B385" s="191"/>
      <c r="C385" s="192"/>
      <c r="D385" s="192"/>
      <c r="E385" s="192"/>
      <c r="F385" s="192"/>
      <c r="G385" s="193"/>
      <c r="H385" s="106" t="s">
        <v>18</v>
      </c>
      <c r="I385" s="107">
        <v>22.83</v>
      </c>
      <c r="J385" s="107">
        <v>17.41</v>
      </c>
      <c r="K385" s="107">
        <v>8.85</v>
      </c>
      <c r="L385" s="107"/>
      <c r="M385" s="107">
        <v>0.56999999999999995</v>
      </c>
      <c r="N385" s="107"/>
    </row>
    <row r="386" spans="2:15" x14ac:dyDescent="0.2">
      <c r="B386" s="108" t="s">
        <v>305</v>
      </c>
      <c r="C386" s="105" t="s">
        <v>55</v>
      </c>
      <c r="D386" s="108">
        <v>42</v>
      </c>
      <c r="E386" s="108">
        <v>11</v>
      </c>
      <c r="F386" s="108">
        <v>1</v>
      </c>
      <c r="G386" s="109">
        <v>6.7</v>
      </c>
      <c r="H386" s="110" t="s">
        <v>17</v>
      </c>
      <c r="I386" s="111">
        <v>13.93</v>
      </c>
      <c r="J386" s="111">
        <v>75.59</v>
      </c>
      <c r="K386" s="111">
        <v>33.76</v>
      </c>
      <c r="L386" s="92">
        <f>IFERROR(SUM(I386,J386,K386),"")</f>
        <v>123.28</v>
      </c>
      <c r="M386" s="112">
        <v>103.63</v>
      </c>
      <c r="N386" s="92">
        <f>IFERROR(SUM(L386,M386),"")</f>
        <v>226.91</v>
      </c>
      <c r="O386" s="91" t="s">
        <v>219</v>
      </c>
    </row>
    <row r="387" spans="2:15" x14ac:dyDescent="0.2">
      <c r="B387" s="105"/>
      <c r="C387" s="105"/>
      <c r="D387" s="105"/>
      <c r="E387" s="105"/>
      <c r="F387" s="105"/>
      <c r="G387" s="105"/>
      <c r="H387" s="93" t="s">
        <v>56</v>
      </c>
      <c r="I387" s="94">
        <f>IFERROR(I386*I381,"")</f>
        <v>1673.6895</v>
      </c>
      <c r="J387" s="94">
        <f t="shared" ref="J387:K387" si="63">IFERROR(J386*J381,"")</f>
        <v>6472.015800000001</v>
      </c>
      <c r="K387" s="94">
        <f t="shared" si="63"/>
        <v>1464.5088000000001</v>
      </c>
      <c r="L387" s="94">
        <f>IFERROR(SUM(I387,J387,K387),"")</f>
        <v>9610.2141000000011</v>
      </c>
      <c r="M387" s="94">
        <f>IFERROR(M386*M381,"")</f>
        <v>709.86549999999988</v>
      </c>
      <c r="N387" s="94">
        <f>IFERROR(SUM(L387,M387),"")</f>
        <v>10320.079600000001</v>
      </c>
      <c r="O387" s="91" t="s">
        <v>220</v>
      </c>
    </row>
    <row r="388" spans="2:15" x14ac:dyDescent="0.2">
      <c r="B388" s="105"/>
      <c r="C388" s="105"/>
      <c r="D388" s="105"/>
      <c r="E388" s="105"/>
      <c r="F388" s="105"/>
      <c r="G388" s="105"/>
      <c r="H388" s="110" t="s">
        <v>22</v>
      </c>
      <c r="I388" s="111"/>
      <c r="J388" s="111" t="str">
        <f>IFERROR(INDEX(Извещение!$J$7:$T$45,MATCH(CONCATENATE(РАСЧЕТ!B386,"/",РАСЧЕТ!D386,"/",РАСЧЕТ!E386,"/",F386,"/",H388),Извещение!#REF!,0),3),"")</f>
        <v/>
      </c>
      <c r="K388" s="111" t="str">
        <f>IFERROR(INDEX(Извещение!$J$7:$T$45,MATCH(CONCATENATE(РАСЧЕТ!B386,"/",РАСЧЕТ!D386,"/",РАСЧЕТ!E386,"/",F386,"/",H388),Извещение!#REF!,0),4),"")</f>
        <v/>
      </c>
      <c r="L388" s="92">
        <f t="shared" ref="L388:L397" si="64">IFERROR(SUM(I388,J388,K388),"")</f>
        <v>0</v>
      </c>
      <c r="M388" s="112" t="str">
        <f>IFERROR(INDEX(Извещение!$J$7:$T$45,MATCH(CONCATENATE(РАСЧЕТ!B386,"/",РАСЧЕТ!D386,"/",РАСЧЕТ!E386,"/",F386,"/",H388),Извещение!#REF!,0),6),"")</f>
        <v/>
      </c>
      <c r="N388" s="92">
        <f t="shared" ref="N388" si="65">IFERROR(SUM(L388,M388),"")</f>
        <v>0</v>
      </c>
      <c r="O388" s="91" t="s">
        <v>221</v>
      </c>
    </row>
    <row r="389" spans="2:15" x14ac:dyDescent="0.2">
      <c r="B389" s="105"/>
      <c r="C389" s="105"/>
      <c r="D389" s="105"/>
      <c r="E389" s="105"/>
      <c r="F389" s="105"/>
      <c r="G389" s="105"/>
      <c r="H389" s="93" t="s">
        <v>56</v>
      </c>
      <c r="I389" s="94">
        <f>IFERROR(I388*I382,"")</f>
        <v>0</v>
      </c>
      <c r="J389" s="94" t="str">
        <f t="shared" ref="J389:K389" si="66">IFERROR(J388*J382,"")</f>
        <v/>
      </c>
      <c r="K389" s="94" t="str">
        <f t="shared" si="66"/>
        <v/>
      </c>
      <c r="L389" s="94">
        <f t="shared" si="64"/>
        <v>0</v>
      </c>
      <c r="M389" s="94" t="str">
        <f t="shared" ref="M389" si="67">IFERROR(M388*M382,"")</f>
        <v/>
      </c>
      <c r="N389" s="94">
        <f>IFERROR(SUM(L389,M389),"")</f>
        <v>0</v>
      </c>
      <c r="O389" s="91" t="s">
        <v>220</v>
      </c>
    </row>
    <row r="390" spans="2:15" x14ac:dyDescent="0.2">
      <c r="B390" s="105"/>
      <c r="C390" s="105"/>
      <c r="D390" s="105"/>
      <c r="E390" s="105"/>
      <c r="F390" s="105"/>
      <c r="G390" s="105"/>
      <c r="H390" s="95" t="s">
        <v>19</v>
      </c>
      <c r="I390" s="112">
        <v>0.99</v>
      </c>
      <c r="J390" s="112">
        <v>13.29</v>
      </c>
      <c r="K390" s="112">
        <v>6.06</v>
      </c>
      <c r="L390" s="92">
        <f t="shared" si="64"/>
        <v>20.34</v>
      </c>
      <c r="M390" s="112">
        <v>25.07</v>
      </c>
      <c r="N390" s="92">
        <f t="shared" ref="N390" si="68">IFERROR(SUM(L390,M390),"")</f>
        <v>45.41</v>
      </c>
      <c r="O390" s="91" t="s">
        <v>222</v>
      </c>
    </row>
    <row r="391" spans="2:15" x14ac:dyDescent="0.2">
      <c r="B391" s="105"/>
      <c r="C391" s="105"/>
      <c r="D391" s="105"/>
      <c r="E391" s="105"/>
      <c r="F391" s="105"/>
      <c r="G391" s="105"/>
      <c r="H391" s="93" t="s">
        <v>56</v>
      </c>
      <c r="I391" s="94">
        <f>IFERROR(I390*I383,"")</f>
        <v>70.636499999999998</v>
      </c>
      <c r="J391" s="94">
        <f>IFERROR(J390*J383,"")</f>
        <v>690.28259999999989</v>
      </c>
      <c r="K391" s="94">
        <f>IFERROR(K390*K383,"")</f>
        <v>160.83239999999998</v>
      </c>
      <c r="L391" s="94">
        <f t="shared" si="64"/>
        <v>921.75149999999985</v>
      </c>
      <c r="M391" s="94">
        <f>IFERROR(M390*M383,"")</f>
        <v>35.850099999999998</v>
      </c>
      <c r="N391" s="94">
        <f>IFERROR(SUM(L391,M391),"")</f>
        <v>957.60159999999985</v>
      </c>
      <c r="O391" s="91" t="s">
        <v>220</v>
      </c>
    </row>
    <row r="392" spans="2:15" x14ac:dyDescent="0.2">
      <c r="B392" s="105"/>
      <c r="C392" s="105"/>
      <c r="D392" s="105"/>
      <c r="E392" s="105"/>
      <c r="F392" s="105"/>
      <c r="G392" s="105"/>
      <c r="H392" s="95" t="s">
        <v>23</v>
      </c>
      <c r="I392" s="112"/>
      <c r="J392" s="112" t="str">
        <f>IFERROR(INDEX(Извещение!$J$7:$T$45,MATCH(CONCATENATE(РАСЧЕТ!B386,"/",РАСЧЕТ!D386,"/",РАСЧЕТ!E386,"/",F386,"/",H392),Извещение!#REF!,0),3),"")</f>
        <v/>
      </c>
      <c r="K392" s="112" t="str">
        <f>IFERROR(INDEX(Извещение!$J$7:$T$45,MATCH(CONCATENATE(РАСЧЕТ!B386,"/",РАСЧЕТ!D386,"/",РАСЧЕТ!E386,"/",F386,"/",H392),Извещение!#REF!,0),4),"")</f>
        <v/>
      </c>
      <c r="L392" s="92">
        <f t="shared" si="64"/>
        <v>0</v>
      </c>
      <c r="M392" s="112" t="str">
        <f>IFERROR(INDEX(Извещение!$J$7:$T$45,MATCH(CONCATENATE(РАСЧЕТ!B386,"/",РАСЧЕТ!D386,"/",РАСЧЕТ!E386,"/",F386,"/",H392),Извещение!#REF!,0),6),"")</f>
        <v/>
      </c>
      <c r="N392" s="92">
        <f t="shared" ref="N392" si="69">IFERROR(SUM(L392,M392),"")</f>
        <v>0</v>
      </c>
      <c r="O392" s="91" t="s">
        <v>223</v>
      </c>
    </row>
    <row r="393" spans="2:15" x14ac:dyDescent="0.2">
      <c r="B393" s="105"/>
      <c r="C393" s="105"/>
      <c r="D393" s="105"/>
      <c r="E393" s="105"/>
      <c r="F393" s="105"/>
      <c r="G393" s="105"/>
      <c r="H393" s="93" t="s">
        <v>56</v>
      </c>
      <c r="I393" s="94">
        <f>IFERROR(I392*I384,"")</f>
        <v>0</v>
      </c>
      <c r="J393" s="94" t="str">
        <f>IFERROR(J392*J384,"")</f>
        <v/>
      </c>
      <c r="K393" s="94" t="str">
        <f>IFERROR(K392*K384,"")</f>
        <v/>
      </c>
      <c r="L393" s="94">
        <f t="shared" si="64"/>
        <v>0</v>
      </c>
      <c r="M393" s="94" t="str">
        <f>IFERROR(M392*M384,"")</f>
        <v/>
      </c>
      <c r="N393" s="94">
        <f>IFERROR(SUM(L393,M393),"")</f>
        <v>0</v>
      </c>
      <c r="O393" s="91" t="s">
        <v>220</v>
      </c>
    </row>
    <row r="394" spans="2:15" x14ac:dyDescent="0.2">
      <c r="B394" s="105"/>
      <c r="C394" s="105"/>
      <c r="D394" s="105"/>
      <c r="E394" s="105"/>
      <c r="F394" s="105"/>
      <c r="G394" s="105"/>
      <c r="H394" s="95" t="s">
        <v>18</v>
      </c>
      <c r="I394" s="112">
        <v>164.6</v>
      </c>
      <c r="J394" s="112">
        <v>481.25</v>
      </c>
      <c r="K394" s="112">
        <v>33.479999999999997</v>
      </c>
      <c r="L394" s="92">
        <f t="shared" si="64"/>
        <v>679.33</v>
      </c>
      <c r="M394" s="112">
        <v>546.97</v>
      </c>
      <c r="N394" s="92">
        <f t="shared" ref="N394" si="70">IFERROR(SUM(L394,M394),"")</f>
        <v>1226.3000000000002</v>
      </c>
      <c r="O394" s="91" t="s">
        <v>149</v>
      </c>
    </row>
    <row r="395" spans="2:15" x14ac:dyDescent="0.2">
      <c r="B395" s="105"/>
      <c r="C395" s="105"/>
      <c r="D395" s="105"/>
      <c r="E395" s="105"/>
      <c r="F395" s="105"/>
      <c r="G395" s="105"/>
      <c r="H395" s="93" t="s">
        <v>56</v>
      </c>
      <c r="I395" s="94">
        <f>IFERROR(I394*I385,"")</f>
        <v>3757.8179999999998</v>
      </c>
      <c r="J395" s="94">
        <f>IFERROR(J394*J385,"")</f>
        <v>8378.5625</v>
      </c>
      <c r="K395" s="94">
        <f>IFERROR(K394*K385,"")</f>
        <v>296.29799999999994</v>
      </c>
      <c r="L395" s="94">
        <f t="shared" si="64"/>
        <v>12432.6785</v>
      </c>
      <c r="M395" s="94">
        <f>IFERROR(M394*M385,"")</f>
        <v>311.77289999999999</v>
      </c>
      <c r="N395" s="94">
        <f>IFERROR(SUM(L395,M395),"")</f>
        <v>12744.4514</v>
      </c>
      <c r="O395" s="91" t="s">
        <v>220</v>
      </c>
    </row>
    <row r="396" spans="2:15" x14ac:dyDescent="0.2">
      <c r="B396" s="105"/>
      <c r="C396" s="105"/>
      <c r="D396" s="105"/>
      <c r="E396" s="105"/>
      <c r="F396" s="105"/>
      <c r="G396" s="105"/>
      <c r="H396" s="96" t="s">
        <v>57</v>
      </c>
      <c r="I396" s="97">
        <f ca="1">SUM(I386:OFFSET(I396,-1,0))-I397</f>
        <v>179.51999999999953</v>
      </c>
      <c r="J396" s="97">
        <f ca="1">SUM(J386:OFFSET(J396,-1,0))-J397</f>
        <v>570.13000000000102</v>
      </c>
      <c r="K396" s="97">
        <f ca="1">SUM(K386:OFFSET(K396,-1,0))-K397</f>
        <v>73.299999999999955</v>
      </c>
      <c r="L396" s="97">
        <f t="shared" ca="1" si="64"/>
        <v>822.9500000000005</v>
      </c>
      <c r="M396" s="97">
        <f ca="1">SUM(M386:OFFSET(M396,-1,0))-M397</f>
        <v>675.67000000000007</v>
      </c>
      <c r="N396" s="97">
        <f t="shared" ref="N396" ca="1" si="71">IFERROR(SUM(L396,M396),"")</f>
        <v>1498.6200000000006</v>
      </c>
      <c r="O396" s="91" t="s">
        <v>224</v>
      </c>
    </row>
    <row r="397" spans="2:15" x14ac:dyDescent="0.2">
      <c r="B397" s="105"/>
      <c r="C397" s="105"/>
      <c r="D397" s="105"/>
      <c r="E397" s="105"/>
      <c r="F397" s="105"/>
      <c r="G397" s="105"/>
      <c r="H397" s="96" t="s">
        <v>72</v>
      </c>
      <c r="I397" s="97">
        <f>SUMIF(H386:H395,"стоимость",I386:I395)</f>
        <v>5502.1440000000002</v>
      </c>
      <c r="J397" s="97">
        <f>SUMIF(H386:H395,"стоимость",J386:J395)</f>
        <v>15540.8609</v>
      </c>
      <c r="K397" s="97">
        <f>SUMIF(H386:H395,"стоимость",K386:K395)</f>
        <v>1921.6392000000001</v>
      </c>
      <c r="L397" s="97">
        <f t="shared" si="64"/>
        <v>22964.644100000001</v>
      </c>
      <c r="M397" s="97">
        <f>SUMIF(H386:H395,"стоимость",M386:M395)</f>
        <v>1057.4884999999999</v>
      </c>
      <c r="N397" s="97">
        <f>IFERROR(SUM(L397,M397),"")</f>
        <v>24022.132600000001</v>
      </c>
      <c r="O397" s="91" t="s">
        <v>225</v>
      </c>
    </row>
    <row r="398" spans="2:15" x14ac:dyDescent="0.2">
      <c r="B398" s="113"/>
      <c r="C398" s="113"/>
      <c r="D398" s="113"/>
      <c r="E398" s="113"/>
      <c r="F398" s="113"/>
      <c r="G398" s="114"/>
      <c r="H398" s="98"/>
      <c r="I398" s="98"/>
      <c r="J398" s="98"/>
      <c r="K398" s="98"/>
      <c r="L398" s="99"/>
      <c r="M398" s="98"/>
      <c r="N398" s="98"/>
    </row>
    <row r="399" spans="2:15" x14ac:dyDescent="0.2">
      <c r="B399" s="184" t="s">
        <v>58</v>
      </c>
      <c r="C399" s="184"/>
      <c r="D399" s="184"/>
      <c r="E399" s="184"/>
      <c r="F399" s="115"/>
      <c r="G399" s="90"/>
      <c r="H399" s="90"/>
      <c r="I399" s="90"/>
      <c r="J399" s="98"/>
      <c r="K399" s="98"/>
      <c r="L399" s="99"/>
      <c r="M399" s="98"/>
      <c r="N399" s="98"/>
    </row>
    <row r="400" spans="2:15" x14ac:dyDescent="0.2">
      <c r="B400" s="173" t="s">
        <v>103</v>
      </c>
      <c r="C400" s="173"/>
      <c r="D400" s="173"/>
      <c r="E400" s="173"/>
      <c r="F400" s="173"/>
      <c r="G400" s="173"/>
      <c r="H400" s="173"/>
      <c r="I400" s="173"/>
      <c r="J400" s="98"/>
      <c r="K400" s="98"/>
      <c r="L400" s="99"/>
      <c r="M400" s="98"/>
      <c r="N400" s="98"/>
    </row>
    <row r="401" spans="2:14" x14ac:dyDescent="0.2">
      <c r="B401" s="173" t="s">
        <v>59</v>
      </c>
      <c r="C401" s="173"/>
      <c r="D401" s="173"/>
      <c r="E401" s="173"/>
      <c r="F401" s="173"/>
      <c r="G401" s="173"/>
      <c r="H401" s="173"/>
      <c r="I401" s="173"/>
      <c r="J401" s="98"/>
      <c r="K401" s="98"/>
      <c r="L401" s="99"/>
      <c r="M401" s="98"/>
      <c r="N401" s="98"/>
    </row>
    <row r="402" spans="2:14" x14ac:dyDescent="0.2">
      <c r="B402" s="173" t="s">
        <v>60</v>
      </c>
      <c r="C402" s="173"/>
      <c r="D402" s="173"/>
      <c r="E402" s="173"/>
      <c r="F402" s="173"/>
      <c r="G402" s="173"/>
      <c r="H402" s="173"/>
      <c r="I402" s="173"/>
      <c r="J402" s="98"/>
      <c r="K402" s="98"/>
      <c r="L402" s="99"/>
      <c r="M402" s="98"/>
      <c r="N402" s="98"/>
    </row>
    <row r="403" spans="2:14" x14ac:dyDescent="0.2">
      <c r="B403" s="173" t="s">
        <v>61</v>
      </c>
      <c r="C403" s="173"/>
      <c r="D403" s="173"/>
      <c r="E403" s="173"/>
      <c r="F403" s="173"/>
      <c r="G403" s="173"/>
      <c r="H403" s="173"/>
      <c r="I403" s="173"/>
      <c r="J403" s="98"/>
      <c r="K403" s="98"/>
      <c r="L403" s="99"/>
      <c r="M403" s="98"/>
      <c r="N403" s="98"/>
    </row>
    <row r="404" spans="2:14" x14ac:dyDescent="0.2">
      <c r="B404" s="173" t="s">
        <v>62</v>
      </c>
      <c r="C404" s="173"/>
      <c r="D404" s="173"/>
      <c r="E404" s="173"/>
      <c r="F404" s="173"/>
      <c r="G404" s="173"/>
      <c r="H404" s="173"/>
      <c r="I404" s="173"/>
      <c r="J404" s="90"/>
      <c r="K404" s="90"/>
      <c r="L404" s="90"/>
      <c r="M404" s="90"/>
      <c r="N404" s="90"/>
    </row>
    <row r="405" spans="2:14" x14ac:dyDescent="0.2">
      <c r="B405" s="173" t="s">
        <v>63</v>
      </c>
      <c r="C405" s="173"/>
      <c r="D405" s="173"/>
      <c r="E405" s="173"/>
      <c r="F405" s="173"/>
      <c r="G405" s="173"/>
      <c r="H405" s="173"/>
      <c r="I405" s="173"/>
      <c r="J405" s="90"/>
      <c r="K405" s="90"/>
      <c r="L405" s="90"/>
      <c r="M405" s="90"/>
      <c r="N405" s="90"/>
    </row>
    <row r="406" spans="2:14" x14ac:dyDescent="0.2">
      <c r="B406" s="173" t="s">
        <v>64</v>
      </c>
      <c r="C406" s="173"/>
      <c r="D406" s="173"/>
      <c r="E406" s="173"/>
      <c r="F406" s="173"/>
      <c r="G406" s="173"/>
      <c r="H406" s="173"/>
      <c r="I406" s="173"/>
      <c r="J406" s="90"/>
      <c r="K406" s="90"/>
      <c r="L406" s="90"/>
      <c r="M406" s="90"/>
      <c r="N406" s="90"/>
    </row>
    <row r="407" spans="2:14" x14ac:dyDescent="0.2">
      <c r="B407" s="173" t="s">
        <v>65</v>
      </c>
      <c r="C407" s="173"/>
      <c r="D407" s="173"/>
      <c r="E407" s="173"/>
      <c r="F407" s="173"/>
      <c r="G407" s="173"/>
      <c r="H407" s="173"/>
      <c r="I407" s="173"/>
      <c r="J407" s="90"/>
      <c r="K407" s="90"/>
      <c r="L407" s="90"/>
      <c r="M407" s="90"/>
      <c r="N407" s="90"/>
    </row>
    <row r="408" spans="2:14" x14ac:dyDescent="0.2">
      <c r="B408" s="116"/>
      <c r="C408" s="116"/>
      <c r="D408" s="116"/>
      <c r="E408" s="116"/>
      <c r="F408" s="116"/>
      <c r="G408" s="116"/>
      <c r="H408" s="116"/>
      <c r="I408" s="116"/>
      <c r="J408" s="90"/>
      <c r="K408" s="90"/>
      <c r="L408" s="90"/>
      <c r="M408" s="90"/>
      <c r="N408" s="90"/>
    </row>
    <row r="409" spans="2:14" x14ac:dyDescent="0.2">
      <c r="B409" s="90" t="s">
        <v>66</v>
      </c>
      <c r="C409" s="90"/>
      <c r="D409" s="90"/>
      <c r="E409" s="90"/>
      <c r="F409" s="90"/>
      <c r="G409" s="90"/>
      <c r="H409" s="90"/>
      <c r="I409" s="90"/>
      <c r="J409" s="90" t="s">
        <v>67</v>
      </c>
      <c r="K409" s="90"/>
      <c r="L409" s="90"/>
      <c r="M409" s="90"/>
      <c r="N409" s="90"/>
    </row>
    <row r="410" spans="2:14" x14ac:dyDescent="0.2">
      <c r="B410" s="117" t="s">
        <v>102</v>
      </c>
      <c r="C410" s="117"/>
      <c r="D410" s="90"/>
      <c r="E410" s="90"/>
      <c r="F410" s="90"/>
      <c r="G410" s="90"/>
      <c r="H410" s="90"/>
      <c r="I410" s="90"/>
      <c r="J410" s="117"/>
      <c r="K410" s="117"/>
      <c r="L410" s="117"/>
      <c r="M410" s="90"/>
      <c r="N410" s="90"/>
    </row>
    <row r="411" spans="2:14" x14ac:dyDescent="0.2">
      <c r="B411" s="101" t="s">
        <v>68</v>
      </c>
      <c r="C411" s="90"/>
      <c r="D411" s="90"/>
      <c r="E411" s="90"/>
      <c r="F411" s="90"/>
      <c r="G411" s="90"/>
      <c r="H411" s="90"/>
      <c r="I411" s="90"/>
      <c r="J411" s="90" t="s">
        <v>68</v>
      </c>
      <c r="K411" s="90"/>
      <c r="L411" s="90"/>
      <c r="M411" s="90"/>
      <c r="N411" s="90"/>
    </row>
    <row r="412" spans="2:14" x14ac:dyDescent="0.2"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</row>
    <row r="413" spans="2:14" x14ac:dyDescent="0.2">
      <c r="B413" s="117"/>
      <c r="C413" s="117"/>
      <c r="D413" s="90"/>
      <c r="E413" s="90"/>
      <c r="F413" s="90"/>
      <c r="G413" s="90"/>
      <c r="H413" s="90"/>
      <c r="I413" s="90"/>
      <c r="J413" s="117"/>
      <c r="K413" s="117"/>
      <c r="L413" s="117"/>
      <c r="M413" s="90"/>
      <c r="N413" s="90"/>
    </row>
    <row r="414" spans="2:14" x14ac:dyDescent="0.2">
      <c r="B414" s="102" t="s">
        <v>69</v>
      </c>
      <c r="C414" s="90"/>
      <c r="D414" s="90"/>
      <c r="E414" s="90"/>
      <c r="F414" s="90"/>
      <c r="G414" s="90"/>
      <c r="H414" s="90"/>
      <c r="I414" s="90"/>
      <c r="J414" s="172" t="s">
        <v>69</v>
      </c>
      <c r="K414" s="172"/>
      <c r="L414" s="172"/>
      <c r="M414" s="90"/>
      <c r="N414" s="90"/>
    </row>
    <row r="415" spans="2:14" x14ac:dyDescent="0.2"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</row>
    <row r="416" spans="2:14" x14ac:dyDescent="0.2">
      <c r="B416" s="116" t="s">
        <v>70</v>
      </c>
      <c r="C416" s="90"/>
      <c r="D416" s="90"/>
      <c r="E416" s="90"/>
      <c r="F416" s="90"/>
      <c r="G416" s="90"/>
      <c r="H416" s="90"/>
      <c r="I416" s="90"/>
      <c r="J416" s="90" t="s">
        <v>70</v>
      </c>
      <c r="K416" s="90"/>
      <c r="L416" s="90"/>
      <c r="M416" s="90"/>
      <c r="N416" s="90"/>
    </row>
    <row r="418" spans="2:14" x14ac:dyDescent="0.2"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M418" s="90"/>
      <c r="N418" s="103" t="s">
        <v>35</v>
      </c>
    </row>
    <row r="419" spans="2:14" x14ac:dyDescent="0.2"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M419" s="90"/>
      <c r="N419" s="103" t="s">
        <v>36</v>
      </c>
    </row>
    <row r="420" spans="2:14" x14ac:dyDescent="0.2"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M420" s="90"/>
      <c r="N420" s="103" t="s">
        <v>37</v>
      </c>
    </row>
    <row r="421" spans="2:14" x14ac:dyDescent="0.2"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</row>
    <row r="422" spans="2:14" x14ac:dyDescent="0.2">
      <c r="B422" s="90"/>
      <c r="C422" s="174" t="s">
        <v>38</v>
      </c>
      <c r="D422" s="174"/>
      <c r="E422" s="174"/>
      <c r="F422" s="174"/>
      <c r="G422" s="174"/>
      <c r="H422" s="174"/>
      <c r="I422" s="174"/>
      <c r="J422" s="174"/>
      <c r="K422" s="174"/>
      <c r="L422" s="174"/>
      <c r="M422" s="90"/>
      <c r="N422" s="90"/>
    </row>
    <row r="423" spans="2:14" x14ac:dyDescent="0.2">
      <c r="B423" s="90"/>
      <c r="C423" s="174" t="s">
        <v>39</v>
      </c>
      <c r="D423" s="174"/>
      <c r="E423" s="174"/>
      <c r="F423" s="174"/>
      <c r="G423" s="174"/>
      <c r="H423" s="174"/>
      <c r="I423" s="174"/>
      <c r="J423" s="174"/>
      <c r="K423" s="174"/>
      <c r="L423" s="174"/>
      <c r="M423" s="90"/>
      <c r="N423" s="90"/>
    </row>
    <row r="424" spans="2:14" x14ac:dyDescent="0.2">
      <c r="B424" s="90" t="s">
        <v>40</v>
      </c>
      <c r="C424" s="104"/>
      <c r="D424" s="104"/>
      <c r="E424" s="104"/>
      <c r="F424" s="104"/>
      <c r="G424" s="104"/>
      <c r="H424" s="104"/>
      <c r="I424" s="104"/>
      <c r="J424" s="104"/>
      <c r="K424" s="104"/>
      <c r="L424" s="174" t="s">
        <v>41</v>
      </c>
      <c r="M424" s="174"/>
      <c r="N424" s="174"/>
    </row>
    <row r="425" spans="2:14" x14ac:dyDescent="0.2">
      <c r="B425" s="90"/>
      <c r="C425" s="104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</row>
    <row r="426" spans="2:14" x14ac:dyDescent="0.2">
      <c r="B426" s="90" t="s">
        <v>42</v>
      </c>
      <c r="C426" s="104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</row>
    <row r="427" spans="2:14" x14ac:dyDescent="0.2">
      <c r="B427" s="90" t="s">
        <v>43</v>
      </c>
      <c r="C427" s="104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</row>
    <row r="428" spans="2:14" x14ac:dyDescent="0.2">
      <c r="B428" s="90" t="s">
        <v>300</v>
      </c>
      <c r="C428" s="120"/>
      <c r="D428" s="120"/>
      <c r="E428" s="120"/>
      <c r="F428" s="120"/>
      <c r="G428" s="120"/>
      <c r="H428" s="120"/>
      <c r="I428" s="104"/>
      <c r="J428" s="104"/>
      <c r="K428" s="104"/>
      <c r="L428" s="104"/>
      <c r="M428" s="104"/>
      <c r="N428" s="104"/>
    </row>
    <row r="429" spans="2:14" x14ac:dyDescent="0.2">
      <c r="B429" s="90"/>
      <c r="C429" s="104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</row>
    <row r="430" spans="2:14" x14ac:dyDescent="0.2"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</row>
    <row r="431" spans="2:14" x14ac:dyDescent="0.2">
      <c r="B431" s="175" t="s">
        <v>25</v>
      </c>
      <c r="C431" s="177" t="s">
        <v>44</v>
      </c>
      <c r="D431" s="179" t="s">
        <v>45</v>
      </c>
      <c r="E431" s="179" t="s">
        <v>46</v>
      </c>
      <c r="F431" s="179" t="s">
        <v>71</v>
      </c>
      <c r="G431" s="179" t="s">
        <v>47</v>
      </c>
      <c r="H431" s="179" t="s">
        <v>8</v>
      </c>
      <c r="I431" s="180" t="s">
        <v>48</v>
      </c>
      <c r="J431" s="180"/>
      <c r="K431" s="180"/>
      <c r="L431" s="180"/>
      <c r="M431" s="181" t="s">
        <v>49</v>
      </c>
      <c r="N431" s="182" t="s">
        <v>50</v>
      </c>
    </row>
    <row r="432" spans="2:14" x14ac:dyDescent="0.2">
      <c r="B432" s="176"/>
      <c r="C432" s="178"/>
      <c r="D432" s="179"/>
      <c r="E432" s="179"/>
      <c r="F432" s="179"/>
      <c r="G432" s="179"/>
      <c r="H432" s="179"/>
      <c r="I432" s="105" t="s">
        <v>51</v>
      </c>
      <c r="J432" s="105" t="s">
        <v>52</v>
      </c>
      <c r="K432" s="105" t="s">
        <v>53</v>
      </c>
      <c r="L432" s="105" t="s">
        <v>54</v>
      </c>
      <c r="M432" s="181"/>
      <c r="N432" s="183"/>
    </row>
    <row r="433" spans="2:15" x14ac:dyDescent="0.2">
      <c r="B433" s="185" t="s">
        <v>301</v>
      </c>
      <c r="C433" s="186"/>
      <c r="D433" s="186"/>
      <c r="E433" s="186"/>
      <c r="F433" s="186"/>
      <c r="G433" s="187"/>
      <c r="H433" s="106" t="s">
        <v>17</v>
      </c>
      <c r="I433" s="107">
        <v>120.15</v>
      </c>
      <c r="J433" s="107">
        <v>85.62</v>
      </c>
      <c r="K433" s="107">
        <v>43.38</v>
      </c>
      <c r="L433" s="107"/>
      <c r="M433" s="107">
        <v>6.85</v>
      </c>
      <c r="N433" s="107"/>
    </row>
    <row r="434" spans="2:15" x14ac:dyDescent="0.2">
      <c r="B434" s="188"/>
      <c r="C434" s="189"/>
      <c r="D434" s="189"/>
      <c r="E434" s="189"/>
      <c r="F434" s="189"/>
      <c r="G434" s="190"/>
      <c r="H434" s="106" t="s">
        <v>22</v>
      </c>
      <c r="I434" s="107">
        <v>898.69</v>
      </c>
      <c r="J434" s="107">
        <v>642.13</v>
      </c>
      <c r="K434" s="107">
        <v>323.07</v>
      </c>
      <c r="L434" s="107"/>
      <c r="M434" s="107">
        <v>27.97</v>
      </c>
      <c r="N434" s="107"/>
    </row>
    <row r="435" spans="2:15" x14ac:dyDescent="0.2">
      <c r="B435" s="188"/>
      <c r="C435" s="189"/>
      <c r="D435" s="189"/>
      <c r="E435" s="189"/>
      <c r="F435" s="189"/>
      <c r="G435" s="190"/>
      <c r="H435" s="106" t="s">
        <v>19</v>
      </c>
      <c r="I435" s="107">
        <v>71.349999999999994</v>
      </c>
      <c r="J435" s="107">
        <v>51.94</v>
      </c>
      <c r="K435" s="107">
        <v>26.54</v>
      </c>
      <c r="L435" s="107"/>
      <c r="M435" s="107">
        <v>1.43</v>
      </c>
      <c r="N435" s="107"/>
    </row>
    <row r="436" spans="2:15" x14ac:dyDescent="0.2">
      <c r="B436" s="188"/>
      <c r="C436" s="189"/>
      <c r="D436" s="189"/>
      <c r="E436" s="189"/>
      <c r="F436" s="189"/>
      <c r="G436" s="190"/>
      <c r="H436" s="106" t="s">
        <v>23</v>
      </c>
      <c r="I436" s="107">
        <v>71.349999999999994</v>
      </c>
      <c r="J436" s="107">
        <v>51.94</v>
      </c>
      <c r="K436" s="107">
        <v>26.54</v>
      </c>
      <c r="L436" s="107"/>
      <c r="M436" s="107">
        <v>1.43</v>
      </c>
      <c r="N436" s="107"/>
    </row>
    <row r="437" spans="2:15" x14ac:dyDescent="0.2">
      <c r="B437" s="191"/>
      <c r="C437" s="192"/>
      <c r="D437" s="192"/>
      <c r="E437" s="192"/>
      <c r="F437" s="192"/>
      <c r="G437" s="193"/>
      <c r="H437" s="106" t="s">
        <v>18</v>
      </c>
      <c r="I437" s="107">
        <v>22.83</v>
      </c>
      <c r="J437" s="107">
        <v>17.41</v>
      </c>
      <c r="K437" s="107">
        <v>8.85</v>
      </c>
      <c r="L437" s="107"/>
      <c r="M437" s="107">
        <v>0.56999999999999995</v>
      </c>
      <c r="N437" s="107"/>
    </row>
    <row r="438" spans="2:15" x14ac:dyDescent="0.2">
      <c r="B438" s="108" t="s">
        <v>305</v>
      </c>
      <c r="C438" s="105" t="s">
        <v>55</v>
      </c>
      <c r="D438" s="108">
        <v>66</v>
      </c>
      <c r="E438" s="108">
        <v>23</v>
      </c>
      <c r="F438" s="108">
        <v>1</v>
      </c>
      <c r="G438" s="109">
        <v>5.7</v>
      </c>
      <c r="H438" s="110" t="s">
        <v>17</v>
      </c>
      <c r="I438" s="111">
        <v>18.23</v>
      </c>
      <c r="J438" s="111">
        <v>84.06</v>
      </c>
      <c r="K438" s="111">
        <v>22.33</v>
      </c>
      <c r="L438" s="92">
        <f>IFERROR(SUM(I438,J438,K438),"")</f>
        <v>124.62</v>
      </c>
      <c r="M438" s="112">
        <v>170.15</v>
      </c>
      <c r="N438" s="92">
        <f>IFERROR(SUM(L438,M438),"")</f>
        <v>294.77</v>
      </c>
      <c r="O438" s="91" t="s">
        <v>226</v>
      </c>
    </row>
    <row r="439" spans="2:15" x14ac:dyDescent="0.2">
      <c r="B439" s="105"/>
      <c r="C439" s="105"/>
      <c r="D439" s="105"/>
      <c r="E439" s="105"/>
      <c r="F439" s="105"/>
      <c r="G439" s="105"/>
      <c r="H439" s="93" t="s">
        <v>56</v>
      </c>
      <c r="I439" s="94">
        <f>IFERROR(I438*I433,"")</f>
        <v>2190.3344999999999</v>
      </c>
      <c r="J439" s="94">
        <f t="shared" ref="J439:K439" si="72">IFERROR(J438*J433,"")</f>
        <v>7197.217200000001</v>
      </c>
      <c r="K439" s="94">
        <f t="shared" si="72"/>
        <v>968.67539999999997</v>
      </c>
      <c r="L439" s="94">
        <f>IFERROR(SUM(I439,J439,K439),"")</f>
        <v>10356.2271</v>
      </c>
      <c r="M439" s="94">
        <f>IFERROR(M438*M433,"")</f>
        <v>1165.5274999999999</v>
      </c>
      <c r="N439" s="94">
        <f>IFERROR(SUM(L439,M439),"")</f>
        <v>11521.7546</v>
      </c>
      <c r="O439" s="91" t="s">
        <v>227</v>
      </c>
    </row>
    <row r="440" spans="2:15" x14ac:dyDescent="0.2">
      <c r="B440" s="105"/>
      <c r="C440" s="105"/>
      <c r="D440" s="105"/>
      <c r="E440" s="105"/>
      <c r="F440" s="105"/>
      <c r="G440" s="105"/>
      <c r="H440" s="110" t="s">
        <v>22</v>
      </c>
      <c r="I440" s="111"/>
      <c r="J440" s="111" t="str">
        <f>IFERROR(INDEX(Извещение!$J$7:$T$45,MATCH(CONCATENATE(РАСЧЕТ!B438,"/",РАСЧЕТ!D438,"/",РАСЧЕТ!E438,"/",F438,"/",H440),Извещение!#REF!,0),3),"")</f>
        <v/>
      </c>
      <c r="K440" s="111" t="str">
        <f>IFERROR(INDEX(Извещение!$J$7:$T$45,MATCH(CONCATENATE(РАСЧЕТ!B438,"/",РАСЧЕТ!D438,"/",РАСЧЕТ!E438,"/",F438,"/",H440),Извещение!#REF!,0),4),"")</f>
        <v/>
      </c>
      <c r="L440" s="92">
        <f t="shared" ref="L440:L449" si="73">IFERROR(SUM(I440,J440,K440),"")</f>
        <v>0</v>
      </c>
      <c r="M440" s="112" t="str">
        <f>IFERROR(INDEX(Извещение!$J$7:$T$45,MATCH(CONCATENATE(РАСЧЕТ!B438,"/",РАСЧЕТ!D438,"/",РАСЧЕТ!E438,"/",F438,"/",H440),Извещение!#REF!,0),6),"")</f>
        <v/>
      </c>
      <c r="N440" s="92">
        <f t="shared" ref="N440" si="74">IFERROR(SUM(L440,M440),"")</f>
        <v>0</v>
      </c>
      <c r="O440" s="91" t="s">
        <v>228</v>
      </c>
    </row>
    <row r="441" spans="2:15" x14ac:dyDescent="0.2">
      <c r="B441" s="105"/>
      <c r="C441" s="105"/>
      <c r="D441" s="105"/>
      <c r="E441" s="105"/>
      <c r="F441" s="105"/>
      <c r="G441" s="105"/>
      <c r="H441" s="93" t="s">
        <v>56</v>
      </c>
      <c r="I441" s="94">
        <f>IFERROR(I440*I434,"")</f>
        <v>0</v>
      </c>
      <c r="J441" s="94" t="str">
        <f t="shared" ref="J441:K441" si="75">IFERROR(J440*J434,"")</f>
        <v/>
      </c>
      <c r="K441" s="94" t="str">
        <f t="shared" si="75"/>
        <v/>
      </c>
      <c r="L441" s="94">
        <f t="shared" si="73"/>
        <v>0</v>
      </c>
      <c r="M441" s="94" t="str">
        <f t="shared" ref="M441" si="76">IFERROR(M440*M434,"")</f>
        <v/>
      </c>
      <c r="N441" s="94">
        <f>IFERROR(SUM(L441,M441),"")</f>
        <v>0</v>
      </c>
      <c r="O441" s="91" t="s">
        <v>227</v>
      </c>
    </row>
    <row r="442" spans="2:15" x14ac:dyDescent="0.2">
      <c r="B442" s="105"/>
      <c r="C442" s="105"/>
      <c r="D442" s="105"/>
      <c r="E442" s="105"/>
      <c r="F442" s="105"/>
      <c r="G442" s="105"/>
      <c r="H442" s="95" t="s">
        <v>19</v>
      </c>
      <c r="I442" s="112"/>
      <c r="J442" s="112"/>
      <c r="K442" s="112"/>
      <c r="L442" s="92">
        <f t="shared" si="73"/>
        <v>0</v>
      </c>
      <c r="M442" s="112"/>
      <c r="N442" s="92">
        <f t="shared" ref="N442" si="77">IFERROR(SUM(L442,M442),"")</f>
        <v>0</v>
      </c>
      <c r="O442" s="91" t="s">
        <v>229</v>
      </c>
    </row>
    <row r="443" spans="2:15" x14ac:dyDescent="0.2">
      <c r="B443" s="105"/>
      <c r="C443" s="105"/>
      <c r="D443" s="105"/>
      <c r="E443" s="105"/>
      <c r="F443" s="105"/>
      <c r="G443" s="105"/>
      <c r="H443" s="93" t="s">
        <v>56</v>
      </c>
      <c r="I443" s="94">
        <f>IFERROR(I442*I435,"")</f>
        <v>0</v>
      </c>
      <c r="J443" s="94">
        <f>IFERROR(J442*J435,"")</f>
        <v>0</v>
      </c>
      <c r="K443" s="94">
        <f>IFERROR(K442*K435,"")</f>
        <v>0</v>
      </c>
      <c r="L443" s="94">
        <f t="shared" si="73"/>
        <v>0</v>
      </c>
      <c r="M443" s="94">
        <f>IFERROR(M442*M435,"")</f>
        <v>0</v>
      </c>
      <c r="N443" s="94">
        <f>IFERROR(SUM(L443,M443),"")</f>
        <v>0</v>
      </c>
      <c r="O443" s="91" t="s">
        <v>227</v>
      </c>
    </row>
    <row r="444" spans="2:15" x14ac:dyDescent="0.2">
      <c r="B444" s="105"/>
      <c r="C444" s="105"/>
      <c r="D444" s="105"/>
      <c r="E444" s="105"/>
      <c r="F444" s="105"/>
      <c r="G444" s="105"/>
      <c r="H444" s="95" t="s">
        <v>23</v>
      </c>
      <c r="I444" s="112"/>
      <c r="J444" s="112" t="str">
        <f>IFERROR(INDEX(Извещение!$J$7:$T$45,MATCH(CONCATENATE(РАСЧЕТ!B438,"/",РАСЧЕТ!D438,"/",РАСЧЕТ!E438,"/",F438,"/",H444),Извещение!#REF!,0),3),"")</f>
        <v/>
      </c>
      <c r="K444" s="112" t="str">
        <f>IFERROR(INDEX(Извещение!$J$7:$T$45,MATCH(CONCATENATE(РАСЧЕТ!B438,"/",РАСЧЕТ!D438,"/",РАСЧЕТ!E438,"/",F438,"/",H444),Извещение!#REF!,0),4),"")</f>
        <v/>
      </c>
      <c r="L444" s="92">
        <f t="shared" si="73"/>
        <v>0</v>
      </c>
      <c r="M444" s="112" t="str">
        <f>IFERROR(INDEX(Извещение!$J$7:$T$45,MATCH(CONCATENATE(РАСЧЕТ!B438,"/",РАСЧЕТ!D438,"/",РАСЧЕТ!E438,"/",F438,"/",H444),Извещение!#REF!,0),6),"")</f>
        <v/>
      </c>
      <c r="N444" s="92">
        <f t="shared" ref="N444" si="78">IFERROR(SUM(L444,M444),"")</f>
        <v>0</v>
      </c>
      <c r="O444" s="91" t="s">
        <v>230</v>
      </c>
    </row>
    <row r="445" spans="2:15" x14ac:dyDescent="0.2">
      <c r="B445" s="105"/>
      <c r="C445" s="105"/>
      <c r="D445" s="105"/>
      <c r="E445" s="105"/>
      <c r="F445" s="105"/>
      <c r="G445" s="105"/>
      <c r="H445" s="93" t="s">
        <v>56</v>
      </c>
      <c r="I445" s="94">
        <f>IFERROR(I444*I436,"")</f>
        <v>0</v>
      </c>
      <c r="J445" s="94" t="str">
        <f>IFERROR(J444*J436,"")</f>
        <v/>
      </c>
      <c r="K445" s="94" t="str">
        <f>IFERROR(K444*K436,"")</f>
        <v/>
      </c>
      <c r="L445" s="94">
        <f t="shared" si="73"/>
        <v>0</v>
      </c>
      <c r="M445" s="94" t="str">
        <f>IFERROR(M444*M436,"")</f>
        <v/>
      </c>
      <c r="N445" s="94">
        <f>IFERROR(SUM(L445,M445),"")</f>
        <v>0</v>
      </c>
      <c r="O445" s="91" t="s">
        <v>227</v>
      </c>
    </row>
    <row r="446" spans="2:15" x14ac:dyDescent="0.2">
      <c r="B446" s="105"/>
      <c r="C446" s="105"/>
      <c r="D446" s="105"/>
      <c r="E446" s="105"/>
      <c r="F446" s="105"/>
      <c r="G446" s="105"/>
      <c r="H446" s="95" t="s">
        <v>18</v>
      </c>
      <c r="I446" s="112">
        <v>166.31</v>
      </c>
      <c r="J446" s="112">
        <v>327.62</v>
      </c>
      <c r="K446" s="112">
        <v>13.04</v>
      </c>
      <c r="L446" s="92">
        <f t="shared" si="73"/>
        <v>506.97</v>
      </c>
      <c r="M446" s="112">
        <v>672.15</v>
      </c>
      <c r="N446" s="92">
        <f t="shared" ref="N446" si="79">IFERROR(SUM(L446,M446),"")</f>
        <v>1179.1199999999999</v>
      </c>
      <c r="O446" s="91" t="s">
        <v>151</v>
      </c>
    </row>
    <row r="447" spans="2:15" x14ac:dyDescent="0.2">
      <c r="B447" s="105"/>
      <c r="C447" s="105"/>
      <c r="D447" s="105"/>
      <c r="E447" s="105"/>
      <c r="F447" s="105"/>
      <c r="G447" s="105"/>
      <c r="H447" s="93" t="s">
        <v>56</v>
      </c>
      <c r="I447" s="94">
        <f>IFERROR(I446*I437,"")</f>
        <v>3796.8572999999997</v>
      </c>
      <c r="J447" s="94">
        <f>IFERROR(J446*J437,"")</f>
        <v>5703.8642</v>
      </c>
      <c r="K447" s="94">
        <f>IFERROR(K446*K437,"")</f>
        <v>115.40399999999998</v>
      </c>
      <c r="L447" s="94">
        <f t="shared" si="73"/>
        <v>9616.1255000000001</v>
      </c>
      <c r="M447" s="94">
        <f>IFERROR(M446*M437,"")</f>
        <v>383.12549999999993</v>
      </c>
      <c r="N447" s="94">
        <f>IFERROR(SUM(L447,M447),"")</f>
        <v>9999.2510000000002</v>
      </c>
      <c r="O447" s="91" t="s">
        <v>227</v>
      </c>
    </row>
    <row r="448" spans="2:15" x14ac:dyDescent="0.2">
      <c r="B448" s="105"/>
      <c r="C448" s="105"/>
      <c r="D448" s="105"/>
      <c r="E448" s="105"/>
      <c r="F448" s="105"/>
      <c r="G448" s="105"/>
      <c r="H448" s="96" t="s">
        <v>57</v>
      </c>
      <c r="I448" s="97">
        <f ca="1">SUM(I438:OFFSET(I448,-1,0))-I449</f>
        <v>184.53999999999996</v>
      </c>
      <c r="J448" s="97">
        <f ca="1">SUM(J438:OFFSET(J448,-1,0))-J449</f>
        <v>411.68000000000029</v>
      </c>
      <c r="K448" s="97">
        <f ca="1">SUM(K438:OFFSET(K448,-1,0))-K449</f>
        <v>35.370000000000118</v>
      </c>
      <c r="L448" s="97">
        <f t="shared" ca="1" si="73"/>
        <v>631.59000000000037</v>
      </c>
      <c r="M448" s="97">
        <f ca="1">SUM(M438:OFFSET(M448,-1,0))-M449</f>
        <v>842.30000000000018</v>
      </c>
      <c r="N448" s="97">
        <f t="shared" ref="N448" ca="1" si="80">IFERROR(SUM(L448,M448),"")</f>
        <v>1473.8900000000006</v>
      </c>
      <c r="O448" s="91" t="s">
        <v>231</v>
      </c>
    </row>
    <row r="449" spans="2:15" x14ac:dyDescent="0.2">
      <c r="B449" s="105"/>
      <c r="C449" s="105"/>
      <c r="D449" s="105"/>
      <c r="E449" s="105"/>
      <c r="F449" s="105"/>
      <c r="G449" s="105"/>
      <c r="H449" s="96" t="s">
        <v>72</v>
      </c>
      <c r="I449" s="97">
        <f>SUMIF(H438:H447,"стоимость",I438:I447)</f>
        <v>5987.1917999999996</v>
      </c>
      <c r="J449" s="97">
        <f>SUMIF(H438:H447,"стоимость",J438:J447)</f>
        <v>12901.081400000001</v>
      </c>
      <c r="K449" s="97">
        <f>SUMIF(H438:H447,"стоимость",K438:K447)</f>
        <v>1084.0793999999999</v>
      </c>
      <c r="L449" s="97">
        <f t="shared" si="73"/>
        <v>19972.352599999998</v>
      </c>
      <c r="M449" s="97">
        <f>SUMIF(H438:H447,"стоимость",M438:M447)</f>
        <v>1548.6529999999998</v>
      </c>
      <c r="N449" s="97">
        <f>IFERROR(SUM(L449,M449),"")</f>
        <v>21521.005599999997</v>
      </c>
      <c r="O449" s="91" t="s">
        <v>232</v>
      </c>
    </row>
    <row r="450" spans="2:15" x14ac:dyDescent="0.2">
      <c r="B450" s="113"/>
      <c r="C450" s="113"/>
      <c r="D450" s="113"/>
      <c r="E450" s="113"/>
      <c r="F450" s="113"/>
      <c r="G450" s="114"/>
      <c r="H450" s="98"/>
      <c r="I450" s="98"/>
      <c r="J450" s="98"/>
      <c r="K450" s="98"/>
      <c r="L450" s="99"/>
      <c r="M450" s="98"/>
      <c r="N450" s="98"/>
    </row>
    <row r="451" spans="2:15" x14ac:dyDescent="0.2">
      <c r="B451" s="184" t="s">
        <v>58</v>
      </c>
      <c r="C451" s="184"/>
      <c r="D451" s="184"/>
      <c r="E451" s="184"/>
      <c r="F451" s="115"/>
      <c r="G451" s="90"/>
      <c r="H451" s="90"/>
      <c r="I451" s="90"/>
      <c r="J451" s="98"/>
      <c r="K451" s="98"/>
      <c r="L451" s="99"/>
      <c r="M451" s="98"/>
      <c r="N451" s="98"/>
    </row>
    <row r="452" spans="2:15" x14ac:dyDescent="0.2">
      <c r="B452" s="173" t="s">
        <v>103</v>
      </c>
      <c r="C452" s="173"/>
      <c r="D452" s="173"/>
      <c r="E452" s="173"/>
      <c r="F452" s="173"/>
      <c r="G452" s="173"/>
      <c r="H452" s="173"/>
      <c r="I452" s="173"/>
      <c r="J452" s="98"/>
      <c r="K452" s="98"/>
      <c r="L452" s="99"/>
      <c r="M452" s="98"/>
      <c r="N452" s="98"/>
    </row>
    <row r="453" spans="2:15" x14ac:dyDescent="0.2">
      <c r="B453" s="173" t="s">
        <v>59</v>
      </c>
      <c r="C453" s="173"/>
      <c r="D453" s="173"/>
      <c r="E453" s="173"/>
      <c r="F453" s="173"/>
      <c r="G453" s="173"/>
      <c r="H453" s="173"/>
      <c r="I453" s="173"/>
      <c r="J453" s="98"/>
      <c r="K453" s="98"/>
      <c r="L453" s="99"/>
      <c r="M453" s="98"/>
      <c r="N453" s="98"/>
    </row>
    <row r="454" spans="2:15" x14ac:dyDescent="0.2">
      <c r="B454" s="173" t="s">
        <v>60</v>
      </c>
      <c r="C454" s="173"/>
      <c r="D454" s="173"/>
      <c r="E454" s="173"/>
      <c r="F454" s="173"/>
      <c r="G454" s="173"/>
      <c r="H454" s="173"/>
      <c r="I454" s="173"/>
      <c r="J454" s="98"/>
      <c r="K454" s="98"/>
      <c r="L454" s="99"/>
      <c r="M454" s="98"/>
      <c r="N454" s="98"/>
    </row>
    <row r="455" spans="2:15" x14ac:dyDescent="0.2">
      <c r="B455" s="173" t="s">
        <v>61</v>
      </c>
      <c r="C455" s="173"/>
      <c r="D455" s="173"/>
      <c r="E455" s="173"/>
      <c r="F455" s="173"/>
      <c r="G455" s="173"/>
      <c r="H455" s="173"/>
      <c r="I455" s="173"/>
      <c r="J455" s="98"/>
      <c r="K455" s="98"/>
      <c r="L455" s="99"/>
      <c r="M455" s="98"/>
      <c r="N455" s="98"/>
    </row>
    <row r="456" spans="2:15" x14ac:dyDescent="0.2">
      <c r="B456" s="173" t="s">
        <v>62</v>
      </c>
      <c r="C456" s="173"/>
      <c r="D456" s="173"/>
      <c r="E456" s="173"/>
      <c r="F456" s="173"/>
      <c r="G456" s="173"/>
      <c r="H456" s="173"/>
      <c r="I456" s="173"/>
      <c r="J456" s="90"/>
      <c r="K456" s="90"/>
      <c r="L456" s="90"/>
      <c r="M456" s="90"/>
      <c r="N456" s="90"/>
    </row>
    <row r="457" spans="2:15" x14ac:dyDescent="0.2">
      <c r="B457" s="173" t="s">
        <v>63</v>
      </c>
      <c r="C457" s="173"/>
      <c r="D457" s="173"/>
      <c r="E457" s="173"/>
      <c r="F457" s="173"/>
      <c r="G457" s="173"/>
      <c r="H457" s="173"/>
      <c r="I457" s="173"/>
      <c r="J457" s="90"/>
      <c r="K457" s="90"/>
      <c r="L457" s="90"/>
      <c r="M457" s="90"/>
      <c r="N457" s="90"/>
    </row>
    <row r="458" spans="2:15" x14ac:dyDescent="0.2">
      <c r="B458" s="173" t="s">
        <v>64</v>
      </c>
      <c r="C458" s="173"/>
      <c r="D458" s="173"/>
      <c r="E458" s="173"/>
      <c r="F458" s="173"/>
      <c r="G458" s="173"/>
      <c r="H458" s="173"/>
      <c r="I458" s="173"/>
      <c r="J458" s="90"/>
      <c r="K458" s="90"/>
      <c r="L458" s="90"/>
      <c r="M458" s="90"/>
      <c r="N458" s="90"/>
    </row>
    <row r="459" spans="2:15" x14ac:dyDescent="0.2">
      <c r="B459" s="173" t="s">
        <v>65</v>
      </c>
      <c r="C459" s="173"/>
      <c r="D459" s="173"/>
      <c r="E459" s="173"/>
      <c r="F459" s="173"/>
      <c r="G459" s="173"/>
      <c r="H459" s="173"/>
      <c r="I459" s="173"/>
      <c r="J459" s="90"/>
      <c r="K459" s="90"/>
      <c r="L459" s="90"/>
      <c r="M459" s="90"/>
      <c r="N459" s="90"/>
    </row>
    <row r="460" spans="2:15" x14ac:dyDescent="0.2">
      <c r="B460" s="116"/>
      <c r="C460" s="116"/>
      <c r="D460" s="116"/>
      <c r="E460" s="116"/>
      <c r="F460" s="116"/>
      <c r="G460" s="116"/>
      <c r="H460" s="116"/>
      <c r="I460" s="116"/>
      <c r="J460" s="90"/>
      <c r="K460" s="90"/>
      <c r="L460" s="90"/>
      <c r="M460" s="90"/>
      <c r="N460" s="90"/>
    </row>
    <row r="461" spans="2:15" x14ac:dyDescent="0.2">
      <c r="B461" s="90" t="s">
        <v>66</v>
      </c>
      <c r="C461" s="90"/>
      <c r="D461" s="90"/>
      <c r="E461" s="90"/>
      <c r="F461" s="90"/>
      <c r="G461" s="90"/>
      <c r="H461" s="90"/>
      <c r="I461" s="90"/>
      <c r="J461" s="90" t="s">
        <v>67</v>
      </c>
      <c r="K461" s="90"/>
      <c r="L461" s="90"/>
      <c r="M461" s="90"/>
      <c r="N461" s="90"/>
    </row>
    <row r="462" spans="2:15" x14ac:dyDescent="0.2">
      <c r="B462" s="117" t="s">
        <v>102</v>
      </c>
      <c r="C462" s="117"/>
      <c r="D462" s="90"/>
      <c r="E462" s="90"/>
      <c r="F462" s="90"/>
      <c r="G462" s="90"/>
      <c r="H462" s="90"/>
      <c r="I462" s="90"/>
      <c r="J462" s="117"/>
      <c r="K462" s="117"/>
      <c r="L462" s="117"/>
      <c r="M462" s="90"/>
      <c r="N462" s="90"/>
    </row>
    <row r="463" spans="2:15" x14ac:dyDescent="0.2">
      <c r="B463" s="101" t="s">
        <v>68</v>
      </c>
      <c r="C463" s="90"/>
      <c r="D463" s="90"/>
      <c r="E463" s="90"/>
      <c r="F463" s="90"/>
      <c r="G463" s="90"/>
      <c r="H463" s="90"/>
      <c r="I463" s="90"/>
      <c r="J463" s="90" t="s">
        <v>68</v>
      </c>
      <c r="K463" s="90"/>
      <c r="L463" s="90"/>
      <c r="M463" s="90"/>
      <c r="N463" s="90"/>
    </row>
    <row r="464" spans="2:15" x14ac:dyDescent="0.2"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</row>
    <row r="465" spans="2:14" x14ac:dyDescent="0.2">
      <c r="B465" s="117"/>
      <c r="C465" s="117"/>
      <c r="D465" s="90"/>
      <c r="E465" s="90"/>
      <c r="F465" s="90"/>
      <c r="G465" s="90"/>
      <c r="H465" s="90"/>
      <c r="I465" s="90"/>
      <c r="J465" s="117"/>
      <c r="K465" s="117"/>
      <c r="L465" s="117"/>
      <c r="M465" s="90"/>
      <c r="N465" s="90"/>
    </row>
    <row r="466" spans="2:14" x14ac:dyDescent="0.2">
      <c r="B466" s="102" t="s">
        <v>69</v>
      </c>
      <c r="C466" s="90"/>
      <c r="D466" s="90"/>
      <c r="E466" s="90"/>
      <c r="F466" s="90"/>
      <c r="G466" s="90"/>
      <c r="H466" s="90"/>
      <c r="I466" s="90"/>
      <c r="J466" s="172" t="s">
        <v>69</v>
      </c>
      <c r="K466" s="172"/>
      <c r="L466" s="172"/>
      <c r="M466" s="90"/>
      <c r="N466" s="90"/>
    </row>
    <row r="467" spans="2:14" x14ac:dyDescent="0.2"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</row>
    <row r="468" spans="2:14" x14ac:dyDescent="0.2">
      <c r="B468" s="116" t="s">
        <v>70</v>
      </c>
      <c r="C468" s="90"/>
      <c r="D468" s="90"/>
      <c r="E468" s="90"/>
      <c r="F468" s="90"/>
      <c r="G468" s="90"/>
      <c r="H468" s="90"/>
      <c r="I468" s="90"/>
      <c r="J468" s="90" t="s">
        <v>70</v>
      </c>
      <c r="K468" s="90"/>
      <c r="L468" s="90"/>
      <c r="M468" s="90"/>
      <c r="N468" s="90"/>
    </row>
    <row r="470" spans="2:14" x14ac:dyDescent="0.2"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M470" s="90"/>
      <c r="N470" s="103" t="s">
        <v>35</v>
      </c>
    </row>
    <row r="471" spans="2:14" x14ac:dyDescent="0.2"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M471" s="90"/>
      <c r="N471" s="103" t="s">
        <v>36</v>
      </c>
    </row>
    <row r="472" spans="2:14" x14ac:dyDescent="0.2"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M472" s="90"/>
      <c r="N472" s="103" t="s">
        <v>37</v>
      </c>
    </row>
    <row r="473" spans="2:14" x14ac:dyDescent="0.2">
      <c r="B473" s="90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</row>
    <row r="474" spans="2:14" x14ac:dyDescent="0.2">
      <c r="B474" s="90"/>
      <c r="C474" s="174" t="s">
        <v>38</v>
      </c>
      <c r="D474" s="174"/>
      <c r="E474" s="174"/>
      <c r="F474" s="174"/>
      <c r="G474" s="174"/>
      <c r="H474" s="174"/>
      <c r="I474" s="174"/>
      <c r="J474" s="174"/>
      <c r="K474" s="174"/>
      <c r="L474" s="174"/>
      <c r="M474" s="90"/>
      <c r="N474" s="90"/>
    </row>
    <row r="475" spans="2:14" x14ac:dyDescent="0.2">
      <c r="B475" s="90"/>
      <c r="C475" s="174" t="s">
        <v>39</v>
      </c>
      <c r="D475" s="174"/>
      <c r="E475" s="174"/>
      <c r="F475" s="174"/>
      <c r="G475" s="174"/>
      <c r="H475" s="174"/>
      <c r="I475" s="174"/>
      <c r="J475" s="174"/>
      <c r="K475" s="174"/>
      <c r="L475" s="174"/>
      <c r="M475" s="90"/>
      <c r="N475" s="90"/>
    </row>
    <row r="476" spans="2:14" x14ac:dyDescent="0.2">
      <c r="B476" s="90" t="s">
        <v>40</v>
      </c>
      <c r="C476" s="104"/>
      <c r="D476" s="104"/>
      <c r="E476" s="104"/>
      <c r="F476" s="104"/>
      <c r="G476" s="104"/>
      <c r="H476" s="104"/>
      <c r="I476" s="104"/>
      <c r="J476" s="104"/>
      <c r="K476" s="104"/>
      <c r="L476" s="174" t="s">
        <v>41</v>
      </c>
      <c r="M476" s="174"/>
      <c r="N476" s="174"/>
    </row>
    <row r="477" spans="2:14" x14ac:dyDescent="0.2">
      <c r="B477" s="90"/>
      <c r="C477" s="104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</row>
    <row r="478" spans="2:14" x14ac:dyDescent="0.2">
      <c r="B478" s="90" t="s">
        <v>42</v>
      </c>
      <c r="C478" s="104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</row>
    <row r="479" spans="2:14" x14ac:dyDescent="0.2">
      <c r="B479" s="90" t="s">
        <v>43</v>
      </c>
      <c r="C479" s="104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</row>
    <row r="480" spans="2:14" x14ac:dyDescent="0.2">
      <c r="B480" s="90" t="s">
        <v>300</v>
      </c>
      <c r="C480" s="120"/>
      <c r="D480" s="120"/>
      <c r="E480" s="120"/>
      <c r="F480" s="120"/>
      <c r="G480" s="120"/>
      <c r="H480" s="120"/>
      <c r="I480" s="104"/>
      <c r="J480" s="104"/>
      <c r="K480" s="104"/>
      <c r="L480" s="104"/>
      <c r="M480" s="104"/>
      <c r="N480" s="104"/>
    </row>
    <row r="481" spans="2:15" x14ac:dyDescent="0.2">
      <c r="B481" s="90"/>
      <c r="C481" s="104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</row>
    <row r="482" spans="2:15" x14ac:dyDescent="0.2">
      <c r="B482" s="90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</row>
    <row r="483" spans="2:15" x14ac:dyDescent="0.2">
      <c r="B483" s="175" t="s">
        <v>25</v>
      </c>
      <c r="C483" s="177" t="s">
        <v>44</v>
      </c>
      <c r="D483" s="179" t="s">
        <v>45</v>
      </c>
      <c r="E483" s="179" t="s">
        <v>46</v>
      </c>
      <c r="F483" s="179" t="s">
        <v>71</v>
      </c>
      <c r="G483" s="179" t="s">
        <v>47</v>
      </c>
      <c r="H483" s="179" t="s">
        <v>8</v>
      </c>
      <c r="I483" s="180" t="s">
        <v>48</v>
      </c>
      <c r="J483" s="180"/>
      <c r="K483" s="180"/>
      <c r="L483" s="180"/>
      <c r="M483" s="181" t="s">
        <v>49</v>
      </c>
      <c r="N483" s="182" t="s">
        <v>50</v>
      </c>
    </row>
    <row r="484" spans="2:15" x14ac:dyDescent="0.2">
      <c r="B484" s="176"/>
      <c r="C484" s="178"/>
      <c r="D484" s="179"/>
      <c r="E484" s="179"/>
      <c r="F484" s="179"/>
      <c r="G484" s="179"/>
      <c r="H484" s="179"/>
      <c r="I484" s="105" t="s">
        <v>51</v>
      </c>
      <c r="J484" s="105" t="s">
        <v>52</v>
      </c>
      <c r="K484" s="105" t="s">
        <v>53</v>
      </c>
      <c r="L484" s="105" t="s">
        <v>54</v>
      </c>
      <c r="M484" s="181"/>
      <c r="N484" s="183"/>
    </row>
    <row r="485" spans="2:15" x14ac:dyDescent="0.2">
      <c r="B485" s="185" t="s">
        <v>301</v>
      </c>
      <c r="C485" s="186"/>
      <c r="D485" s="186"/>
      <c r="E485" s="186"/>
      <c r="F485" s="186"/>
      <c r="G485" s="187"/>
      <c r="H485" s="106" t="s">
        <v>17</v>
      </c>
      <c r="I485" s="107">
        <v>120.15</v>
      </c>
      <c r="J485" s="107">
        <v>85.62</v>
      </c>
      <c r="K485" s="107">
        <v>43.38</v>
      </c>
      <c r="L485" s="107"/>
      <c r="M485" s="107">
        <v>6.85</v>
      </c>
      <c r="N485" s="107"/>
    </row>
    <row r="486" spans="2:15" x14ac:dyDescent="0.2">
      <c r="B486" s="188"/>
      <c r="C486" s="189"/>
      <c r="D486" s="189"/>
      <c r="E486" s="189"/>
      <c r="F486" s="189"/>
      <c r="G486" s="190"/>
      <c r="H486" s="106" t="s">
        <v>22</v>
      </c>
      <c r="I486" s="107">
        <v>898.69</v>
      </c>
      <c r="J486" s="107">
        <v>642.13</v>
      </c>
      <c r="K486" s="107">
        <v>323.07</v>
      </c>
      <c r="L486" s="107"/>
      <c r="M486" s="107">
        <v>27.97</v>
      </c>
      <c r="N486" s="107"/>
    </row>
    <row r="487" spans="2:15" x14ac:dyDescent="0.2">
      <c r="B487" s="188"/>
      <c r="C487" s="189"/>
      <c r="D487" s="189"/>
      <c r="E487" s="189"/>
      <c r="F487" s="189"/>
      <c r="G487" s="190"/>
      <c r="H487" s="106" t="s">
        <v>19</v>
      </c>
      <c r="I487" s="107">
        <v>71.349999999999994</v>
      </c>
      <c r="J487" s="107">
        <v>51.94</v>
      </c>
      <c r="K487" s="107">
        <v>26.54</v>
      </c>
      <c r="L487" s="107"/>
      <c r="M487" s="107">
        <v>1.43</v>
      </c>
      <c r="N487" s="107"/>
    </row>
    <row r="488" spans="2:15" x14ac:dyDescent="0.2">
      <c r="B488" s="188"/>
      <c r="C488" s="189"/>
      <c r="D488" s="189"/>
      <c r="E488" s="189"/>
      <c r="F488" s="189"/>
      <c r="G488" s="190"/>
      <c r="H488" s="106" t="s">
        <v>23</v>
      </c>
      <c r="I488" s="107">
        <v>71.349999999999994</v>
      </c>
      <c r="J488" s="107">
        <v>51.94</v>
      </c>
      <c r="K488" s="107">
        <v>26.54</v>
      </c>
      <c r="L488" s="107"/>
      <c r="M488" s="107">
        <v>1.43</v>
      </c>
      <c r="N488" s="107"/>
    </row>
    <row r="489" spans="2:15" x14ac:dyDescent="0.2">
      <c r="B489" s="191"/>
      <c r="C489" s="192"/>
      <c r="D489" s="192"/>
      <c r="E489" s="192"/>
      <c r="F489" s="192"/>
      <c r="G489" s="193"/>
      <c r="H489" s="106" t="s">
        <v>18</v>
      </c>
      <c r="I489" s="107">
        <v>22.83</v>
      </c>
      <c r="J489" s="107">
        <v>17.41</v>
      </c>
      <c r="K489" s="107">
        <v>8.85</v>
      </c>
      <c r="L489" s="107"/>
      <c r="M489" s="107">
        <v>0.56999999999999995</v>
      </c>
      <c r="N489" s="107"/>
    </row>
    <row r="490" spans="2:15" x14ac:dyDescent="0.2">
      <c r="B490" s="108" t="s">
        <v>310</v>
      </c>
      <c r="C490" s="105" t="s">
        <v>55</v>
      </c>
      <c r="D490" s="108">
        <v>113</v>
      </c>
      <c r="E490" s="108">
        <v>2</v>
      </c>
      <c r="F490" s="108">
        <v>1</v>
      </c>
      <c r="G490" s="109">
        <v>3.25</v>
      </c>
      <c r="H490" s="110" t="s">
        <v>17</v>
      </c>
      <c r="I490" s="111"/>
      <c r="J490" s="111"/>
      <c r="K490" s="111"/>
      <c r="L490" s="92">
        <f>IFERROR(SUM(I490,J490,K490),"")</f>
        <v>0</v>
      </c>
      <c r="M490" s="112"/>
      <c r="N490" s="92">
        <f>IFERROR(SUM(L490,M490),"")</f>
        <v>0</v>
      </c>
      <c r="O490" s="91" t="s">
        <v>154</v>
      </c>
    </row>
    <row r="491" spans="2:15" x14ac:dyDescent="0.2">
      <c r="B491" s="105"/>
      <c r="C491" s="105"/>
      <c r="D491" s="105"/>
      <c r="E491" s="105"/>
      <c r="F491" s="105"/>
      <c r="G491" s="105"/>
      <c r="H491" s="93" t="s">
        <v>56</v>
      </c>
      <c r="I491" s="94">
        <f>IFERROR(I490*I485,"")</f>
        <v>0</v>
      </c>
      <c r="J491" s="94">
        <f t="shared" ref="J491:K491" si="81">IFERROR(J490*J485,"")</f>
        <v>0</v>
      </c>
      <c r="K491" s="94">
        <f t="shared" si="81"/>
        <v>0</v>
      </c>
      <c r="L491" s="94">
        <f>IFERROR(SUM(I491,J491,K491),"")</f>
        <v>0</v>
      </c>
      <c r="M491" s="94">
        <f>IFERROR(M490*M485,"")</f>
        <v>0</v>
      </c>
      <c r="N491" s="94">
        <f>IFERROR(SUM(L491,M491),"")</f>
        <v>0</v>
      </c>
      <c r="O491" s="91" t="s">
        <v>233</v>
      </c>
    </row>
    <row r="492" spans="2:15" x14ac:dyDescent="0.2">
      <c r="B492" s="105"/>
      <c r="C492" s="105"/>
      <c r="D492" s="105"/>
      <c r="E492" s="105"/>
      <c r="F492" s="105"/>
      <c r="G492" s="105"/>
      <c r="H492" s="110" t="s">
        <v>22</v>
      </c>
      <c r="I492" s="111"/>
      <c r="J492" s="111" t="str">
        <f>IFERROR(INDEX(Извещение!$J$7:$T$45,MATCH(CONCATENATE(РАСЧЕТ!B490,"/",РАСЧЕТ!D490,"/",РАСЧЕТ!E490,"/",F490,"/",H492),Извещение!#REF!,0),3),"")</f>
        <v/>
      </c>
      <c r="K492" s="111" t="str">
        <f>IFERROR(INDEX(Извещение!$J$7:$T$45,MATCH(CONCATENATE(РАСЧЕТ!B490,"/",РАСЧЕТ!D490,"/",РАСЧЕТ!E490,"/",F490,"/",H492),Извещение!#REF!,0),4),"")</f>
        <v/>
      </c>
      <c r="L492" s="92">
        <f t="shared" ref="L492:L501" si="82">IFERROR(SUM(I492,J492,K492),"")</f>
        <v>0</v>
      </c>
      <c r="M492" s="112" t="str">
        <f>IFERROR(INDEX(Извещение!$J$7:$T$45,MATCH(CONCATENATE(РАСЧЕТ!B490,"/",РАСЧЕТ!D490,"/",РАСЧЕТ!E490,"/",F490,"/",H492),Извещение!#REF!,0),6),"")</f>
        <v/>
      </c>
      <c r="N492" s="92">
        <f t="shared" ref="N492" si="83">IFERROR(SUM(L492,M492),"")</f>
        <v>0</v>
      </c>
      <c r="O492" s="91" t="s">
        <v>234</v>
      </c>
    </row>
    <row r="493" spans="2:15" x14ac:dyDescent="0.2">
      <c r="B493" s="105"/>
      <c r="C493" s="105"/>
      <c r="D493" s="105"/>
      <c r="E493" s="105"/>
      <c r="F493" s="105"/>
      <c r="G493" s="105"/>
      <c r="H493" s="93" t="s">
        <v>56</v>
      </c>
      <c r="I493" s="94">
        <f>IFERROR(I492*I486,"")</f>
        <v>0</v>
      </c>
      <c r="J493" s="94" t="str">
        <f t="shared" ref="J493:K493" si="84">IFERROR(J492*J486,"")</f>
        <v/>
      </c>
      <c r="K493" s="94" t="str">
        <f t="shared" si="84"/>
        <v/>
      </c>
      <c r="L493" s="94">
        <f t="shared" si="82"/>
        <v>0</v>
      </c>
      <c r="M493" s="94" t="str">
        <f t="shared" ref="M493" si="85">IFERROR(M492*M486,"")</f>
        <v/>
      </c>
      <c r="N493" s="94">
        <f>IFERROR(SUM(L493,M493),"")</f>
        <v>0</v>
      </c>
      <c r="O493" s="91" t="s">
        <v>233</v>
      </c>
    </row>
    <row r="494" spans="2:15" x14ac:dyDescent="0.2">
      <c r="B494" s="105"/>
      <c r="C494" s="105"/>
      <c r="D494" s="105"/>
      <c r="E494" s="105"/>
      <c r="F494" s="105"/>
      <c r="G494" s="105"/>
      <c r="H494" s="95" t="s">
        <v>19</v>
      </c>
      <c r="I494" s="112">
        <v>3.07</v>
      </c>
      <c r="J494" s="112">
        <v>82.99</v>
      </c>
      <c r="K494" s="112">
        <v>18.09</v>
      </c>
      <c r="L494" s="92">
        <f t="shared" si="82"/>
        <v>104.14999999999999</v>
      </c>
      <c r="M494" s="112">
        <v>103.18</v>
      </c>
      <c r="N494" s="92">
        <f t="shared" ref="N494" si="86">IFERROR(SUM(L494,M494),"")</f>
        <v>207.32999999999998</v>
      </c>
      <c r="O494" s="91" t="s">
        <v>155</v>
      </c>
    </row>
    <row r="495" spans="2:15" x14ac:dyDescent="0.2">
      <c r="B495" s="105"/>
      <c r="C495" s="105"/>
      <c r="D495" s="105"/>
      <c r="E495" s="105"/>
      <c r="F495" s="105"/>
      <c r="G495" s="105"/>
      <c r="H495" s="93" t="s">
        <v>56</v>
      </c>
      <c r="I495" s="94">
        <f>IFERROR(I494*I487,"")</f>
        <v>219.04449999999997</v>
      </c>
      <c r="J495" s="94">
        <f>IFERROR(J494*J487,"")</f>
        <v>4310.5005999999994</v>
      </c>
      <c r="K495" s="94">
        <f>IFERROR(K494*K487,"")</f>
        <v>480.10859999999997</v>
      </c>
      <c r="L495" s="94">
        <f t="shared" si="82"/>
        <v>5009.6536999999989</v>
      </c>
      <c r="M495" s="94">
        <f>IFERROR(M494*M487,"")</f>
        <v>147.54740000000001</v>
      </c>
      <c r="N495" s="94">
        <f>IFERROR(SUM(L495,M495),"")</f>
        <v>5157.2010999999993</v>
      </c>
      <c r="O495" s="91" t="s">
        <v>233</v>
      </c>
    </row>
    <row r="496" spans="2:15" x14ac:dyDescent="0.2">
      <c r="B496" s="105"/>
      <c r="C496" s="105"/>
      <c r="D496" s="105"/>
      <c r="E496" s="105"/>
      <c r="F496" s="105"/>
      <c r="G496" s="105"/>
      <c r="H496" s="95" t="s">
        <v>23</v>
      </c>
      <c r="I496" s="112"/>
      <c r="J496" s="112" t="str">
        <f>IFERROR(INDEX(Извещение!$J$7:$T$45,MATCH(CONCATENATE(РАСЧЕТ!B490,"/",РАСЧЕТ!D490,"/",РАСЧЕТ!E490,"/",F490,"/",H496),Извещение!#REF!,0),3),"")</f>
        <v/>
      </c>
      <c r="K496" s="112" t="str">
        <f>IFERROR(INDEX(Извещение!$J$7:$T$45,MATCH(CONCATENATE(РАСЧЕТ!B490,"/",РАСЧЕТ!D490,"/",РАСЧЕТ!E490,"/",F490,"/",H496),Извещение!#REF!,0),4),"")</f>
        <v/>
      </c>
      <c r="L496" s="92">
        <f t="shared" si="82"/>
        <v>0</v>
      </c>
      <c r="M496" s="112" t="str">
        <f>IFERROR(INDEX(Извещение!$J$7:$T$45,MATCH(CONCATENATE(РАСЧЕТ!B490,"/",РАСЧЕТ!D490,"/",РАСЧЕТ!E490,"/",F490,"/",H496),Извещение!#REF!,0),6),"")</f>
        <v/>
      </c>
      <c r="N496" s="92">
        <f t="shared" ref="N496" si="87">IFERROR(SUM(L496,M496),"")</f>
        <v>0</v>
      </c>
      <c r="O496" s="91" t="s">
        <v>235</v>
      </c>
    </row>
    <row r="497" spans="2:15" x14ac:dyDescent="0.2">
      <c r="B497" s="105"/>
      <c r="C497" s="105"/>
      <c r="D497" s="105"/>
      <c r="E497" s="105"/>
      <c r="F497" s="105"/>
      <c r="G497" s="105"/>
      <c r="H497" s="93" t="s">
        <v>56</v>
      </c>
      <c r="I497" s="94">
        <f>IFERROR(I496*I488,"")</f>
        <v>0</v>
      </c>
      <c r="J497" s="94" t="str">
        <f>IFERROR(J496*J488,"")</f>
        <v/>
      </c>
      <c r="K497" s="94" t="str">
        <f>IFERROR(K496*K488,"")</f>
        <v/>
      </c>
      <c r="L497" s="94">
        <f t="shared" si="82"/>
        <v>0</v>
      </c>
      <c r="M497" s="94" t="str">
        <f>IFERROR(M496*M488,"")</f>
        <v/>
      </c>
      <c r="N497" s="94">
        <f>IFERROR(SUM(L497,M497),"")</f>
        <v>0</v>
      </c>
      <c r="O497" s="91" t="s">
        <v>233</v>
      </c>
    </row>
    <row r="498" spans="2:15" x14ac:dyDescent="0.2">
      <c r="B498" s="105"/>
      <c r="C498" s="105"/>
      <c r="D498" s="105"/>
      <c r="E498" s="105"/>
      <c r="F498" s="105"/>
      <c r="G498" s="105"/>
      <c r="H498" s="95" t="s">
        <v>18</v>
      </c>
      <c r="I498" s="112">
        <v>53.49</v>
      </c>
      <c r="J498" s="112">
        <v>379.9</v>
      </c>
      <c r="K498" s="112">
        <v>44.86</v>
      </c>
      <c r="L498" s="92">
        <f t="shared" si="82"/>
        <v>478.25</v>
      </c>
      <c r="M498" s="112">
        <v>425.82</v>
      </c>
      <c r="N498" s="92">
        <f t="shared" ref="N498" si="88">IFERROR(SUM(L498,M498),"")</f>
        <v>904.06999999999994</v>
      </c>
      <c r="O498" s="91" t="s">
        <v>153</v>
      </c>
    </row>
    <row r="499" spans="2:15" x14ac:dyDescent="0.2">
      <c r="B499" s="105"/>
      <c r="C499" s="105"/>
      <c r="D499" s="105"/>
      <c r="E499" s="105"/>
      <c r="F499" s="105"/>
      <c r="G499" s="105"/>
      <c r="H499" s="93" t="s">
        <v>56</v>
      </c>
      <c r="I499" s="94">
        <f>IFERROR(I498*I489,"")</f>
        <v>1221.1767</v>
      </c>
      <c r="J499" s="94">
        <f>IFERROR(J498*J489,"")</f>
        <v>6614.0589999999993</v>
      </c>
      <c r="K499" s="94">
        <f>IFERROR(K498*K489,"")</f>
        <v>397.01099999999997</v>
      </c>
      <c r="L499" s="94">
        <f t="shared" si="82"/>
        <v>8232.2466999999997</v>
      </c>
      <c r="M499" s="94">
        <f>IFERROR(M498*M489,"")</f>
        <v>242.71739999999997</v>
      </c>
      <c r="N499" s="94">
        <f>IFERROR(SUM(L499,M499),"")</f>
        <v>8474.9640999999992</v>
      </c>
      <c r="O499" s="91" t="s">
        <v>233</v>
      </c>
    </row>
    <row r="500" spans="2:15" x14ac:dyDescent="0.2">
      <c r="B500" s="105"/>
      <c r="C500" s="105"/>
      <c r="D500" s="105"/>
      <c r="E500" s="105"/>
      <c r="F500" s="105"/>
      <c r="G500" s="105"/>
      <c r="H500" s="96" t="s">
        <v>57</v>
      </c>
      <c r="I500" s="97">
        <f ca="1">SUM(I490:OFFSET(I500,-1,0))-I501</f>
        <v>56.559999999999945</v>
      </c>
      <c r="J500" s="97">
        <f ca="1">SUM(J490:OFFSET(J500,-1,0))-J501</f>
        <v>462.88999999999942</v>
      </c>
      <c r="K500" s="97">
        <f ca="1">SUM(K490:OFFSET(K500,-1,0))-K501</f>
        <v>62.949999999999932</v>
      </c>
      <c r="L500" s="97">
        <f t="shared" ca="1" si="82"/>
        <v>582.3999999999993</v>
      </c>
      <c r="M500" s="97">
        <f ca="1">SUM(M490:OFFSET(M500,-1,0))-M501</f>
        <v>529</v>
      </c>
      <c r="N500" s="97">
        <f t="shared" ref="N500" ca="1" si="89">IFERROR(SUM(L500,M500),"")</f>
        <v>1111.3999999999992</v>
      </c>
      <c r="O500" s="91" t="s">
        <v>236</v>
      </c>
    </row>
    <row r="501" spans="2:15" x14ac:dyDescent="0.2">
      <c r="B501" s="105"/>
      <c r="C501" s="105"/>
      <c r="D501" s="105"/>
      <c r="E501" s="105"/>
      <c r="F501" s="105"/>
      <c r="G501" s="105"/>
      <c r="H501" s="96" t="s">
        <v>72</v>
      </c>
      <c r="I501" s="97">
        <f>SUMIF(H490:H499,"стоимость",I490:I499)</f>
        <v>1440.2212</v>
      </c>
      <c r="J501" s="97">
        <f>SUMIF(H490:H499,"стоимость",J490:J499)</f>
        <v>10924.559599999999</v>
      </c>
      <c r="K501" s="97">
        <f>SUMIF(H490:H499,"стоимость",K490:K499)</f>
        <v>877.11959999999999</v>
      </c>
      <c r="L501" s="97">
        <f t="shared" si="82"/>
        <v>13241.900399999999</v>
      </c>
      <c r="M501" s="97">
        <f>SUMIF(H490:H499,"стоимость",M490:M499)</f>
        <v>390.26479999999998</v>
      </c>
      <c r="N501" s="97">
        <f>IFERROR(SUM(L501,M501),"")</f>
        <v>13632.165199999999</v>
      </c>
      <c r="O501" s="91" t="s">
        <v>237</v>
      </c>
    </row>
    <row r="502" spans="2:15" x14ac:dyDescent="0.2">
      <c r="B502" s="113"/>
      <c r="C502" s="113"/>
      <c r="D502" s="113"/>
      <c r="E502" s="113"/>
      <c r="F502" s="113"/>
      <c r="G502" s="114"/>
      <c r="H502" s="98"/>
      <c r="I502" s="98"/>
      <c r="J502" s="98"/>
      <c r="K502" s="98"/>
      <c r="L502" s="99"/>
      <c r="M502" s="98"/>
      <c r="N502" s="98"/>
    </row>
    <row r="503" spans="2:15" x14ac:dyDescent="0.2">
      <c r="B503" s="184" t="s">
        <v>58</v>
      </c>
      <c r="C503" s="184"/>
      <c r="D503" s="184"/>
      <c r="E503" s="184"/>
      <c r="F503" s="115"/>
      <c r="G503" s="90"/>
      <c r="H503" s="90"/>
      <c r="I503" s="90"/>
      <c r="J503" s="98"/>
      <c r="K503" s="98"/>
      <c r="L503" s="99"/>
      <c r="M503" s="98"/>
      <c r="N503" s="98"/>
    </row>
    <row r="504" spans="2:15" x14ac:dyDescent="0.2">
      <c r="B504" s="173" t="s">
        <v>103</v>
      </c>
      <c r="C504" s="173"/>
      <c r="D504" s="173"/>
      <c r="E504" s="173"/>
      <c r="F504" s="173"/>
      <c r="G504" s="173"/>
      <c r="H504" s="173"/>
      <c r="I504" s="173"/>
      <c r="J504" s="98"/>
      <c r="K504" s="98"/>
      <c r="L504" s="99"/>
      <c r="M504" s="98"/>
      <c r="N504" s="98"/>
    </row>
    <row r="505" spans="2:15" x14ac:dyDescent="0.2">
      <c r="B505" s="173" t="s">
        <v>59</v>
      </c>
      <c r="C505" s="173"/>
      <c r="D505" s="173"/>
      <c r="E505" s="173"/>
      <c r="F505" s="173"/>
      <c r="G505" s="173"/>
      <c r="H505" s="173"/>
      <c r="I505" s="173"/>
      <c r="J505" s="98"/>
      <c r="K505" s="98"/>
      <c r="L505" s="99"/>
      <c r="M505" s="98"/>
      <c r="N505" s="98"/>
    </row>
    <row r="506" spans="2:15" x14ac:dyDescent="0.2">
      <c r="B506" s="173" t="s">
        <v>60</v>
      </c>
      <c r="C506" s="173"/>
      <c r="D506" s="173"/>
      <c r="E506" s="173"/>
      <c r="F506" s="173"/>
      <c r="G506" s="173"/>
      <c r="H506" s="173"/>
      <c r="I506" s="173"/>
      <c r="J506" s="98"/>
      <c r="K506" s="98"/>
      <c r="L506" s="99"/>
      <c r="M506" s="98"/>
      <c r="N506" s="98"/>
    </row>
    <row r="507" spans="2:15" x14ac:dyDescent="0.2">
      <c r="B507" s="173" t="s">
        <v>61</v>
      </c>
      <c r="C507" s="173"/>
      <c r="D507" s="173"/>
      <c r="E507" s="173"/>
      <c r="F507" s="173"/>
      <c r="G507" s="173"/>
      <c r="H507" s="173"/>
      <c r="I507" s="173"/>
      <c r="J507" s="98"/>
      <c r="K507" s="98"/>
      <c r="L507" s="99"/>
      <c r="M507" s="98"/>
      <c r="N507" s="98"/>
    </row>
    <row r="508" spans="2:15" x14ac:dyDescent="0.2">
      <c r="B508" s="173" t="s">
        <v>62</v>
      </c>
      <c r="C508" s="173"/>
      <c r="D508" s="173"/>
      <c r="E508" s="173"/>
      <c r="F508" s="173"/>
      <c r="G508" s="173"/>
      <c r="H508" s="173"/>
      <c r="I508" s="173"/>
      <c r="J508" s="90"/>
      <c r="K508" s="90"/>
      <c r="L508" s="90"/>
      <c r="M508" s="90"/>
      <c r="N508" s="90"/>
    </row>
    <row r="509" spans="2:15" x14ac:dyDescent="0.2">
      <c r="B509" s="173" t="s">
        <v>63</v>
      </c>
      <c r="C509" s="173"/>
      <c r="D509" s="173"/>
      <c r="E509" s="173"/>
      <c r="F509" s="173"/>
      <c r="G509" s="173"/>
      <c r="H509" s="173"/>
      <c r="I509" s="173"/>
      <c r="J509" s="90"/>
      <c r="K509" s="90"/>
      <c r="L509" s="90"/>
      <c r="M509" s="90"/>
      <c r="N509" s="90"/>
    </row>
    <row r="510" spans="2:15" x14ac:dyDescent="0.2">
      <c r="B510" s="173" t="s">
        <v>64</v>
      </c>
      <c r="C510" s="173"/>
      <c r="D510" s="173"/>
      <c r="E510" s="173"/>
      <c r="F510" s="173"/>
      <c r="G510" s="173"/>
      <c r="H510" s="173"/>
      <c r="I510" s="173"/>
      <c r="J510" s="90"/>
      <c r="K510" s="90"/>
      <c r="L510" s="90"/>
      <c r="M510" s="90"/>
      <c r="N510" s="90"/>
    </row>
    <row r="511" spans="2:15" x14ac:dyDescent="0.2">
      <c r="B511" s="173" t="s">
        <v>65</v>
      </c>
      <c r="C511" s="173"/>
      <c r="D511" s="173"/>
      <c r="E511" s="173"/>
      <c r="F511" s="173"/>
      <c r="G511" s="173"/>
      <c r="H511" s="173"/>
      <c r="I511" s="173"/>
      <c r="J511" s="90"/>
      <c r="K511" s="90"/>
      <c r="L511" s="90"/>
      <c r="M511" s="90"/>
      <c r="N511" s="90"/>
    </row>
    <row r="512" spans="2:15" x14ac:dyDescent="0.2">
      <c r="B512" s="116"/>
      <c r="C512" s="116"/>
      <c r="D512" s="116"/>
      <c r="E512" s="116"/>
      <c r="F512" s="116"/>
      <c r="G512" s="116"/>
      <c r="H512" s="116"/>
      <c r="I512" s="116"/>
      <c r="J512" s="90"/>
      <c r="K512" s="90"/>
      <c r="L512" s="90"/>
      <c r="M512" s="90"/>
      <c r="N512" s="90"/>
    </row>
    <row r="513" spans="2:14" x14ac:dyDescent="0.2">
      <c r="B513" s="90" t="s">
        <v>66</v>
      </c>
      <c r="C513" s="90"/>
      <c r="D513" s="90"/>
      <c r="E513" s="90"/>
      <c r="F513" s="90"/>
      <c r="G513" s="90"/>
      <c r="H513" s="90"/>
      <c r="I513" s="90"/>
      <c r="J513" s="90" t="s">
        <v>67</v>
      </c>
      <c r="K513" s="90"/>
      <c r="L513" s="90"/>
      <c r="M513" s="90"/>
      <c r="N513" s="90"/>
    </row>
    <row r="514" spans="2:14" x14ac:dyDescent="0.2">
      <c r="B514" s="117" t="s">
        <v>102</v>
      </c>
      <c r="C514" s="117"/>
      <c r="D514" s="90"/>
      <c r="E514" s="90"/>
      <c r="F514" s="90"/>
      <c r="G514" s="90"/>
      <c r="H514" s="90"/>
      <c r="I514" s="90"/>
      <c r="J514" s="117"/>
      <c r="K514" s="117"/>
      <c r="L514" s="117"/>
      <c r="M514" s="90"/>
      <c r="N514" s="90"/>
    </row>
    <row r="515" spans="2:14" x14ac:dyDescent="0.2">
      <c r="B515" s="101" t="s">
        <v>68</v>
      </c>
      <c r="C515" s="90"/>
      <c r="D515" s="90"/>
      <c r="E515" s="90"/>
      <c r="F515" s="90"/>
      <c r="G515" s="90"/>
      <c r="H515" s="90"/>
      <c r="I515" s="90"/>
      <c r="J515" s="90" t="s">
        <v>68</v>
      </c>
      <c r="K515" s="90"/>
      <c r="L515" s="90"/>
      <c r="M515" s="90"/>
      <c r="N515" s="90"/>
    </row>
    <row r="516" spans="2:14" x14ac:dyDescent="0.2">
      <c r="B516" s="90"/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</row>
    <row r="517" spans="2:14" x14ac:dyDescent="0.2">
      <c r="B517" s="117"/>
      <c r="C517" s="117"/>
      <c r="D517" s="90"/>
      <c r="E517" s="90"/>
      <c r="F517" s="90"/>
      <c r="G517" s="90"/>
      <c r="H517" s="90"/>
      <c r="I517" s="90"/>
      <c r="J517" s="117"/>
      <c r="K517" s="117"/>
      <c r="L517" s="117"/>
      <c r="M517" s="90"/>
      <c r="N517" s="90"/>
    </row>
    <row r="518" spans="2:14" x14ac:dyDescent="0.2">
      <c r="B518" s="102" t="s">
        <v>69</v>
      </c>
      <c r="C518" s="90"/>
      <c r="D518" s="90"/>
      <c r="E518" s="90"/>
      <c r="F518" s="90"/>
      <c r="G518" s="90"/>
      <c r="H518" s="90"/>
      <c r="I518" s="90"/>
      <c r="J518" s="172" t="s">
        <v>69</v>
      </c>
      <c r="K518" s="172"/>
      <c r="L518" s="172"/>
      <c r="M518" s="90"/>
      <c r="N518" s="90"/>
    </row>
    <row r="519" spans="2:14" x14ac:dyDescent="0.2">
      <c r="B519" s="90"/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</row>
    <row r="520" spans="2:14" x14ac:dyDescent="0.2">
      <c r="B520" s="116" t="s">
        <v>70</v>
      </c>
      <c r="C520" s="90"/>
      <c r="D520" s="90"/>
      <c r="E520" s="90"/>
      <c r="F520" s="90"/>
      <c r="G520" s="90"/>
      <c r="H520" s="90"/>
      <c r="I520" s="90"/>
      <c r="J520" s="90" t="s">
        <v>70</v>
      </c>
      <c r="K520" s="90"/>
      <c r="L520" s="90"/>
      <c r="M520" s="90"/>
      <c r="N520" s="90"/>
    </row>
    <row r="522" spans="2:14" x14ac:dyDescent="0.2">
      <c r="B522" s="90"/>
      <c r="C522" s="90"/>
      <c r="D522" s="90"/>
      <c r="E522" s="90"/>
      <c r="F522" s="90"/>
      <c r="G522" s="90"/>
      <c r="H522" s="90"/>
      <c r="I522" s="90"/>
      <c r="J522" s="90"/>
      <c r="K522" s="90"/>
      <c r="M522" s="90"/>
      <c r="N522" s="144" t="s">
        <v>35</v>
      </c>
    </row>
    <row r="523" spans="2:14" x14ac:dyDescent="0.2">
      <c r="B523" s="90"/>
      <c r="C523" s="90"/>
      <c r="D523" s="90"/>
      <c r="E523" s="90"/>
      <c r="F523" s="90"/>
      <c r="G523" s="90"/>
      <c r="H523" s="90"/>
      <c r="I523" s="90"/>
      <c r="J523" s="90"/>
      <c r="K523" s="90"/>
      <c r="M523" s="90"/>
      <c r="N523" s="144" t="s">
        <v>36</v>
      </c>
    </row>
    <row r="524" spans="2:14" x14ac:dyDescent="0.2">
      <c r="B524" s="90"/>
      <c r="C524" s="90"/>
      <c r="D524" s="90"/>
      <c r="E524" s="90"/>
      <c r="F524" s="90"/>
      <c r="G524" s="90"/>
      <c r="H524" s="90"/>
      <c r="I524" s="90"/>
      <c r="J524" s="90"/>
      <c r="K524" s="90"/>
      <c r="M524" s="90"/>
      <c r="N524" s="144" t="s">
        <v>37</v>
      </c>
    </row>
    <row r="525" spans="2:14" x14ac:dyDescent="0.2">
      <c r="B525" s="90"/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</row>
    <row r="526" spans="2:14" x14ac:dyDescent="0.2">
      <c r="B526" s="90"/>
      <c r="C526" s="174" t="s">
        <v>38</v>
      </c>
      <c r="D526" s="174"/>
      <c r="E526" s="174"/>
      <c r="F526" s="174"/>
      <c r="G526" s="174"/>
      <c r="H526" s="174"/>
      <c r="I526" s="174"/>
      <c r="J526" s="174"/>
      <c r="K526" s="174"/>
      <c r="L526" s="174"/>
      <c r="M526" s="90"/>
      <c r="N526" s="90"/>
    </row>
    <row r="527" spans="2:14" x14ac:dyDescent="0.2">
      <c r="B527" s="90"/>
      <c r="C527" s="174" t="s">
        <v>39</v>
      </c>
      <c r="D527" s="174"/>
      <c r="E527" s="174"/>
      <c r="F527" s="174"/>
      <c r="G527" s="174"/>
      <c r="H527" s="174"/>
      <c r="I527" s="174"/>
      <c r="J527" s="174"/>
      <c r="K527" s="174"/>
      <c r="L527" s="174"/>
      <c r="M527" s="90"/>
      <c r="N527" s="90"/>
    </row>
    <row r="528" spans="2:14" x14ac:dyDescent="0.2">
      <c r="B528" s="90" t="s">
        <v>40</v>
      </c>
      <c r="C528" s="138"/>
      <c r="D528" s="138"/>
      <c r="E528" s="138"/>
      <c r="F528" s="138"/>
      <c r="G528" s="138"/>
      <c r="H528" s="138"/>
      <c r="I528" s="138"/>
      <c r="J528" s="138"/>
      <c r="K528" s="138"/>
      <c r="L528" s="174" t="s">
        <v>41</v>
      </c>
      <c r="M528" s="174"/>
      <c r="N528" s="174"/>
    </row>
    <row r="529" spans="2:15" x14ac:dyDescent="0.2">
      <c r="B529" s="90"/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</row>
    <row r="530" spans="2:15" x14ac:dyDescent="0.2">
      <c r="B530" s="90" t="s">
        <v>42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</row>
    <row r="531" spans="2:15" x14ac:dyDescent="0.2">
      <c r="B531" s="90" t="s">
        <v>43</v>
      </c>
      <c r="C531" s="138"/>
      <c r="D531" s="138"/>
      <c r="E531" s="138"/>
      <c r="F531" s="138"/>
      <c r="G531" s="138"/>
      <c r="H531" s="138"/>
      <c r="I531" s="138"/>
      <c r="J531" s="138"/>
      <c r="K531" s="138"/>
      <c r="L531" s="138"/>
      <c r="M531" s="138"/>
      <c r="N531" s="138"/>
    </row>
    <row r="532" spans="2:15" x14ac:dyDescent="0.2">
      <c r="B532" s="90" t="s">
        <v>300</v>
      </c>
      <c r="C532" s="138"/>
      <c r="D532" s="138"/>
      <c r="E532" s="138"/>
      <c r="F532" s="138"/>
      <c r="G532" s="138"/>
      <c r="H532" s="138"/>
      <c r="I532" s="138"/>
      <c r="J532" s="138"/>
      <c r="K532" s="138"/>
      <c r="L532" s="138"/>
      <c r="M532" s="138"/>
      <c r="N532" s="138"/>
    </row>
    <row r="533" spans="2:15" x14ac:dyDescent="0.2">
      <c r="B533" s="90"/>
      <c r="C533" s="138"/>
      <c r="D533" s="138"/>
      <c r="E533" s="138"/>
      <c r="F533" s="138"/>
      <c r="G533" s="138"/>
      <c r="H533" s="138"/>
      <c r="I533" s="138"/>
      <c r="J533" s="138"/>
      <c r="K533" s="138"/>
      <c r="L533" s="138"/>
      <c r="M533" s="138"/>
      <c r="N533" s="138"/>
    </row>
    <row r="534" spans="2:15" x14ac:dyDescent="0.2">
      <c r="B534" s="90"/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90"/>
      <c r="N534" s="90"/>
    </row>
    <row r="535" spans="2:15" ht="12.75" customHeight="1" x14ac:dyDescent="0.2">
      <c r="B535" s="175" t="s">
        <v>25</v>
      </c>
      <c r="C535" s="177" t="s">
        <v>44</v>
      </c>
      <c r="D535" s="179" t="s">
        <v>45</v>
      </c>
      <c r="E535" s="179" t="s">
        <v>46</v>
      </c>
      <c r="F535" s="179" t="s">
        <v>71</v>
      </c>
      <c r="G535" s="179" t="s">
        <v>47</v>
      </c>
      <c r="H535" s="179" t="s">
        <v>8</v>
      </c>
      <c r="I535" s="180" t="s">
        <v>48</v>
      </c>
      <c r="J535" s="180"/>
      <c r="K535" s="180"/>
      <c r="L535" s="180"/>
      <c r="M535" s="181" t="s">
        <v>49</v>
      </c>
      <c r="N535" s="182" t="s">
        <v>50</v>
      </c>
    </row>
    <row r="536" spans="2:15" x14ac:dyDescent="0.2">
      <c r="B536" s="176"/>
      <c r="C536" s="178"/>
      <c r="D536" s="179"/>
      <c r="E536" s="179"/>
      <c r="F536" s="179"/>
      <c r="G536" s="179"/>
      <c r="H536" s="179"/>
      <c r="I536" s="105" t="s">
        <v>51</v>
      </c>
      <c r="J536" s="105" t="s">
        <v>52</v>
      </c>
      <c r="K536" s="105" t="s">
        <v>53</v>
      </c>
      <c r="L536" s="105" t="s">
        <v>54</v>
      </c>
      <c r="M536" s="181"/>
      <c r="N536" s="183"/>
    </row>
    <row r="537" spans="2:15" x14ac:dyDescent="0.2">
      <c r="B537" s="185" t="s">
        <v>301</v>
      </c>
      <c r="C537" s="186"/>
      <c r="D537" s="186"/>
      <c r="E537" s="186"/>
      <c r="F537" s="186"/>
      <c r="G537" s="187"/>
      <c r="H537" s="106" t="s">
        <v>17</v>
      </c>
      <c r="I537" s="107">
        <v>120.15</v>
      </c>
      <c r="J537" s="107">
        <v>85.62</v>
      </c>
      <c r="K537" s="107">
        <v>43.38</v>
      </c>
      <c r="L537" s="107"/>
      <c r="M537" s="107">
        <v>6.85</v>
      </c>
      <c r="N537" s="107"/>
    </row>
    <row r="538" spans="2:15" x14ac:dyDescent="0.2">
      <c r="B538" s="188"/>
      <c r="C538" s="189"/>
      <c r="D538" s="189"/>
      <c r="E538" s="189"/>
      <c r="F538" s="189"/>
      <c r="G538" s="190"/>
      <c r="H538" s="106" t="s">
        <v>22</v>
      </c>
      <c r="I538" s="107">
        <v>898.69</v>
      </c>
      <c r="J538" s="107">
        <v>642.13</v>
      </c>
      <c r="K538" s="107">
        <v>323.07</v>
      </c>
      <c r="L538" s="107"/>
      <c r="M538" s="107">
        <v>27.97</v>
      </c>
      <c r="N538" s="107"/>
    </row>
    <row r="539" spans="2:15" x14ac:dyDescent="0.2">
      <c r="B539" s="188"/>
      <c r="C539" s="189"/>
      <c r="D539" s="189"/>
      <c r="E539" s="189"/>
      <c r="F539" s="189"/>
      <c r="G539" s="190"/>
      <c r="H539" s="106" t="s">
        <v>19</v>
      </c>
      <c r="I539" s="107">
        <v>71.349999999999994</v>
      </c>
      <c r="J539" s="107">
        <v>51.94</v>
      </c>
      <c r="K539" s="107">
        <v>26.54</v>
      </c>
      <c r="L539" s="107"/>
      <c r="M539" s="107">
        <v>1.43</v>
      </c>
      <c r="N539" s="107"/>
    </row>
    <row r="540" spans="2:15" x14ac:dyDescent="0.2">
      <c r="B540" s="188"/>
      <c r="C540" s="189"/>
      <c r="D540" s="189"/>
      <c r="E540" s="189"/>
      <c r="F540" s="189"/>
      <c r="G540" s="190"/>
      <c r="H540" s="106" t="s">
        <v>23</v>
      </c>
      <c r="I540" s="107">
        <v>71.349999999999994</v>
      </c>
      <c r="J540" s="107">
        <v>51.94</v>
      </c>
      <c r="K540" s="107">
        <v>26.54</v>
      </c>
      <c r="L540" s="107"/>
      <c r="M540" s="107">
        <v>1.43</v>
      </c>
      <c r="N540" s="107"/>
    </row>
    <row r="541" spans="2:15" x14ac:dyDescent="0.2">
      <c r="B541" s="191"/>
      <c r="C541" s="192"/>
      <c r="D541" s="192"/>
      <c r="E541" s="192"/>
      <c r="F541" s="192"/>
      <c r="G541" s="193"/>
      <c r="H541" s="106" t="s">
        <v>18</v>
      </c>
      <c r="I541" s="107">
        <v>22.83</v>
      </c>
      <c r="J541" s="107">
        <v>17.41</v>
      </c>
      <c r="K541" s="107">
        <v>8.85</v>
      </c>
      <c r="L541" s="107"/>
      <c r="M541" s="107">
        <v>0.56999999999999995</v>
      </c>
      <c r="N541" s="107"/>
    </row>
    <row r="542" spans="2:15" x14ac:dyDescent="0.2">
      <c r="B542" s="108" t="s">
        <v>310</v>
      </c>
      <c r="C542" s="105" t="s">
        <v>55</v>
      </c>
      <c r="D542" s="108">
        <v>113</v>
      </c>
      <c r="E542" s="108">
        <v>1</v>
      </c>
      <c r="F542" s="108">
        <v>2</v>
      </c>
      <c r="G542" s="109">
        <v>6.9</v>
      </c>
      <c r="H542" s="110" t="s">
        <v>17</v>
      </c>
      <c r="I542" s="111"/>
      <c r="J542" s="111"/>
      <c r="K542" s="111"/>
      <c r="L542" s="92">
        <f>IFERROR(SUM(I542,J542,K542),"")</f>
        <v>0</v>
      </c>
      <c r="M542" s="112"/>
      <c r="N542" s="92">
        <f>IFERROR(SUM(L542,M542),"")</f>
        <v>0</v>
      </c>
      <c r="O542" s="91" t="s">
        <v>157</v>
      </c>
    </row>
    <row r="543" spans="2:15" x14ac:dyDescent="0.2">
      <c r="B543" s="105"/>
      <c r="C543" s="105"/>
      <c r="D543" s="105"/>
      <c r="E543" s="105"/>
      <c r="F543" s="105"/>
      <c r="G543" s="105"/>
      <c r="H543" s="93" t="s">
        <v>56</v>
      </c>
      <c r="I543" s="94">
        <f>IFERROR(I542*I537,"")</f>
        <v>0</v>
      </c>
      <c r="J543" s="94">
        <f t="shared" ref="J543:K543" si="90">IFERROR(J542*J537,"")</f>
        <v>0</v>
      </c>
      <c r="K543" s="94">
        <f t="shared" si="90"/>
        <v>0</v>
      </c>
      <c r="L543" s="94">
        <f>IFERROR(SUM(I543,J543,K543),"")</f>
        <v>0</v>
      </c>
      <c r="M543" s="94">
        <f>IFERROR(M542*M537,"")</f>
        <v>0</v>
      </c>
      <c r="N543" s="94">
        <f>IFERROR(SUM(L543,M543),"")</f>
        <v>0</v>
      </c>
      <c r="O543" s="91" t="s">
        <v>238</v>
      </c>
    </row>
    <row r="544" spans="2:15" x14ac:dyDescent="0.2">
      <c r="B544" s="105"/>
      <c r="C544" s="105"/>
      <c r="D544" s="105"/>
      <c r="E544" s="105"/>
      <c r="F544" s="105"/>
      <c r="G544" s="105"/>
      <c r="H544" s="110" t="s">
        <v>22</v>
      </c>
      <c r="I544" s="111">
        <v>6.99</v>
      </c>
      <c r="J544" s="111">
        <v>91.79</v>
      </c>
      <c r="K544" s="111">
        <v>23.09</v>
      </c>
      <c r="L544" s="92">
        <f t="shared" ref="L544:L553" si="91">IFERROR(SUM(I544,J544,K544),"")</f>
        <v>121.87</v>
      </c>
      <c r="M544" s="112">
        <v>239.82</v>
      </c>
      <c r="N544" s="92">
        <f t="shared" ref="N544" si="92">IFERROR(SUM(L544,M544),"")</f>
        <v>361.69</v>
      </c>
      <c r="O544" s="91" t="s">
        <v>239</v>
      </c>
    </row>
    <row r="545" spans="2:15" x14ac:dyDescent="0.2">
      <c r="B545" s="105"/>
      <c r="C545" s="105"/>
      <c r="D545" s="105"/>
      <c r="E545" s="105"/>
      <c r="F545" s="105"/>
      <c r="G545" s="105"/>
      <c r="H545" s="93" t="s">
        <v>56</v>
      </c>
      <c r="I545" s="94">
        <f>IFERROR(I544*I538,"")</f>
        <v>6281.843100000001</v>
      </c>
      <c r="J545" s="94">
        <f t="shared" ref="J545:K545" si="93">IFERROR(J544*J538,"")</f>
        <v>58941.112700000005</v>
      </c>
      <c r="K545" s="94">
        <f t="shared" si="93"/>
        <v>7459.6862999999994</v>
      </c>
      <c r="L545" s="94">
        <f t="shared" si="91"/>
        <v>72682.642099999997</v>
      </c>
      <c r="M545" s="94">
        <f t="shared" ref="M545" si="94">IFERROR(M544*M538,"")</f>
        <v>6707.7653999999993</v>
      </c>
      <c r="N545" s="94">
        <f>IFERROR(SUM(L545,M545),"")</f>
        <v>79390.407500000001</v>
      </c>
      <c r="O545" s="91" t="s">
        <v>238</v>
      </c>
    </row>
    <row r="546" spans="2:15" x14ac:dyDescent="0.2">
      <c r="B546" s="105"/>
      <c r="C546" s="105"/>
      <c r="D546" s="105"/>
      <c r="E546" s="105"/>
      <c r="F546" s="105"/>
      <c r="G546" s="105"/>
      <c r="H546" s="95" t="s">
        <v>19</v>
      </c>
      <c r="I546" s="112">
        <v>8.66</v>
      </c>
      <c r="J546" s="112">
        <v>267.3</v>
      </c>
      <c r="K546" s="112">
        <v>82.9</v>
      </c>
      <c r="L546" s="92">
        <f t="shared" si="91"/>
        <v>358.86</v>
      </c>
      <c r="M546" s="112">
        <v>255.95</v>
      </c>
      <c r="N546" s="92">
        <f t="shared" ref="N546" si="95">IFERROR(SUM(L546,M546),"")</f>
        <v>614.80999999999995</v>
      </c>
      <c r="O546" s="91" t="s">
        <v>240</v>
      </c>
    </row>
    <row r="547" spans="2:15" x14ac:dyDescent="0.2">
      <c r="B547" s="105"/>
      <c r="C547" s="105"/>
      <c r="D547" s="105"/>
      <c r="E547" s="105"/>
      <c r="F547" s="105"/>
      <c r="G547" s="105"/>
      <c r="H547" s="93" t="s">
        <v>56</v>
      </c>
      <c r="I547" s="94">
        <f>IFERROR(I546*I539,"")</f>
        <v>617.89099999999996</v>
      </c>
      <c r="J547" s="94">
        <f>IFERROR(J546*J539,"")</f>
        <v>13883.562</v>
      </c>
      <c r="K547" s="94">
        <f>IFERROR(K546*K539,"")</f>
        <v>2200.1660000000002</v>
      </c>
      <c r="L547" s="94">
        <f t="shared" si="91"/>
        <v>16701.618999999999</v>
      </c>
      <c r="M547" s="94">
        <f>IFERROR(M546*M539,"")</f>
        <v>366.00849999999997</v>
      </c>
      <c r="N547" s="94">
        <f>IFERROR(SUM(L547,M547),"")</f>
        <v>17067.627499999999</v>
      </c>
      <c r="O547" s="91" t="s">
        <v>238</v>
      </c>
    </row>
    <row r="548" spans="2:15" x14ac:dyDescent="0.2">
      <c r="B548" s="105"/>
      <c r="C548" s="105"/>
      <c r="D548" s="105"/>
      <c r="E548" s="105"/>
      <c r="F548" s="105"/>
      <c r="G548" s="105"/>
      <c r="H548" s="95" t="s">
        <v>23</v>
      </c>
      <c r="I548" s="112"/>
      <c r="J548" s="112" t="str">
        <f>IFERROR(INDEX(Извещение!$J$7:$T$45,MATCH(CONCATENATE(РАСЧЕТ!B542,"/",РАСЧЕТ!D542,"/",РАСЧЕТ!E542,"/",F542,"/",H548),Извещение!#REF!,0),3),"")</f>
        <v/>
      </c>
      <c r="K548" s="112" t="str">
        <f>IFERROR(INDEX(Извещение!$J$7:$T$45,MATCH(CONCATENATE(РАСЧЕТ!B542,"/",РАСЧЕТ!D542,"/",РАСЧЕТ!E542,"/",F542,"/",H548),Извещение!#REF!,0),4),"")</f>
        <v/>
      </c>
      <c r="L548" s="92">
        <f t="shared" si="91"/>
        <v>0</v>
      </c>
      <c r="M548" s="112" t="str">
        <f>IFERROR(INDEX(Извещение!$J$7:$T$45,MATCH(CONCATENATE(РАСЧЕТ!B542,"/",РАСЧЕТ!D542,"/",РАСЧЕТ!E542,"/",F542,"/",H548),Извещение!#REF!,0),6),"")</f>
        <v/>
      </c>
      <c r="N548" s="92">
        <f t="shared" ref="N548" si="96">IFERROR(SUM(L548,M548),"")</f>
        <v>0</v>
      </c>
      <c r="O548" s="91" t="s">
        <v>241</v>
      </c>
    </row>
    <row r="549" spans="2:15" x14ac:dyDescent="0.2">
      <c r="B549" s="105"/>
      <c r="C549" s="105"/>
      <c r="D549" s="105"/>
      <c r="E549" s="105"/>
      <c r="F549" s="105"/>
      <c r="G549" s="105"/>
      <c r="H549" s="93" t="s">
        <v>56</v>
      </c>
      <c r="I549" s="94">
        <f>IFERROR(I548*I540,"")</f>
        <v>0</v>
      </c>
      <c r="J549" s="94" t="str">
        <f>IFERROR(J548*J540,"")</f>
        <v/>
      </c>
      <c r="K549" s="94" t="str">
        <f>IFERROR(K548*K540,"")</f>
        <v/>
      </c>
      <c r="L549" s="94">
        <f t="shared" si="91"/>
        <v>0</v>
      </c>
      <c r="M549" s="94" t="str">
        <f>IFERROR(M548*M540,"")</f>
        <v/>
      </c>
      <c r="N549" s="94">
        <f>IFERROR(SUM(L549,M549),"")</f>
        <v>0</v>
      </c>
      <c r="O549" s="91" t="s">
        <v>238</v>
      </c>
    </row>
    <row r="550" spans="2:15" x14ac:dyDescent="0.2">
      <c r="B550" s="105"/>
      <c r="C550" s="105"/>
      <c r="D550" s="105"/>
      <c r="E550" s="105"/>
      <c r="F550" s="105"/>
      <c r="G550" s="105"/>
      <c r="H550" s="95" t="s">
        <v>18</v>
      </c>
      <c r="I550" s="112">
        <v>17.28</v>
      </c>
      <c r="J550" s="112">
        <v>130.44</v>
      </c>
      <c r="K550" s="112">
        <v>10.53</v>
      </c>
      <c r="L550" s="92">
        <f t="shared" si="91"/>
        <v>158.25</v>
      </c>
      <c r="M550" s="112">
        <v>100.93</v>
      </c>
      <c r="N550" s="92">
        <f t="shared" ref="N550" si="97">IFERROR(SUM(L550,M550),"")</f>
        <v>259.18</v>
      </c>
      <c r="O550" s="91" t="s">
        <v>242</v>
      </c>
    </row>
    <row r="551" spans="2:15" x14ac:dyDescent="0.2">
      <c r="B551" s="105"/>
      <c r="C551" s="105"/>
      <c r="D551" s="105"/>
      <c r="E551" s="105"/>
      <c r="F551" s="105"/>
      <c r="G551" s="105"/>
      <c r="H551" s="93" t="s">
        <v>56</v>
      </c>
      <c r="I551" s="94">
        <f>IFERROR(I550*I541,"")</f>
        <v>394.50240000000002</v>
      </c>
      <c r="J551" s="94">
        <f>IFERROR(J550*J541,"")</f>
        <v>2270.9603999999999</v>
      </c>
      <c r="K551" s="94">
        <f>IFERROR(K550*K541,"")</f>
        <v>93.190499999999986</v>
      </c>
      <c r="L551" s="94">
        <f t="shared" si="91"/>
        <v>2758.6532999999999</v>
      </c>
      <c r="M551" s="94">
        <f>IFERROR(M550*M541,"")</f>
        <v>57.530099999999997</v>
      </c>
      <c r="N551" s="94">
        <f>IFERROR(SUM(L551,M551),"")</f>
        <v>2816.1833999999999</v>
      </c>
      <c r="O551" s="91" t="s">
        <v>238</v>
      </c>
    </row>
    <row r="552" spans="2:15" x14ac:dyDescent="0.2">
      <c r="B552" s="105"/>
      <c r="C552" s="105"/>
      <c r="D552" s="105"/>
      <c r="E552" s="105"/>
      <c r="F552" s="105"/>
      <c r="G552" s="105"/>
      <c r="H552" s="96" t="s">
        <v>57</v>
      </c>
      <c r="I552" s="97">
        <f ca="1">SUM(I542:OFFSET(I552,-1,0))-I553</f>
        <v>32.929999999999382</v>
      </c>
      <c r="J552" s="97">
        <f ca="1">SUM(J542:OFFSET(J552,-1,0))-J553</f>
        <v>489.53000000001339</v>
      </c>
      <c r="K552" s="97">
        <f ca="1">SUM(K542:OFFSET(K552,-1,0))-K553</f>
        <v>116.52000000000226</v>
      </c>
      <c r="L552" s="97">
        <f t="shared" ca="1" si="91"/>
        <v>638.98000000001502</v>
      </c>
      <c r="M552" s="97">
        <f ca="1">SUM(M542:OFFSET(M552,-1,0))-M553</f>
        <v>596.69999999999982</v>
      </c>
      <c r="N552" s="97">
        <f t="shared" ref="N552" ca="1" si="98">IFERROR(SUM(L552,M552),"")</f>
        <v>1235.6800000000148</v>
      </c>
      <c r="O552" s="91" t="s">
        <v>243</v>
      </c>
    </row>
    <row r="553" spans="2:15" x14ac:dyDescent="0.2">
      <c r="B553" s="105"/>
      <c r="C553" s="105"/>
      <c r="D553" s="105"/>
      <c r="E553" s="105"/>
      <c r="F553" s="105"/>
      <c r="G553" s="105"/>
      <c r="H553" s="96" t="s">
        <v>72</v>
      </c>
      <c r="I553" s="97">
        <f>SUMIF(H542:H551,"стоимость",I542:I551)</f>
        <v>7294.2365000000009</v>
      </c>
      <c r="J553" s="97">
        <f>SUMIF(H542:H551,"стоимость",J542:J551)</f>
        <v>75095.6351</v>
      </c>
      <c r="K553" s="97">
        <f>SUMIF(H542:H551,"стоимость",K542:K551)</f>
        <v>9753.0427999999993</v>
      </c>
      <c r="L553" s="97">
        <f t="shared" si="91"/>
        <v>92142.914399999994</v>
      </c>
      <c r="M553" s="97">
        <f>SUMIF(H542:H551,"стоимость",M542:M551)</f>
        <v>7131.3039999999992</v>
      </c>
      <c r="N553" s="97">
        <f>IFERROR(SUM(L553,M553),"")</f>
        <v>99274.218399999998</v>
      </c>
      <c r="O553" s="91" t="s">
        <v>244</v>
      </c>
    </row>
    <row r="554" spans="2:15" x14ac:dyDescent="0.2">
      <c r="B554" s="113"/>
      <c r="C554" s="113"/>
      <c r="D554" s="113"/>
      <c r="E554" s="113"/>
      <c r="F554" s="113"/>
      <c r="G554" s="114"/>
      <c r="H554" s="98"/>
      <c r="I554" s="98"/>
      <c r="J554" s="98"/>
      <c r="K554" s="98"/>
      <c r="L554" s="99"/>
      <c r="M554" s="98"/>
      <c r="N554" s="98"/>
    </row>
    <row r="555" spans="2:15" x14ac:dyDescent="0.2">
      <c r="B555" s="184" t="s">
        <v>58</v>
      </c>
      <c r="C555" s="184"/>
      <c r="D555" s="184"/>
      <c r="E555" s="184"/>
      <c r="F555" s="139"/>
      <c r="G555" s="90"/>
      <c r="H555" s="90"/>
      <c r="I555" s="90"/>
      <c r="J555" s="98"/>
      <c r="K555" s="98"/>
      <c r="L555" s="99"/>
      <c r="M555" s="98"/>
      <c r="N555" s="98"/>
    </row>
    <row r="556" spans="2:15" x14ac:dyDescent="0.2">
      <c r="B556" s="173" t="s">
        <v>103</v>
      </c>
      <c r="C556" s="173"/>
      <c r="D556" s="173"/>
      <c r="E556" s="173"/>
      <c r="F556" s="173"/>
      <c r="G556" s="173"/>
      <c r="H556" s="173"/>
      <c r="I556" s="173"/>
      <c r="J556" s="98"/>
      <c r="K556" s="98"/>
      <c r="L556" s="99"/>
      <c r="M556" s="98"/>
      <c r="N556" s="98"/>
    </row>
    <row r="557" spans="2:15" x14ac:dyDescent="0.2">
      <c r="B557" s="173" t="s">
        <v>59</v>
      </c>
      <c r="C557" s="173"/>
      <c r="D557" s="173"/>
      <c r="E557" s="173"/>
      <c r="F557" s="173"/>
      <c r="G557" s="173"/>
      <c r="H557" s="173"/>
      <c r="I557" s="173"/>
      <c r="J557" s="98"/>
      <c r="K557" s="98"/>
      <c r="L557" s="99"/>
      <c r="M557" s="98"/>
      <c r="N557" s="98"/>
    </row>
    <row r="558" spans="2:15" x14ac:dyDescent="0.2">
      <c r="B558" s="173" t="s">
        <v>60</v>
      </c>
      <c r="C558" s="173"/>
      <c r="D558" s="173"/>
      <c r="E558" s="173"/>
      <c r="F558" s="173"/>
      <c r="G558" s="173"/>
      <c r="H558" s="173"/>
      <c r="I558" s="173"/>
      <c r="J558" s="98"/>
      <c r="K558" s="98"/>
      <c r="L558" s="99"/>
      <c r="M558" s="98"/>
      <c r="N558" s="98"/>
    </row>
    <row r="559" spans="2:15" x14ac:dyDescent="0.2">
      <c r="B559" s="173" t="s">
        <v>61</v>
      </c>
      <c r="C559" s="173"/>
      <c r="D559" s="173"/>
      <c r="E559" s="173"/>
      <c r="F559" s="173"/>
      <c r="G559" s="173"/>
      <c r="H559" s="173"/>
      <c r="I559" s="173"/>
      <c r="J559" s="98"/>
      <c r="K559" s="98"/>
      <c r="L559" s="99"/>
      <c r="M559" s="98"/>
      <c r="N559" s="98"/>
    </row>
    <row r="560" spans="2:15" x14ac:dyDescent="0.2">
      <c r="B560" s="173" t="s">
        <v>62</v>
      </c>
      <c r="C560" s="173"/>
      <c r="D560" s="173"/>
      <c r="E560" s="173"/>
      <c r="F560" s="173"/>
      <c r="G560" s="173"/>
      <c r="H560" s="173"/>
      <c r="I560" s="173"/>
      <c r="J560" s="90"/>
      <c r="K560" s="90"/>
      <c r="L560" s="90"/>
      <c r="M560" s="90"/>
      <c r="N560" s="90"/>
    </row>
    <row r="561" spans="2:14" x14ac:dyDescent="0.2">
      <c r="B561" s="173" t="s">
        <v>63</v>
      </c>
      <c r="C561" s="173"/>
      <c r="D561" s="173"/>
      <c r="E561" s="173"/>
      <c r="F561" s="173"/>
      <c r="G561" s="173"/>
      <c r="H561" s="173"/>
      <c r="I561" s="173"/>
      <c r="J561" s="90"/>
      <c r="K561" s="90"/>
      <c r="L561" s="90"/>
      <c r="M561" s="90"/>
      <c r="N561" s="90"/>
    </row>
    <row r="562" spans="2:14" x14ac:dyDescent="0.2">
      <c r="B562" s="173" t="s">
        <v>64</v>
      </c>
      <c r="C562" s="173"/>
      <c r="D562" s="173"/>
      <c r="E562" s="173"/>
      <c r="F562" s="173"/>
      <c r="G562" s="173"/>
      <c r="H562" s="173"/>
      <c r="I562" s="173"/>
      <c r="J562" s="90"/>
      <c r="K562" s="90"/>
      <c r="L562" s="90"/>
      <c r="M562" s="90"/>
      <c r="N562" s="90"/>
    </row>
    <row r="563" spans="2:14" x14ac:dyDescent="0.2">
      <c r="B563" s="173" t="s">
        <v>65</v>
      </c>
      <c r="C563" s="173"/>
      <c r="D563" s="173"/>
      <c r="E563" s="173"/>
      <c r="F563" s="173"/>
      <c r="G563" s="173"/>
      <c r="H563" s="173"/>
      <c r="I563" s="173"/>
      <c r="J563" s="90"/>
      <c r="K563" s="90"/>
      <c r="L563" s="90"/>
      <c r="M563" s="90"/>
      <c r="N563" s="90"/>
    </row>
    <row r="564" spans="2:14" x14ac:dyDescent="0.2">
      <c r="B564" s="137"/>
      <c r="C564" s="137"/>
      <c r="D564" s="137"/>
      <c r="E564" s="137"/>
      <c r="F564" s="137"/>
      <c r="G564" s="137"/>
      <c r="H564" s="137"/>
      <c r="I564" s="137"/>
      <c r="J564" s="90"/>
      <c r="K564" s="90"/>
      <c r="L564" s="90"/>
      <c r="M564" s="90"/>
      <c r="N564" s="90"/>
    </row>
    <row r="565" spans="2:14" x14ac:dyDescent="0.2">
      <c r="B565" s="90" t="s">
        <v>66</v>
      </c>
      <c r="C565" s="90"/>
      <c r="D565" s="90"/>
      <c r="E565" s="90"/>
      <c r="F565" s="90"/>
      <c r="G565" s="90"/>
      <c r="H565" s="90"/>
      <c r="I565" s="90"/>
      <c r="J565" s="90" t="s">
        <v>67</v>
      </c>
      <c r="K565" s="90"/>
      <c r="L565" s="90"/>
      <c r="M565" s="90"/>
      <c r="N565" s="90"/>
    </row>
    <row r="566" spans="2:14" x14ac:dyDescent="0.2">
      <c r="B566" s="117" t="s">
        <v>102</v>
      </c>
      <c r="C566" s="117"/>
      <c r="D566" s="90"/>
      <c r="E566" s="90"/>
      <c r="F566" s="90"/>
      <c r="G566" s="90"/>
      <c r="H566" s="90"/>
      <c r="I566" s="90"/>
      <c r="J566" s="117"/>
      <c r="K566" s="117"/>
      <c r="L566" s="117"/>
      <c r="M566" s="90"/>
      <c r="N566" s="90"/>
    </row>
    <row r="567" spans="2:14" x14ac:dyDescent="0.2">
      <c r="B567" s="101" t="s">
        <v>68</v>
      </c>
      <c r="C567" s="90"/>
      <c r="D567" s="90"/>
      <c r="E567" s="90"/>
      <c r="F567" s="90"/>
      <c r="G567" s="90"/>
      <c r="H567" s="90"/>
      <c r="I567" s="90"/>
      <c r="J567" s="90" t="s">
        <v>68</v>
      </c>
      <c r="K567" s="90"/>
      <c r="L567" s="90"/>
      <c r="M567" s="90"/>
      <c r="N567" s="90"/>
    </row>
    <row r="568" spans="2:14" x14ac:dyDescent="0.2">
      <c r="B568" s="90"/>
      <c r="C568" s="90"/>
      <c r="D568" s="90"/>
      <c r="E568" s="90"/>
      <c r="F568" s="90"/>
      <c r="G568" s="90"/>
      <c r="H568" s="90"/>
      <c r="I568" s="90"/>
      <c r="J568" s="90"/>
      <c r="K568" s="90"/>
      <c r="L568" s="90"/>
      <c r="M568" s="90"/>
      <c r="N568" s="90"/>
    </row>
    <row r="569" spans="2:14" x14ac:dyDescent="0.2">
      <c r="B569" s="117"/>
      <c r="C569" s="117"/>
      <c r="D569" s="90"/>
      <c r="E569" s="90"/>
      <c r="F569" s="90"/>
      <c r="G569" s="90"/>
      <c r="H569" s="90"/>
      <c r="I569" s="90"/>
      <c r="J569" s="117"/>
      <c r="K569" s="117"/>
      <c r="L569" s="117"/>
      <c r="M569" s="90"/>
      <c r="N569" s="90"/>
    </row>
    <row r="570" spans="2:14" x14ac:dyDescent="0.2">
      <c r="B570" s="140" t="s">
        <v>69</v>
      </c>
      <c r="C570" s="90"/>
      <c r="D570" s="90"/>
      <c r="E570" s="90"/>
      <c r="F570" s="90"/>
      <c r="G570" s="90"/>
      <c r="H570" s="90"/>
      <c r="I570" s="90"/>
      <c r="J570" s="172" t="s">
        <v>69</v>
      </c>
      <c r="K570" s="172"/>
      <c r="L570" s="172"/>
      <c r="M570" s="90"/>
      <c r="N570" s="90"/>
    </row>
    <row r="571" spans="2:14" x14ac:dyDescent="0.2">
      <c r="B571" s="90"/>
      <c r="C571" s="90"/>
      <c r="D571" s="90"/>
      <c r="E571" s="90"/>
      <c r="F571" s="90"/>
      <c r="G571" s="90"/>
      <c r="H571" s="90"/>
      <c r="I571" s="90"/>
      <c r="J571" s="90"/>
      <c r="K571" s="90"/>
      <c r="L571" s="90"/>
      <c r="M571" s="90"/>
      <c r="N571" s="90"/>
    </row>
    <row r="572" spans="2:14" x14ac:dyDescent="0.2">
      <c r="B572" s="137" t="s">
        <v>70</v>
      </c>
      <c r="C572" s="90"/>
      <c r="D572" s="90"/>
      <c r="E572" s="90"/>
      <c r="F572" s="90"/>
      <c r="G572" s="90"/>
      <c r="H572" s="90"/>
      <c r="I572" s="90"/>
      <c r="J572" s="90" t="s">
        <v>70</v>
      </c>
      <c r="K572" s="90"/>
      <c r="L572" s="90"/>
      <c r="M572" s="90"/>
      <c r="N572" s="90"/>
    </row>
    <row r="574" spans="2:14" x14ac:dyDescent="0.2">
      <c r="B574" s="90"/>
      <c r="C574" s="90"/>
      <c r="D574" s="90"/>
      <c r="E574" s="90"/>
      <c r="F574" s="90"/>
      <c r="G574" s="90"/>
      <c r="H574" s="90"/>
      <c r="I574" s="90"/>
      <c r="J574" s="90"/>
      <c r="K574" s="90"/>
      <c r="M574" s="90"/>
      <c r="N574" s="144" t="s">
        <v>35</v>
      </c>
    </row>
    <row r="575" spans="2:14" x14ac:dyDescent="0.2">
      <c r="B575" s="90"/>
      <c r="C575" s="90"/>
      <c r="D575" s="90"/>
      <c r="E575" s="90"/>
      <c r="F575" s="90"/>
      <c r="G575" s="90"/>
      <c r="H575" s="90"/>
      <c r="I575" s="90"/>
      <c r="J575" s="90"/>
      <c r="K575" s="90"/>
      <c r="M575" s="90"/>
      <c r="N575" s="144" t="s">
        <v>36</v>
      </c>
    </row>
    <row r="576" spans="2:14" x14ac:dyDescent="0.2">
      <c r="B576" s="90"/>
      <c r="C576" s="90"/>
      <c r="D576" s="90"/>
      <c r="E576" s="90"/>
      <c r="F576" s="90"/>
      <c r="G576" s="90"/>
      <c r="H576" s="90"/>
      <c r="I576" s="90"/>
      <c r="J576" s="90"/>
      <c r="K576" s="90"/>
      <c r="M576" s="90"/>
      <c r="N576" s="144" t="s">
        <v>37</v>
      </c>
    </row>
    <row r="577" spans="2:14" x14ac:dyDescent="0.2">
      <c r="B577" s="90"/>
      <c r="C577" s="90"/>
      <c r="D577" s="90"/>
      <c r="E577" s="90"/>
      <c r="F577" s="90"/>
      <c r="G577" s="90"/>
      <c r="H577" s="90"/>
      <c r="I577" s="90"/>
      <c r="J577" s="90"/>
      <c r="K577" s="90"/>
      <c r="L577" s="90"/>
      <c r="M577" s="90"/>
      <c r="N577" s="90"/>
    </row>
    <row r="578" spans="2:14" x14ac:dyDescent="0.2">
      <c r="B578" s="90"/>
      <c r="C578" s="174" t="s">
        <v>38</v>
      </c>
      <c r="D578" s="174"/>
      <c r="E578" s="174"/>
      <c r="F578" s="174"/>
      <c r="G578" s="174"/>
      <c r="H578" s="174"/>
      <c r="I578" s="174"/>
      <c r="J578" s="174"/>
      <c r="K578" s="174"/>
      <c r="L578" s="174"/>
      <c r="M578" s="90"/>
      <c r="N578" s="90"/>
    </row>
    <row r="579" spans="2:14" x14ac:dyDescent="0.2">
      <c r="B579" s="90"/>
      <c r="C579" s="174" t="s">
        <v>39</v>
      </c>
      <c r="D579" s="174"/>
      <c r="E579" s="174"/>
      <c r="F579" s="174"/>
      <c r="G579" s="174"/>
      <c r="H579" s="174"/>
      <c r="I579" s="174"/>
      <c r="J579" s="174"/>
      <c r="K579" s="174"/>
      <c r="L579" s="174"/>
      <c r="M579" s="90"/>
      <c r="N579" s="90"/>
    </row>
    <row r="580" spans="2:14" x14ac:dyDescent="0.2">
      <c r="B580" s="90" t="s">
        <v>40</v>
      </c>
      <c r="C580" s="138"/>
      <c r="D580" s="138"/>
      <c r="E580" s="138"/>
      <c r="F580" s="138"/>
      <c r="G580" s="138"/>
      <c r="H580" s="138"/>
      <c r="I580" s="138"/>
      <c r="J580" s="138"/>
      <c r="K580" s="138"/>
      <c r="L580" s="174" t="s">
        <v>41</v>
      </c>
      <c r="M580" s="174"/>
      <c r="N580" s="174"/>
    </row>
    <row r="581" spans="2:14" x14ac:dyDescent="0.2">
      <c r="B581" s="90"/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</row>
    <row r="582" spans="2:14" x14ac:dyDescent="0.2">
      <c r="B582" s="90" t="s">
        <v>42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</row>
    <row r="583" spans="2:14" x14ac:dyDescent="0.2">
      <c r="B583" s="90" t="s">
        <v>43</v>
      </c>
      <c r="C583" s="138"/>
      <c r="D583" s="138"/>
      <c r="E583" s="138"/>
      <c r="F583" s="138"/>
      <c r="G583" s="138"/>
      <c r="H583" s="138"/>
      <c r="I583" s="138"/>
      <c r="J583" s="138"/>
      <c r="K583" s="138"/>
      <c r="L583" s="138"/>
      <c r="M583" s="138"/>
      <c r="N583" s="138"/>
    </row>
    <row r="584" spans="2:14" x14ac:dyDescent="0.2">
      <c r="B584" s="90" t="s">
        <v>300</v>
      </c>
      <c r="C584" s="138"/>
      <c r="D584" s="138"/>
      <c r="E584" s="138"/>
      <c r="F584" s="138"/>
      <c r="G584" s="138"/>
      <c r="H584" s="138"/>
      <c r="I584" s="138"/>
      <c r="J584" s="138"/>
      <c r="K584" s="138"/>
      <c r="L584" s="138"/>
      <c r="M584" s="138"/>
      <c r="N584" s="138"/>
    </row>
    <row r="585" spans="2:14" x14ac:dyDescent="0.2">
      <c r="B585" s="90"/>
      <c r="C585" s="138"/>
      <c r="D585" s="138"/>
      <c r="E585" s="138"/>
      <c r="F585" s="138"/>
      <c r="G585" s="138"/>
      <c r="H585" s="138"/>
      <c r="I585" s="138"/>
      <c r="J585" s="138"/>
      <c r="K585" s="138"/>
      <c r="L585" s="138"/>
      <c r="M585" s="138"/>
      <c r="N585" s="138"/>
    </row>
    <row r="586" spans="2:14" x14ac:dyDescent="0.2">
      <c r="B586" s="90"/>
      <c r="C586" s="90"/>
      <c r="D586" s="90"/>
      <c r="E586" s="90"/>
      <c r="F586" s="90"/>
      <c r="G586" s="90"/>
      <c r="H586" s="90"/>
      <c r="I586" s="90"/>
      <c r="J586" s="90"/>
      <c r="K586" s="90"/>
      <c r="L586" s="90"/>
      <c r="M586" s="90"/>
      <c r="N586" s="90"/>
    </row>
    <row r="587" spans="2:14" x14ac:dyDescent="0.2">
      <c r="B587" s="175" t="s">
        <v>25</v>
      </c>
      <c r="C587" s="177" t="s">
        <v>44</v>
      </c>
      <c r="D587" s="179" t="s">
        <v>45</v>
      </c>
      <c r="E587" s="179" t="s">
        <v>46</v>
      </c>
      <c r="F587" s="179" t="s">
        <v>71</v>
      </c>
      <c r="G587" s="179" t="s">
        <v>47</v>
      </c>
      <c r="H587" s="179" t="s">
        <v>8</v>
      </c>
      <c r="I587" s="180" t="s">
        <v>48</v>
      </c>
      <c r="J587" s="180"/>
      <c r="K587" s="180"/>
      <c r="L587" s="180"/>
      <c r="M587" s="181" t="s">
        <v>49</v>
      </c>
      <c r="N587" s="182" t="s">
        <v>50</v>
      </c>
    </row>
    <row r="588" spans="2:14" x14ac:dyDescent="0.2">
      <c r="B588" s="176"/>
      <c r="C588" s="178"/>
      <c r="D588" s="179"/>
      <c r="E588" s="179"/>
      <c r="F588" s="179"/>
      <c r="G588" s="179"/>
      <c r="H588" s="179"/>
      <c r="I588" s="105" t="s">
        <v>51</v>
      </c>
      <c r="J588" s="105" t="s">
        <v>52</v>
      </c>
      <c r="K588" s="105" t="s">
        <v>53</v>
      </c>
      <c r="L588" s="105" t="s">
        <v>54</v>
      </c>
      <c r="M588" s="181"/>
      <c r="N588" s="183"/>
    </row>
    <row r="589" spans="2:14" x14ac:dyDescent="0.2">
      <c r="B589" s="185" t="s">
        <v>301</v>
      </c>
      <c r="C589" s="186"/>
      <c r="D589" s="186"/>
      <c r="E589" s="186"/>
      <c r="F589" s="186"/>
      <c r="G589" s="187"/>
      <c r="H589" s="106" t="s">
        <v>17</v>
      </c>
      <c r="I589" s="107">
        <v>120.15</v>
      </c>
      <c r="J589" s="107">
        <v>85.62</v>
      </c>
      <c r="K589" s="107">
        <v>43.38</v>
      </c>
      <c r="L589" s="107"/>
      <c r="M589" s="107">
        <v>6.85</v>
      </c>
      <c r="N589" s="107"/>
    </row>
    <row r="590" spans="2:14" x14ac:dyDescent="0.2">
      <c r="B590" s="188"/>
      <c r="C590" s="189"/>
      <c r="D590" s="189"/>
      <c r="E590" s="189"/>
      <c r="F590" s="189"/>
      <c r="G590" s="190"/>
      <c r="H590" s="106" t="s">
        <v>22</v>
      </c>
      <c r="I590" s="107">
        <v>898.69</v>
      </c>
      <c r="J590" s="107">
        <v>642.13</v>
      </c>
      <c r="K590" s="107">
        <v>323.07</v>
      </c>
      <c r="L590" s="107"/>
      <c r="M590" s="107">
        <v>27.97</v>
      </c>
      <c r="N590" s="107"/>
    </row>
    <row r="591" spans="2:14" x14ac:dyDescent="0.2">
      <c r="B591" s="188"/>
      <c r="C591" s="189"/>
      <c r="D591" s="189"/>
      <c r="E591" s="189"/>
      <c r="F591" s="189"/>
      <c r="G591" s="190"/>
      <c r="H591" s="106" t="s">
        <v>19</v>
      </c>
      <c r="I591" s="107">
        <v>71.349999999999994</v>
      </c>
      <c r="J591" s="107">
        <v>51.94</v>
      </c>
      <c r="K591" s="107">
        <v>26.54</v>
      </c>
      <c r="L591" s="107"/>
      <c r="M591" s="107">
        <v>1.43</v>
      </c>
      <c r="N591" s="107"/>
    </row>
    <row r="592" spans="2:14" x14ac:dyDescent="0.2">
      <c r="B592" s="188"/>
      <c r="C592" s="189"/>
      <c r="D592" s="189"/>
      <c r="E592" s="189"/>
      <c r="F592" s="189"/>
      <c r="G592" s="190"/>
      <c r="H592" s="106" t="s">
        <v>23</v>
      </c>
      <c r="I592" s="107">
        <v>71.349999999999994</v>
      </c>
      <c r="J592" s="107">
        <v>51.94</v>
      </c>
      <c r="K592" s="107">
        <v>26.54</v>
      </c>
      <c r="L592" s="107"/>
      <c r="M592" s="107">
        <v>1.43</v>
      </c>
      <c r="N592" s="107"/>
    </row>
    <row r="593" spans="2:15" x14ac:dyDescent="0.2">
      <c r="B593" s="191"/>
      <c r="C593" s="192"/>
      <c r="D593" s="192"/>
      <c r="E593" s="192"/>
      <c r="F593" s="192"/>
      <c r="G593" s="193"/>
      <c r="H593" s="106" t="s">
        <v>18</v>
      </c>
      <c r="I593" s="107">
        <v>22.83</v>
      </c>
      <c r="J593" s="107">
        <v>17.41</v>
      </c>
      <c r="K593" s="107">
        <v>8.85</v>
      </c>
      <c r="L593" s="107"/>
      <c r="M593" s="107">
        <v>0.56999999999999995</v>
      </c>
      <c r="N593" s="107"/>
    </row>
    <row r="594" spans="2:15" x14ac:dyDescent="0.2">
      <c r="B594" s="108" t="s">
        <v>310</v>
      </c>
      <c r="C594" s="105" t="s">
        <v>55</v>
      </c>
      <c r="D594" s="108">
        <v>96</v>
      </c>
      <c r="E594" s="108">
        <v>19</v>
      </c>
      <c r="F594" s="108">
        <v>1</v>
      </c>
      <c r="G594" s="109">
        <v>7.4</v>
      </c>
      <c r="H594" s="110" t="s">
        <v>17</v>
      </c>
      <c r="I594" s="111"/>
      <c r="J594" s="111"/>
      <c r="K594" s="111"/>
      <c r="L594" s="92">
        <f>IFERROR(SUM(I594,J594,K594),"")</f>
        <v>0</v>
      </c>
      <c r="M594" s="112"/>
      <c r="N594" s="92">
        <f>IFERROR(SUM(L594,M594),"")</f>
        <v>0</v>
      </c>
      <c r="O594" s="91" t="s">
        <v>158</v>
      </c>
    </row>
    <row r="595" spans="2:15" x14ac:dyDescent="0.2">
      <c r="B595" s="105"/>
      <c r="C595" s="105"/>
      <c r="D595" s="105"/>
      <c r="E595" s="105"/>
      <c r="F595" s="105"/>
      <c r="G595" s="105"/>
      <c r="H595" s="93" t="s">
        <v>56</v>
      </c>
      <c r="I595" s="94">
        <f>IFERROR(I594*I589,"")</f>
        <v>0</v>
      </c>
      <c r="J595" s="94">
        <f t="shared" ref="J595:K595" si="99">IFERROR(J594*J589,"")</f>
        <v>0</v>
      </c>
      <c r="K595" s="94">
        <f t="shared" si="99"/>
        <v>0</v>
      </c>
      <c r="L595" s="94">
        <f>IFERROR(SUM(I595,J595,K595),"")</f>
        <v>0</v>
      </c>
      <c r="M595" s="94">
        <f>IFERROR(M594*M589,"")</f>
        <v>0</v>
      </c>
      <c r="N595" s="94">
        <f>IFERROR(SUM(L595,M595),"")</f>
        <v>0</v>
      </c>
      <c r="O595" s="91" t="s">
        <v>245</v>
      </c>
    </row>
    <row r="596" spans="2:15" x14ac:dyDescent="0.2">
      <c r="B596" s="105"/>
      <c r="C596" s="105"/>
      <c r="D596" s="105"/>
      <c r="E596" s="105"/>
      <c r="F596" s="105"/>
      <c r="G596" s="105"/>
      <c r="H596" s="110" t="s">
        <v>22</v>
      </c>
      <c r="I596" s="111"/>
      <c r="J596" s="111" t="str">
        <f>IFERROR(INDEX(Извещение!$J$7:$T$45,MATCH(CONCATENATE(РАСЧЕТ!B594,"/",РАСЧЕТ!D594,"/",РАСЧЕТ!E594,"/",F594,"/",H596),Извещение!#REF!,0),3),"")</f>
        <v/>
      </c>
      <c r="K596" s="111" t="str">
        <f>IFERROR(INDEX(Извещение!$J$7:$T$45,MATCH(CONCATENATE(РАСЧЕТ!B594,"/",РАСЧЕТ!D594,"/",РАСЧЕТ!E594,"/",F594,"/",H596),Извещение!#REF!,0),4),"")</f>
        <v/>
      </c>
      <c r="L596" s="92">
        <f t="shared" ref="L596:L605" si="100">IFERROR(SUM(I596,J596,K596),"")</f>
        <v>0</v>
      </c>
      <c r="M596" s="112" t="str">
        <f>IFERROR(INDEX(Извещение!$J$7:$T$45,MATCH(CONCATENATE(РАСЧЕТ!B594,"/",РАСЧЕТ!D594,"/",РАСЧЕТ!E594,"/",F594,"/",H596),Извещение!#REF!,0),6),"")</f>
        <v/>
      </c>
      <c r="N596" s="92">
        <f t="shared" ref="N596" si="101">IFERROR(SUM(L596,M596),"")</f>
        <v>0</v>
      </c>
      <c r="O596" s="91" t="s">
        <v>246</v>
      </c>
    </row>
    <row r="597" spans="2:15" x14ac:dyDescent="0.2">
      <c r="B597" s="105"/>
      <c r="C597" s="105"/>
      <c r="D597" s="105"/>
      <c r="E597" s="105"/>
      <c r="F597" s="105"/>
      <c r="G597" s="105"/>
      <c r="H597" s="93" t="s">
        <v>56</v>
      </c>
      <c r="I597" s="94">
        <f>IFERROR(I596*I590,"")</f>
        <v>0</v>
      </c>
      <c r="J597" s="94" t="str">
        <f t="shared" ref="J597:K597" si="102">IFERROR(J596*J590,"")</f>
        <v/>
      </c>
      <c r="K597" s="94" t="str">
        <f t="shared" si="102"/>
        <v/>
      </c>
      <c r="L597" s="94">
        <f t="shared" si="100"/>
        <v>0</v>
      </c>
      <c r="M597" s="94" t="str">
        <f t="shared" ref="M597" si="103">IFERROR(M596*M590,"")</f>
        <v/>
      </c>
      <c r="N597" s="94">
        <f>IFERROR(SUM(L597,M597),"")</f>
        <v>0</v>
      </c>
      <c r="O597" s="91" t="s">
        <v>245</v>
      </c>
    </row>
    <row r="598" spans="2:15" x14ac:dyDescent="0.2">
      <c r="B598" s="105"/>
      <c r="C598" s="105"/>
      <c r="D598" s="105"/>
      <c r="E598" s="105"/>
      <c r="F598" s="105"/>
      <c r="G598" s="105"/>
      <c r="H598" s="95" t="s">
        <v>19</v>
      </c>
      <c r="I598" s="112">
        <v>0</v>
      </c>
      <c r="J598" s="112">
        <v>4.38</v>
      </c>
      <c r="K598" s="112">
        <v>4.07</v>
      </c>
      <c r="L598" s="92">
        <f t="shared" si="100"/>
        <v>8.4499999999999993</v>
      </c>
      <c r="M598" s="112">
        <v>69.709999999999994</v>
      </c>
      <c r="N598" s="92">
        <f t="shared" ref="N598" si="104">IFERROR(SUM(L598,M598),"")</f>
        <v>78.16</v>
      </c>
      <c r="O598" s="91" t="s">
        <v>247</v>
      </c>
    </row>
    <row r="599" spans="2:15" x14ac:dyDescent="0.2">
      <c r="B599" s="105"/>
      <c r="C599" s="105"/>
      <c r="D599" s="105"/>
      <c r="E599" s="105"/>
      <c r="F599" s="105"/>
      <c r="G599" s="105"/>
      <c r="H599" s="93" t="s">
        <v>56</v>
      </c>
      <c r="I599" s="94">
        <f>IFERROR(I598*I591,"")</f>
        <v>0</v>
      </c>
      <c r="J599" s="94">
        <f>IFERROR(J598*J591,"")</f>
        <v>227.49719999999999</v>
      </c>
      <c r="K599" s="94">
        <f>IFERROR(K598*K591,"")</f>
        <v>108.01780000000001</v>
      </c>
      <c r="L599" s="94">
        <f t="shared" si="100"/>
        <v>335.51499999999999</v>
      </c>
      <c r="M599" s="94">
        <f>IFERROR(M598*M591,"")</f>
        <v>99.685299999999984</v>
      </c>
      <c r="N599" s="94">
        <f>IFERROR(SUM(L599,M599),"")</f>
        <v>435.20029999999997</v>
      </c>
      <c r="O599" s="91" t="s">
        <v>245</v>
      </c>
    </row>
    <row r="600" spans="2:15" x14ac:dyDescent="0.2">
      <c r="B600" s="105"/>
      <c r="C600" s="105"/>
      <c r="D600" s="105"/>
      <c r="E600" s="105"/>
      <c r="F600" s="105"/>
      <c r="G600" s="105"/>
      <c r="H600" s="95" t="s">
        <v>23</v>
      </c>
      <c r="I600" s="112"/>
      <c r="J600" s="112" t="str">
        <f>IFERROR(INDEX(Извещение!$J$7:$T$45,MATCH(CONCATENATE(РАСЧЕТ!B594,"/",РАСЧЕТ!D594,"/",РАСЧЕТ!E594,"/",F594,"/",H600),Извещение!#REF!,0),3),"")</f>
        <v/>
      </c>
      <c r="K600" s="112" t="str">
        <f>IFERROR(INDEX(Извещение!$J$7:$T$45,MATCH(CONCATENATE(РАСЧЕТ!B594,"/",РАСЧЕТ!D594,"/",РАСЧЕТ!E594,"/",F594,"/",H600),Извещение!#REF!,0),4),"")</f>
        <v/>
      </c>
      <c r="L600" s="92">
        <f t="shared" si="100"/>
        <v>0</v>
      </c>
      <c r="M600" s="112" t="str">
        <f>IFERROR(INDEX(Извещение!$J$7:$T$45,MATCH(CONCATENATE(РАСЧЕТ!B594,"/",РАСЧЕТ!D594,"/",РАСЧЕТ!E594,"/",F594,"/",H600),Извещение!#REF!,0),6),"")</f>
        <v/>
      </c>
      <c r="N600" s="92">
        <f t="shared" ref="N600" si="105">IFERROR(SUM(L600,M600),"")</f>
        <v>0</v>
      </c>
      <c r="O600" s="91" t="s">
        <v>248</v>
      </c>
    </row>
    <row r="601" spans="2:15" x14ac:dyDescent="0.2">
      <c r="B601" s="105"/>
      <c r="C601" s="105"/>
      <c r="D601" s="105"/>
      <c r="E601" s="105"/>
      <c r="F601" s="105"/>
      <c r="G601" s="105"/>
      <c r="H601" s="93" t="s">
        <v>56</v>
      </c>
      <c r="I601" s="94">
        <f>IFERROR(I600*I592,"")</f>
        <v>0</v>
      </c>
      <c r="J601" s="94" t="str">
        <f>IFERROR(J600*J592,"")</f>
        <v/>
      </c>
      <c r="K601" s="94" t="str">
        <f>IFERROR(K600*K592,"")</f>
        <v/>
      </c>
      <c r="L601" s="94">
        <f t="shared" si="100"/>
        <v>0</v>
      </c>
      <c r="M601" s="94" t="str">
        <f>IFERROR(M600*M592,"")</f>
        <v/>
      </c>
      <c r="N601" s="94">
        <f>IFERROR(SUM(L601,M601),"")</f>
        <v>0</v>
      </c>
      <c r="O601" s="91" t="s">
        <v>245</v>
      </c>
    </row>
    <row r="602" spans="2:15" x14ac:dyDescent="0.2">
      <c r="B602" s="105"/>
      <c r="C602" s="105"/>
      <c r="D602" s="105"/>
      <c r="E602" s="105"/>
      <c r="F602" s="105"/>
      <c r="G602" s="105"/>
      <c r="H602" s="95" t="s">
        <v>18</v>
      </c>
      <c r="I602" s="112">
        <v>60.06</v>
      </c>
      <c r="J602" s="112">
        <v>679.4</v>
      </c>
      <c r="K602" s="112">
        <v>62.3</v>
      </c>
      <c r="L602" s="92">
        <f t="shared" si="100"/>
        <v>801.76</v>
      </c>
      <c r="M602" s="112">
        <v>747.99</v>
      </c>
      <c r="N602" s="92">
        <f t="shared" ref="N602" si="106">IFERROR(SUM(L602,M602),"")</f>
        <v>1549.75</v>
      </c>
      <c r="O602" s="91" t="s">
        <v>249</v>
      </c>
    </row>
    <row r="603" spans="2:15" x14ac:dyDescent="0.2">
      <c r="B603" s="105"/>
      <c r="C603" s="105"/>
      <c r="D603" s="105"/>
      <c r="E603" s="105"/>
      <c r="F603" s="105"/>
      <c r="G603" s="105"/>
      <c r="H603" s="93" t="s">
        <v>56</v>
      </c>
      <c r="I603" s="94">
        <f>IFERROR(I602*I593,"")</f>
        <v>1371.1697999999999</v>
      </c>
      <c r="J603" s="94">
        <f>IFERROR(J602*J593,"")</f>
        <v>11828.353999999999</v>
      </c>
      <c r="K603" s="94">
        <f>IFERROR(K602*K593,"")</f>
        <v>551.3549999999999</v>
      </c>
      <c r="L603" s="94">
        <f t="shared" si="100"/>
        <v>13750.878799999999</v>
      </c>
      <c r="M603" s="94">
        <f>IFERROR(M602*M593,"")</f>
        <v>426.35429999999997</v>
      </c>
      <c r="N603" s="94">
        <f>IFERROR(SUM(L603,M603),"")</f>
        <v>14177.233099999998</v>
      </c>
      <c r="O603" s="91" t="s">
        <v>245</v>
      </c>
    </row>
    <row r="604" spans="2:15" x14ac:dyDescent="0.2">
      <c r="B604" s="105"/>
      <c r="C604" s="105"/>
      <c r="D604" s="105"/>
      <c r="E604" s="105"/>
      <c r="F604" s="105"/>
      <c r="G604" s="105"/>
      <c r="H604" s="96" t="s">
        <v>57</v>
      </c>
      <c r="I604" s="97">
        <f ca="1">SUM(I594:OFFSET(I604,-1,0))-I605</f>
        <v>60.059999999999945</v>
      </c>
      <c r="J604" s="97">
        <f ca="1">SUM(J594:OFFSET(J604,-1,0))-J605</f>
        <v>683.78000000000065</v>
      </c>
      <c r="K604" s="97">
        <f ca="1">SUM(K594:OFFSET(K604,-1,0))-K605</f>
        <v>66.370000000000118</v>
      </c>
      <c r="L604" s="97">
        <f t="shared" ca="1" si="100"/>
        <v>810.21000000000072</v>
      </c>
      <c r="M604" s="97">
        <f ca="1">SUM(M594:OFFSET(M604,-1,0))-M605</f>
        <v>817.69999999999993</v>
      </c>
      <c r="N604" s="97">
        <f t="shared" ref="N604" ca="1" si="107">IFERROR(SUM(L604,M604),"")</f>
        <v>1627.9100000000008</v>
      </c>
      <c r="O604" s="91" t="s">
        <v>250</v>
      </c>
    </row>
    <row r="605" spans="2:15" x14ac:dyDescent="0.2">
      <c r="B605" s="105"/>
      <c r="C605" s="105"/>
      <c r="D605" s="105"/>
      <c r="E605" s="105"/>
      <c r="F605" s="105"/>
      <c r="G605" s="105"/>
      <c r="H605" s="96" t="s">
        <v>72</v>
      </c>
      <c r="I605" s="97">
        <f>SUMIF(H594:H603,"стоимость",I594:I603)</f>
        <v>1371.1697999999999</v>
      </c>
      <c r="J605" s="97">
        <f>SUMIF(H594:H603,"стоимость",J594:J603)</f>
        <v>12055.851199999999</v>
      </c>
      <c r="K605" s="97">
        <f>SUMIF(H594:H603,"стоимость",K594:K603)</f>
        <v>659.37279999999987</v>
      </c>
      <c r="L605" s="97">
        <f t="shared" si="100"/>
        <v>14086.393799999998</v>
      </c>
      <c r="M605" s="97">
        <f>SUMIF(H594:H603,"стоимость",M594:M603)</f>
        <v>526.03959999999995</v>
      </c>
      <c r="N605" s="97">
        <f>IFERROR(SUM(L605,M605),"")</f>
        <v>14612.433399999998</v>
      </c>
      <c r="O605" s="91" t="s">
        <v>251</v>
      </c>
    </row>
    <row r="606" spans="2:15" x14ac:dyDescent="0.2">
      <c r="B606" s="113"/>
      <c r="C606" s="113"/>
      <c r="D606" s="113"/>
      <c r="E606" s="113"/>
      <c r="F606" s="113"/>
      <c r="G606" s="114"/>
      <c r="H606" s="98"/>
      <c r="I606" s="98"/>
      <c r="J606" s="98"/>
      <c r="K606" s="98"/>
      <c r="L606" s="99"/>
      <c r="M606" s="98"/>
      <c r="N606" s="98"/>
    </row>
    <row r="607" spans="2:15" x14ac:dyDescent="0.2">
      <c r="B607" s="184" t="s">
        <v>58</v>
      </c>
      <c r="C607" s="184"/>
      <c r="D607" s="184"/>
      <c r="E607" s="184"/>
      <c r="F607" s="139"/>
      <c r="G607" s="90"/>
      <c r="H607" s="90"/>
      <c r="I607" s="90"/>
      <c r="J607" s="98"/>
      <c r="K607" s="98"/>
      <c r="L607" s="99"/>
      <c r="M607" s="98"/>
      <c r="N607" s="98"/>
    </row>
    <row r="608" spans="2:15" x14ac:dyDescent="0.2">
      <c r="B608" s="173" t="s">
        <v>103</v>
      </c>
      <c r="C608" s="173"/>
      <c r="D608" s="173"/>
      <c r="E608" s="173"/>
      <c r="F608" s="173"/>
      <c r="G608" s="173"/>
      <c r="H608" s="173"/>
      <c r="I608" s="173"/>
      <c r="J608" s="98"/>
      <c r="K608" s="98"/>
      <c r="L608" s="99"/>
      <c r="M608" s="98"/>
      <c r="N608" s="98"/>
    </row>
    <row r="609" spans="2:14" x14ac:dyDescent="0.2">
      <c r="B609" s="173" t="s">
        <v>59</v>
      </c>
      <c r="C609" s="173"/>
      <c r="D609" s="173"/>
      <c r="E609" s="173"/>
      <c r="F609" s="173"/>
      <c r="G609" s="173"/>
      <c r="H609" s="173"/>
      <c r="I609" s="173"/>
      <c r="J609" s="98"/>
      <c r="K609" s="98"/>
      <c r="L609" s="99"/>
      <c r="M609" s="98"/>
      <c r="N609" s="98"/>
    </row>
    <row r="610" spans="2:14" x14ac:dyDescent="0.2">
      <c r="B610" s="173" t="s">
        <v>60</v>
      </c>
      <c r="C610" s="173"/>
      <c r="D610" s="173"/>
      <c r="E610" s="173"/>
      <c r="F610" s="173"/>
      <c r="G610" s="173"/>
      <c r="H610" s="173"/>
      <c r="I610" s="173"/>
      <c r="J610" s="98"/>
      <c r="K610" s="98"/>
      <c r="L610" s="99"/>
      <c r="M610" s="98"/>
      <c r="N610" s="98"/>
    </row>
    <row r="611" spans="2:14" x14ac:dyDescent="0.2">
      <c r="B611" s="173" t="s">
        <v>61</v>
      </c>
      <c r="C611" s="173"/>
      <c r="D611" s="173"/>
      <c r="E611" s="173"/>
      <c r="F611" s="173"/>
      <c r="G611" s="173"/>
      <c r="H611" s="173"/>
      <c r="I611" s="173"/>
      <c r="J611" s="98"/>
      <c r="K611" s="98"/>
      <c r="L611" s="99"/>
      <c r="M611" s="98"/>
      <c r="N611" s="98"/>
    </row>
    <row r="612" spans="2:14" x14ac:dyDescent="0.2">
      <c r="B612" s="173" t="s">
        <v>62</v>
      </c>
      <c r="C612" s="173"/>
      <c r="D612" s="173"/>
      <c r="E612" s="173"/>
      <c r="F612" s="173"/>
      <c r="G612" s="173"/>
      <c r="H612" s="173"/>
      <c r="I612" s="173"/>
      <c r="J612" s="90"/>
      <c r="K612" s="90"/>
      <c r="L612" s="90"/>
      <c r="M612" s="90"/>
      <c r="N612" s="90"/>
    </row>
    <row r="613" spans="2:14" x14ac:dyDescent="0.2">
      <c r="B613" s="173" t="s">
        <v>63</v>
      </c>
      <c r="C613" s="173"/>
      <c r="D613" s="173"/>
      <c r="E613" s="173"/>
      <c r="F613" s="173"/>
      <c r="G613" s="173"/>
      <c r="H613" s="173"/>
      <c r="I613" s="173"/>
      <c r="J613" s="90"/>
      <c r="K613" s="90"/>
      <c r="L613" s="90"/>
      <c r="M613" s="90"/>
      <c r="N613" s="90"/>
    </row>
    <row r="614" spans="2:14" x14ac:dyDescent="0.2">
      <c r="B614" s="173" t="s">
        <v>64</v>
      </c>
      <c r="C614" s="173"/>
      <c r="D614" s="173"/>
      <c r="E614" s="173"/>
      <c r="F614" s="173"/>
      <c r="G614" s="173"/>
      <c r="H614" s="173"/>
      <c r="I614" s="173"/>
      <c r="J614" s="90"/>
      <c r="K614" s="90"/>
      <c r="L614" s="90"/>
      <c r="M614" s="90"/>
      <c r="N614" s="90"/>
    </row>
    <row r="615" spans="2:14" x14ac:dyDescent="0.2">
      <c r="B615" s="173" t="s">
        <v>65</v>
      </c>
      <c r="C615" s="173"/>
      <c r="D615" s="173"/>
      <c r="E615" s="173"/>
      <c r="F615" s="173"/>
      <c r="G615" s="173"/>
      <c r="H615" s="173"/>
      <c r="I615" s="173"/>
      <c r="J615" s="90"/>
      <c r="K615" s="90"/>
      <c r="L615" s="90"/>
      <c r="M615" s="90"/>
      <c r="N615" s="90"/>
    </row>
    <row r="616" spans="2:14" x14ac:dyDescent="0.2">
      <c r="B616" s="137"/>
      <c r="C616" s="137"/>
      <c r="D616" s="137"/>
      <c r="E616" s="137"/>
      <c r="F616" s="137"/>
      <c r="G616" s="137"/>
      <c r="H616" s="137"/>
      <c r="I616" s="137"/>
      <c r="J616" s="90"/>
      <c r="K616" s="90"/>
      <c r="L616" s="90"/>
      <c r="M616" s="90"/>
      <c r="N616" s="90"/>
    </row>
    <row r="617" spans="2:14" x14ac:dyDescent="0.2">
      <c r="B617" s="90" t="s">
        <v>66</v>
      </c>
      <c r="C617" s="90"/>
      <c r="D617" s="90"/>
      <c r="E617" s="90"/>
      <c r="F617" s="90"/>
      <c r="G617" s="90"/>
      <c r="H617" s="90"/>
      <c r="I617" s="90"/>
      <c r="J617" s="90" t="s">
        <v>67</v>
      </c>
      <c r="K617" s="90"/>
      <c r="L617" s="90"/>
      <c r="M617" s="90"/>
      <c r="N617" s="90"/>
    </row>
    <row r="618" spans="2:14" x14ac:dyDescent="0.2">
      <c r="B618" s="117" t="s">
        <v>102</v>
      </c>
      <c r="C618" s="117"/>
      <c r="D618" s="90"/>
      <c r="E618" s="90"/>
      <c r="F618" s="90"/>
      <c r="G618" s="90"/>
      <c r="H618" s="90"/>
      <c r="I618" s="90"/>
      <c r="J618" s="117"/>
      <c r="K618" s="117"/>
      <c r="L618" s="117"/>
      <c r="M618" s="90"/>
      <c r="N618" s="90"/>
    </row>
    <row r="619" spans="2:14" x14ac:dyDescent="0.2">
      <c r="B619" s="101" t="s">
        <v>68</v>
      </c>
      <c r="C619" s="90"/>
      <c r="D619" s="90"/>
      <c r="E619" s="90"/>
      <c r="F619" s="90"/>
      <c r="G619" s="90"/>
      <c r="H619" s="90"/>
      <c r="I619" s="90"/>
      <c r="J619" s="90" t="s">
        <v>68</v>
      </c>
      <c r="K619" s="90"/>
      <c r="L619" s="90"/>
      <c r="M619" s="90"/>
      <c r="N619" s="90"/>
    </row>
    <row r="620" spans="2:14" x14ac:dyDescent="0.2">
      <c r="B620" s="90"/>
      <c r="C620" s="90"/>
      <c r="D620" s="90"/>
      <c r="E620" s="90"/>
      <c r="F620" s="90"/>
      <c r="G620" s="90"/>
      <c r="H620" s="90"/>
      <c r="I620" s="90"/>
      <c r="J620" s="90"/>
      <c r="K620" s="90"/>
      <c r="L620" s="90"/>
      <c r="M620" s="90"/>
      <c r="N620" s="90"/>
    </row>
    <row r="621" spans="2:14" x14ac:dyDescent="0.2">
      <c r="B621" s="117"/>
      <c r="C621" s="117"/>
      <c r="D621" s="90"/>
      <c r="E621" s="90"/>
      <c r="F621" s="90"/>
      <c r="G621" s="90"/>
      <c r="H621" s="90"/>
      <c r="I621" s="90"/>
      <c r="J621" s="117"/>
      <c r="K621" s="117"/>
      <c r="L621" s="117"/>
      <c r="M621" s="90"/>
      <c r="N621" s="90"/>
    </row>
    <row r="622" spans="2:14" x14ac:dyDescent="0.2">
      <c r="B622" s="140" t="s">
        <v>69</v>
      </c>
      <c r="C622" s="90"/>
      <c r="D622" s="90"/>
      <c r="E622" s="90"/>
      <c r="F622" s="90"/>
      <c r="G622" s="90"/>
      <c r="H622" s="90"/>
      <c r="I622" s="90"/>
      <c r="J622" s="172" t="s">
        <v>69</v>
      </c>
      <c r="K622" s="172"/>
      <c r="L622" s="172"/>
      <c r="M622" s="90"/>
      <c r="N622" s="90"/>
    </row>
    <row r="623" spans="2:14" x14ac:dyDescent="0.2">
      <c r="B623" s="90"/>
      <c r="C623" s="90"/>
      <c r="D623" s="90"/>
      <c r="E623" s="90"/>
      <c r="F623" s="90"/>
      <c r="G623" s="90"/>
      <c r="H623" s="90"/>
      <c r="I623" s="90"/>
      <c r="J623" s="90"/>
      <c r="K623" s="90"/>
      <c r="L623" s="90"/>
      <c r="M623" s="90"/>
      <c r="N623" s="90"/>
    </row>
    <row r="624" spans="2:14" x14ac:dyDescent="0.2">
      <c r="B624" s="137" t="s">
        <v>70</v>
      </c>
      <c r="C624" s="90"/>
      <c r="D624" s="90"/>
      <c r="E624" s="90"/>
      <c r="F624" s="90"/>
      <c r="G624" s="90"/>
      <c r="H624" s="90"/>
      <c r="I624" s="90"/>
      <c r="J624" s="90" t="s">
        <v>70</v>
      </c>
      <c r="K624" s="90"/>
      <c r="L624" s="90"/>
      <c r="M624" s="90"/>
      <c r="N624" s="90"/>
    </row>
    <row r="626" spans="2:14" x14ac:dyDescent="0.2">
      <c r="B626" s="90"/>
      <c r="C626" s="90"/>
      <c r="D626" s="90"/>
      <c r="E626" s="90"/>
      <c r="F626" s="90"/>
      <c r="G626" s="90"/>
      <c r="H626" s="90"/>
      <c r="I626" s="90"/>
      <c r="J626" s="90"/>
      <c r="K626" s="90"/>
      <c r="M626" s="90"/>
      <c r="N626" s="144" t="s">
        <v>35</v>
      </c>
    </row>
    <row r="627" spans="2:14" x14ac:dyDescent="0.2">
      <c r="B627" s="90"/>
      <c r="C627" s="90"/>
      <c r="D627" s="90"/>
      <c r="E627" s="90"/>
      <c r="F627" s="90"/>
      <c r="G627" s="90"/>
      <c r="H627" s="90"/>
      <c r="I627" s="90"/>
      <c r="J627" s="90"/>
      <c r="K627" s="90"/>
      <c r="M627" s="90"/>
      <c r="N627" s="144" t="s">
        <v>36</v>
      </c>
    </row>
    <row r="628" spans="2:14" x14ac:dyDescent="0.2">
      <c r="B628" s="90"/>
      <c r="C628" s="90"/>
      <c r="D628" s="90"/>
      <c r="E628" s="90"/>
      <c r="F628" s="90"/>
      <c r="G628" s="90"/>
      <c r="H628" s="90"/>
      <c r="I628" s="90"/>
      <c r="J628" s="90"/>
      <c r="K628" s="90"/>
      <c r="M628" s="90"/>
      <c r="N628" s="144" t="s">
        <v>37</v>
      </c>
    </row>
    <row r="629" spans="2:14" x14ac:dyDescent="0.2">
      <c r="B629" s="90"/>
      <c r="C629" s="90"/>
      <c r="D629" s="90"/>
      <c r="E629" s="90"/>
      <c r="F629" s="90"/>
      <c r="G629" s="90"/>
      <c r="H629" s="90"/>
      <c r="I629" s="90"/>
      <c r="J629" s="90"/>
      <c r="K629" s="90"/>
      <c r="L629" s="90"/>
      <c r="M629" s="90"/>
      <c r="N629" s="90"/>
    </row>
    <row r="630" spans="2:14" x14ac:dyDescent="0.2">
      <c r="B630" s="90"/>
      <c r="C630" s="174" t="s">
        <v>38</v>
      </c>
      <c r="D630" s="174"/>
      <c r="E630" s="174"/>
      <c r="F630" s="174"/>
      <c r="G630" s="174"/>
      <c r="H630" s="174"/>
      <c r="I630" s="174"/>
      <c r="J630" s="174"/>
      <c r="K630" s="174"/>
      <c r="L630" s="174"/>
      <c r="M630" s="90"/>
      <c r="N630" s="90"/>
    </row>
    <row r="631" spans="2:14" x14ac:dyDescent="0.2">
      <c r="B631" s="90"/>
      <c r="C631" s="174" t="s">
        <v>39</v>
      </c>
      <c r="D631" s="174"/>
      <c r="E631" s="174"/>
      <c r="F631" s="174"/>
      <c r="G631" s="174"/>
      <c r="H631" s="174"/>
      <c r="I631" s="174"/>
      <c r="J631" s="174"/>
      <c r="K631" s="174"/>
      <c r="L631" s="174"/>
      <c r="M631" s="90"/>
      <c r="N631" s="90"/>
    </row>
    <row r="632" spans="2:14" x14ac:dyDescent="0.2">
      <c r="B632" s="90" t="s">
        <v>40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74" t="s">
        <v>41</v>
      </c>
      <c r="M632" s="174"/>
      <c r="N632" s="174"/>
    </row>
    <row r="633" spans="2:14" x14ac:dyDescent="0.2">
      <c r="B633" s="90"/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</row>
    <row r="634" spans="2:14" x14ac:dyDescent="0.2">
      <c r="B634" s="90" t="s">
        <v>42</v>
      </c>
      <c r="C634" s="138"/>
      <c r="D634" s="138"/>
      <c r="E634" s="138"/>
      <c r="F634" s="138"/>
      <c r="G634" s="138"/>
      <c r="H634" s="138"/>
      <c r="I634" s="138"/>
      <c r="J634" s="138"/>
      <c r="K634" s="138"/>
      <c r="L634" s="138"/>
      <c r="M634" s="138"/>
      <c r="N634" s="138"/>
    </row>
    <row r="635" spans="2:14" x14ac:dyDescent="0.2">
      <c r="B635" s="90" t="s">
        <v>43</v>
      </c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  <c r="M635" s="138"/>
      <c r="N635" s="138"/>
    </row>
    <row r="636" spans="2:14" x14ac:dyDescent="0.2">
      <c r="B636" s="90" t="s">
        <v>300</v>
      </c>
      <c r="C636" s="138"/>
      <c r="D636" s="138"/>
      <c r="E636" s="138"/>
      <c r="F636" s="138"/>
      <c r="G636" s="138"/>
      <c r="H636" s="138"/>
      <c r="I636" s="138"/>
      <c r="J636" s="138"/>
      <c r="K636" s="138"/>
      <c r="L636" s="138"/>
      <c r="M636" s="138"/>
      <c r="N636" s="138"/>
    </row>
    <row r="637" spans="2:14" x14ac:dyDescent="0.2">
      <c r="B637" s="90"/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</row>
    <row r="638" spans="2:14" x14ac:dyDescent="0.2">
      <c r="B638" s="90"/>
      <c r="C638" s="90"/>
      <c r="D638" s="90"/>
      <c r="E638" s="90"/>
      <c r="F638" s="90"/>
      <c r="G638" s="90"/>
      <c r="H638" s="90"/>
      <c r="I638" s="90"/>
      <c r="J638" s="90"/>
      <c r="K638" s="90"/>
      <c r="L638" s="90"/>
      <c r="M638" s="90"/>
      <c r="N638" s="90"/>
    </row>
    <row r="639" spans="2:14" ht="12.75" customHeight="1" x14ac:dyDescent="0.2">
      <c r="B639" s="175" t="s">
        <v>25</v>
      </c>
      <c r="C639" s="177" t="s">
        <v>44</v>
      </c>
      <c r="D639" s="179" t="s">
        <v>45</v>
      </c>
      <c r="E639" s="179" t="s">
        <v>46</v>
      </c>
      <c r="F639" s="179" t="s">
        <v>71</v>
      </c>
      <c r="G639" s="179" t="s">
        <v>47</v>
      </c>
      <c r="H639" s="179" t="s">
        <v>8</v>
      </c>
      <c r="I639" s="180" t="s">
        <v>48</v>
      </c>
      <c r="J639" s="180"/>
      <c r="K639" s="180"/>
      <c r="L639" s="180"/>
      <c r="M639" s="181" t="s">
        <v>49</v>
      </c>
      <c r="N639" s="182" t="s">
        <v>50</v>
      </c>
    </row>
    <row r="640" spans="2:14" x14ac:dyDescent="0.2">
      <c r="B640" s="176"/>
      <c r="C640" s="178"/>
      <c r="D640" s="179"/>
      <c r="E640" s="179"/>
      <c r="F640" s="179"/>
      <c r="G640" s="179"/>
      <c r="H640" s="179"/>
      <c r="I640" s="105" t="s">
        <v>51</v>
      </c>
      <c r="J640" s="105" t="s">
        <v>52</v>
      </c>
      <c r="K640" s="105" t="s">
        <v>53</v>
      </c>
      <c r="L640" s="105" t="s">
        <v>54</v>
      </c>
      <c r="M640" s="181"/>
      <c r="N640" s="183"/>
    </row>
    <row r="641" spans="2:15" x14ac:dyDescent="0.2">
      <c r="B641" s="185" t="s">
        <v>301</v>
      </c>
      <c r="C641" s="186"/>
      <c r="D641" s="186"/>
      <c r="E641" s="186"/>
      <c r="F641" s="186"/>
      <c r="G641" s="187"/>
      <c r="H641" s="106" t="s">
        <v>17</v>
      </c>
      <c r="I641" s="107">
        <v>120.15</v>
      </c>
      <c r="J641" s="107">
        <v>85.62</v>
      </c>
      <c r="K641" s="107">
        <v>43.38</v>
      </c>
      <c r="L641" s="107"/>
      <c r="M641" s="107">
        <v>6.85</v>
      </c>
      <c r="N641" s="107"/>
    </row>
    <row r="642" spans="2:15" x14ac:dyDescent="0.2">
      <c r="B642" s="188"/>
      <c r="C642" s="189"/>
      <c r="D642" s="189"/>
      <c r="E642" s="189"/>
      <c r="F642" s="189"/>
      <c r="G642" s="190"/>
      <c r="H642" s="106" t="s">
        <v>22</v>
      </c>
      <c r="I642" s="107">
        <v>898.69</v>
      </c>
      <c r="J642" s="107">
        <v>642.13</v>
      </c>
      <c r="K642" s="107">
        <v>323.07</v>
      </c>
      <c r="L642" s="107"/>
      <c r="M642" s="107">
        <v>27.97</v>
      </c>
      <c r="N642" s="107"/>
    </row>
    <row r="643" spans="2:15" x14ac:dyDescent="0.2">
      <c r="B643" s="188"/>
      <c r="C643" s="189"/>
      <c r="D643" s="189"/>
      <c r="E643" s="189"/>
      <c r="F643" s="189"/>
      <c r="G643" s="190"/>
      <c r="H643" s="106" t="s">
        <v>19</v>
      </c>
      <c r="I643" s="107">
        <v>71.349999999999994</v>
      </c>
      <c r="J643" s="107">
        <v>51.94</v>
      </c>
      <c r="K643" s="107">
        <v>26.54</v>
      </c>
      <c r="L643" s="107"/>
      <c r="M643" s="107">
        <v>1.43</v>
      </c>
      <c r="N643" s="107"/>
    </row>
    <row r="644" spans="2:15" x14ac:dyDescent="0.2">
      <c r="B644" s="188"/>
      <c r="C644" s="189"/>
      <c r="D644" s="189"/>
      <c r="E644" s="189"/>
      <c r="F644" s="189"/>
      <c r="G644" s="190"/>
      <c r="H644" s="106" t="s">
        <v>23</v>
      </c>
      <c r="I644" s="107">
        <v>71.349999999999994</v>
      </c>
      <c r="J644" s="107">
        <v>51.94</v>
      </c>
      <c r="K644" s="107">
        <v>26.54</v>
      </c>
      <c r="L644" s="107"/>
      <c r="M644" s="107">
        <v>1.43</v>
      </c>
      <c r="N644" s="107"/>
    </row>
    <row r="645" spans="2:15" x14ac:dyDescent="0.2">
      <c r="B645" s="191"/>
      <c r="C645" s="192"/>
      <c r="D645" s="192"/>
      <c r="E645" s="192"/>
      <c r="F645" s="192"/>
      <c r="G645" s="193"/>
      <c r="H645" s="106" t="s">
        <v>18</v>
      </c>
      <c r="I645" s="107">
        <v>22.83</v>
      </c>
      <c r="J645" s="107">
        <v>17.41</v>
      </c>
      <c r="K645" s="107">
        <v>8.85</v>
      </c>
      <c r="L645" s="107"/>
      <c r="M645" s="107">
        <v>0.56999999999999995</v>
      </c>
      <c r="N645" s="107"/>
    </row>
    <row r="646" spans="2:15" x14ac:dyDescent="0.2">
      <c r="B646" s="108" t="s">
        <v>310</v>
      </c>
      <c r="C646" s="105" t="s">
        <v>55</v>
      </c>
      <c r="D646" s="108">
        <v>2</v>
      </c>
      <c r="E646" s="108">
        <v>21</v>
      </c>
      <c r="F646" s="108">
        <v>3</v>
      </c>
      <c r="G646" s="109">
        <v>4</v>
      </c>
      <c r="H646" s="110" t="s">
        <v>17</v>
      </c>
      <c r="I646" s="111">
        <v>8.36</v>
      </c>
      <c r="J646" s="111">
        <v>56.49</v>
      </c>
      <c r="K646" s="111">
        <v>23.89</v>
      </c>
      <c r="L646" s="92">
        <f>IFERROR(SUM(I646,J646,K646),"")</f>
        <v>88.74</v>
      </c>
      <c r="M646" s="112">
        <v>61.81</v>
      </c>
      <c r="N646" s="92">
        <f>IFERROR(SUM(L646,M646),"")</f>
        <v>150.55000000000001</v>
      </c>
      <c r="O646" s="91" t="s">
        <v>160</v>
      </c>
    </row>
    <row r="647" spans="2:15" x14ac:dyDescent="0.2">
      <c r="B647" s="105"/>
      <c r="C647" s="105"/>
      <c r="D647" s="105"/>
      <c r="E647" s="105"/>
      <c r="F647" s="105"/>
      <c r="G647" s="105"/>
      <c r="H647" s="93" t="s">
        <v>56</v>
      </c>
      <c r="I647" s="94">
        <f>IFERROR(I646*I641,"")</f>
        <v>1004.454</v>
      </c>
      <c r="J647" s="94">
        <f t="shared" ref="J647:K647" si="108">IFERROR(J646*J641,"")</f>
        <v>4836.6738000000005</v>
      </c>
      <c r="K647" s="94">
        <f t="shared" si="108"/>
        <v>1036.3482000000001</v>
      </c>
      <c r="L647" s="94">
        <f>IFERROR(SUM(I647,J647,K647),"")</f>
        <v>6877.4760000000006</v>
      </c>
      <c r="M647" s="94">
        <f>IFERROR(M646*M641,"")</f>
        <v>423.39850000000001</v>
      </c>
      <c r="N647" s="94">
        <f>IFERROR(SUM(L647,M647),"")</f>
        <v>7300.8745000000008</v>
      </c>
      <c r="O647" s="91" t="s">
        <v>252</v>
      </c>
    </row>
    <row r="648" spans="2:15" x14ac:dyDescent="0.2">
      <c r="B648" s="105"/>
      <c r="C648" s="105"/>
      <c r="D648" s="105"/>
      <c r="E648" s="105"/>
      <c r="F648" s="105"/>
      <c r="G648" s="105"/>
      <c r="H648" s="110" t="s">
        <v>387</v>
      </c>
      <c r="I648" s="111"/>
      <c r="J648" s="111" t="str">
        <f>IFERROR(INDEX(Извещение!$J$7:$T$45,MATCH(CONCATENATE(РАСЧЕТ!B646,"/",РАСЧЕТ!D646,"/",РАСЧЕТ!E646,"/",F646,"/",H648),Извещение!#REF!,0),3),"")</f>
        <v/>
      </c>
      <c r="K648" s="111" t="str">
        <f>IFERROR(INDEX(Извещение!$J$7:$T$45,MATCH(CONCATENATE(РАСЧЕТ!B646,"/",РАСЧЕТ!D646,"/",РАСЧЕТ!E646,"/",F646,"/",H648),Извещение!#REF!,0),4),"")</f>
        <v/>
      </c>
      <c r="L648" s="92">
        <f t="shared" ref="L648:L657" si="109">IFERROR(SUM(I648,J648,K648),"")</f>
        <v>0</v>
      </c>
      <c r="M648" s="112">
        <v>78.91</v>
      </c>
      <c r="N648" s="92">
        <f t="shared" ref="N648" si="110">IFERROR(SUM(L648,M648),"")</f>
        <v>78.91</v>
      </c>
      <c r="O648" s="91" t="s">
        <v>253</v>
      </c>
    </row>
    <row r="649" spans="2:15" x14ac:dyDescent="0.2">
      <c r="B649" s="105"/>
      <c r="C649" s="105"/>
      <c r="D649" s="105"/>
      <c r="E649" s="105"/>
      <c r="F649" s="105"/>
      <c r="G649" s="105"/>
      <c r="H649" s="93" t="s">
        <v>56</v>
      </c>
      <c r="I649" s="94">
        <f>IFERROR(I648*I642,"")</f>
        <v>0</v>
      </c>
      <c r="J649" s="94" t="str">
        <f t="shared" ref="J649:K649" si="111">IFERROR(J648*J642,"")</f>
        <v/>
      </c>
      <c r="K649" s="94" t="str">
        <f t="shared" si="111"/>
        <v/>
      </c>
      <c r="L649" s="94">
        <f t="shared" si="109"/>
        <v>0</v>
      </c>
      <c r="M649" s="94">
        <f t="shared" ref="M649" si="112">IFERROR(M648*M642,"")</f>
        <v>2207.1126999999997</v>
      </c>
      <c r="N649" s="94">
        <f>IFERROR(SUM(L649,M649),"")</f>
        <v>2207.1126999999997</v>
      </c>
      <c r="O649" s="91" t="s">
        <v>252</v>
      </c>
    </row>
    <row r="650" spans="2:15" x14ac:dyDescent="0.2">
      <c r="B650" s="105"/>
      <c r="C650" s="105"/>
      <c r="D650" s="105"/>
      <c r="E650" s="105"/>
      <c r="F650" s="105"/>
      <c r="G650" s="105"/>
      <c r="H650" s="95" t="s">
        <v>19</v>
      </c>
      <c r="I650" s="112">
        <v>6.13</v>
      </c>
      <c r="J650" s="112">
        <v>97.68</v>
      </c>
      <c r="K650" s="112">
        <v>26.47</v>
      </c>
      <c r="L650" s="92">
        <f t="shared" si="109"/>
        <v>130.28</v>
      </c>
      <c r="M650" s="112">
        <v>92.41</v>
      </c>
      <c r="N650" s="92">
        <f t="shared" ref="N650" si="113">IFERROR(SUM(L650,M650),"")</f>
        <v>222.69</v>
      </c>
      <c r="O650" s="91" t="s">
        <v>161</v>
      </c>
    </row>
    <row r="651" spans="2:15" x14ac:dyDescent="0.2">
      <c r="B651" s="105"/>
      <c r="C651" s="105"/>
      <c r="D651" s="105"/>
      <c r="E651" s="105"/>
      <c r="F651" s="105"/>
      <c r="G651" s="105"/>
      <c r="H651" s="93" t="s">
        <v>56</v>
      </c>
      <c r="I651" s="94">
        <f>IFERROR(I650*I643,"")</f>
        <v>437.37549999999993</v>
      </c>
      <c r="J651" s="94">
        <f>IFERROR(J650*J643,"")</f>
        <v>5073.4992000000002</v>
      </c>
      <c r="K651" s="94">
        <f>IFERROR(K650*K643,"")</f>
        <v>702.51379999999995</v>
      </c>
      <c r="L651" s="94">
        <f t="shared" si="109"/>
        <v>6213.3885</v>
      </c>
      <c r="M651" s="94">
        <f>IFERROR(M650*M643,"")</f>
        <v>132.1463</v>
      </c>
      <c r="N651" s="94">
        <f>IFERROR(SUM(L651,M651),"")</f>
        <v>6345.5348000000004</v>
      </c>
      <c r="O651" s="91" t="s">
        <v>252</v>
      </c>
    </row>
    <row r="652" spans="2:15" x14ac:dyDescent="0.2">
      <c r="B652" s="105"/>
      <c r="C652" s="105"/>
      <c r="D652" s="105"/>
      <c r="E652" s="105"/>
      <c r="F652" s="105"/>
      <c r="G652" s="105"/>
      <c r="H652" s="95" t="s">
        <v>23</v>
      </c>
      <c r="I652" s="112"/>
      <c r="J652" s="112" t="str">
        <f>IFERROR(INDEX(Извещение!$J$7:$T$45,MATCH(CONCATENATE(РАСЧЕТ!B646,"/",РАСЧЕТ!D646,"/",РАСЧЕТ!E646,"/",F646,"/",H652),Извещение!#REF!,0),3),"")</f>
        <v/>
      </c>
      <c r="K652" s="112" t="str">
        <f>IFERROR(INDEX(Извещение!$J$7:$T$45,MATCH(CONCATENATE(РАСЧЕТ!B646,"/",РАСЧЕТ!D646,"/",РАСЧЕТ!E646,"/",F646,"/",H652),Извещение!#REF!,0),4),"")</f>
        <v/>
      </c>
      <c r="L652" s="92">
        <f t="shared" si="109"/>
        <v>0</v>
      </c>
      <c r="M652" s="112" t="str">
        <f>IFERROR(INDEX(Извещение!$J$7:$T$45,MATCH(CONCATENATE(РАСЧЕТ!B646,"/",РАСЧЕТ!D646,"/",РАСЧЕТ!E646,"/",F646,"/",H652),Извещение!#REF!,0),6),"")</f>
        <v/>
      </c>
      <c r="N652" s="92">
        <f t="shared" ref="N652" si="114">IFERROR(SUM(L652,M652),"")</f>
        <v>0</v>
      </c>
      <c r="O652" s="91" t="s">
        <v>254</v>
      </c>
    </row>
    <row r="653" spans="2:15" x14ac:dyDescent="0.2">
      <c r="B653" s="105"/>
      <c r="C653" s="105"/>
      <c r="D653" s="105"/>
      <c r="E653" s="105"/>
      <c r="F653" s="105"/>
      <c r="G653" s="105"/>
      <c r="H653" s="93" t="s">
        <v>56</v>
      </c>
      <c r="I653" s="94">
        <f>IFERROR(I652*I644,"")</f>
        <v>0</v>
      </c>
      <c r="J653" s="94" t="str">
        <f>IFERROR(J652*J644,"")</f>
        <v/>
      </c>
      <c r="K653" s="94" t="str">
        <f>IFERROR(K652*K644,"")</f>
        <v/>
      </c>
      <c r="L653" s="94">
        <f t="shared" si="109"/>
        <v>0</v>
      </c>
      <c r="M653" s="94" t="str">
        <f>IFERROR(M652*M644,"")</f>
        <v/>
      </c>
      <c r="N653" s="94">
        <f>IFERROR(SUM(L653,M653),"")</f>
        <v>0</v>
      </c>
      <c r="O653" s="91" t="s">
        <v>252</v>
      </c>
    </row>
    <row r="654" spans="2:15" x14ac:dyDescent="0.2">
      <c r="B654" s="105"/>
      <c r="C654" s="105"/>
      <c r="D654" s="105"/>
      <c r="E654" s="105"/>
      <c r="F654" s="105"/>
      <c r="G654" s="105"/>
      <c r="H654" s="95" t="s">
        <v>18</v>
      </c>
      <c r="I654" s="112">
        <v>26.12</v>
      </c>
      <c r="J654" s="112">
        <v>152.5</v>
      </c>
      <c r="K654" s="112">
        <v>11.81</v>
      </c>
      <c r="L654" s="92">
        <f t="shared" si="109"/>
        <v>190.43</v>
      </c>
      <c r="M654" s="112">
        <v>104.63</v>
      </c>
      <c r="N654" s="92">
        <f t="shared" ref="N654" si="115">IFERROR(SUM(L654,M654),"")</f>
        <v>295.06</v>
      </c>
      <c r="O654" s="91" t="s">
        <v>159</v>
      </c>
    </row>
    <row r="655" spans="2:15" x14ac:dyDescent="0.2">
      <c r="B655" s="105"/>
      <c r="C655" s="105"/>
      <c r="D655" s="105"/>
      <c r="E655" s="105"/>
      <c r="F655" s="105"/>
      <c r="G655" s="105"/>
      <c r="H655" s="93" t="s">
        <v>56</v>
      </c>
      <c r="I655" s="94">
        <f>IFERROR(I654*I645,"")</f>
        <v>596.31959999999992</v>
      </c>
      <c r="J655" s="94">
        <f>IFERROR(J654*J645,"")</f>
        <v>2655.0250000000001</v>
      </c>
      <c r="K655" s="94">
        <f>IFERROR(K654*K645,"")</f>
        <v>104.5185</v>
      </c>
      <c r="L655" s="94">
        <f t="shared" si="109"/>
        <v>3355.8631</v>
      </c>
      <c r="M655" s="94">
        <f>IFERROR(M654*M645,"")</f>
        <v>59.639099999999992</v>
      </c>
      <c r="N655" s="94">
        <f>IFERROR(SUM(L655,M655),"")</f>
        <v>3415.5021999999999</v>
      </c>
      <c r="O655" s="91" t="s">
        <v>252</v>
      </c>
    </row>
    <row r="656" spans="2:15" x14ac:dyDescent="0.2">
      <c r="B656" s="105"/>
      <c r="C656" s="105"/>
      <c r="D656" s="105"/>
      <c r="E656" s="105"/>
      <c r="F656" s="105"/>
      <c r="G656" s="105"/>
      <c r="H656" s="96" t="s">
        <v>57</v>
      </c>
      <c r="I656" s="97">
        <f ca="1">SUM(I646:OFFSET(I656,-1,0))-I657</f>
        <v>40.610000000000127</v>
      </c>
      <c r="J656" s="97">
        <f ca="1">SUM(J646:OFFSET(J656,-1,0))-J657</f>
        <v>306.67000000000007</v>
      </c>
      <c r="K656" s="97">
        <f ca="1">SUM(K646:OFFSET(K656,-1,0))-K657</f>
        <v>62.170000000000073</v>
      </c>
      <c r="L656" s="97">
        <f t="shared" ca="1" si="109"/>
        <v>409.45000000000027</v>
      </c>
      <c r="M656" s="97">
        <f ca="1">SUM(M646:OFFSET(M656,-1,0))-M657</f>
        <v>337.75999999999976</v>
      </c>
      <c r="N656" s="97">
        <f t="shared" ref="N656" ca="1" si="116">IFERROR(SUM(L656,M656),"")</f>
        <v>747.21</v>
      </c>
      <c r="O656" s="91" t="s">
        <v>255</v>
      </c>
    </row>
    <row r="657" spans="2:15" x14ac:dyDescent="0.2">
      <c r="B657" s="105"/>
      <c r="C657" s="105"/>
      <c r="D657" s="105"/>
      <c r="E657" s="105"/>
      <c r="F657" s="105"/>
      <c r="G657" s="105"/>
      <c r="H657" s="96" t="s">
        <v>72</v>
      </c>
      <c r="I657" s="97">
        <f>SUMIF(H646:H655,"стоимость",I646:I655)</f>
        <v>2038.1490999999996</v>
      </c>
      <c r="J657" s="97">
        <f>SUMIF(H646:H655,"стоимость",J646:J655)</f>
        <v>12565.198</v>
      </c>
      <c r="K657" s="97">
        <f>SUMIF(H646:H655,"стоимость",K646:K655)</f>
        <v>1843.3805</v>
      </c>
      <c r="L657" s="97">
        <f t="shared" si="109"/>
        <v>16446.727599999998</v>
      </c>
      <c r="M657" s="97">
        <f>SUMIF(H646:H655,"стоимость",M646:M655)</f>
        <v>2822.2965999999997</v>
      </c>
      <c r="N657" s="97">
        <f>IFERROR(SUM(L657,M657),"")</f>
        <v>19269.0242</v>
      </c>
      <c r="O657" s="91" t="s">
        <v>256</v>
      </c>
    </row>
    <row r="658" spans="2:15" x14ac:dyDescent="0.2">
      <c r="B658" s="113"/>
      <c r="C658" s="113"/>
      <c r="D658" s="113"/>
      <c r="E658" s="113"/>
      <c r="F658" s="113"/>
      <c r="G658" s="114"/>
      <c r="H658" s="98"/>
      <c r="I658" s="98"/>
      <c r="J658" s="98"/>
      <c r="K658" s="98"/>
      <c r="L658" s="99"/>
      <c r="M658" s="98"/>
      <c r="N658" s="98"/>
    </row>
    <row r="659" spans="2:15" x14ac:dyDescent="0.2">
      <c r="B659" s="184" t="s">
        <v>58</v>
      </c>
      <c r="C659" s="184"/>
      <c r="D659" s="184"/>
      <c r="E659" s="184"/>
      <c r="F659" s="139"/>
      <c r="G659" s="90"/>
      <c r="H659" s="90"/>
      <c r="I659" s="90"/>
      <c r="J659" s="98"/>
      <c r="K659" s="98"/>
      <c r="L659" s="99"/>
      <c r="M659" s="98"/>
      <c r="N659" s="98"/>
    </row>
    <row r="660" spans="2:15" x14ac:dyDescent="0.2">
      <c r="B660" s="173" t="s">
        <v>103</v>
      </c>
      <c r="C660" s="173"/>
      <c r="D660" s="173"/>
      <c r="E660" s="173"/>
      <c r="F660" s="173"/>
      <c r="G660" s="173"/>
      <c r="H660" s="173"/>
      <c r="I660" s="173"/>
      <c r="J660" s="98"/>
      <c r="K660" s="98"/>
      <c r="L660" s="99"/>
      <c r="M660" s="98"/>
      <c r="N660" s="98"/>
    </row>
    <row r="661" spans="2:15" x14ac:dyDescent="0.2">
      <c r="B661" s="173" t="s">
        <v>59</v>
      </c>
      <c r="C661" s="173"/>
      <c r="D661" s="173"/>
      <c r="E661" s="173"/>
      <c r="F661" s="173"/>
      <c r="G661" s="173"/>
      <c r="H661" s="173"/>
      <c r="I661" s="173"/>
      <c r="J661" s="98"/>
      <c r="K661" s="98"/>
      <c r="L661" s="99"/>
      <c r="M661" s="98"/>
      <c r="N661" s="98"/>
    </row>
    <row r="662" spans="2:15" x14ac:dyDescent="0.2">
      <c r="B662" s="173" t="s">
        <v>60</v>
      </c>
      <c r="C662" s="173"/>
      <c r="D662" s="173"/>
      <c r="E662" s="173"/>
      <c r="F662" s="173"/>
      <c r="G662" s="173"/>
      <c r="H662" s="173"/>
      <c r="I662" s="173"/>
      <c r="J662" s="98"/>
      <c r="K662" s="98"/>
      <c r="L662" s="99"/>
      <c r="M662" s="98"/>
      <c r="N662" s="98"/>
    </row>
    <row r="663" spans="2:15" x14ac:dyDescent="0.2">
      <c r="B663" s="173" t="s">
        <v>61</v>
      </c>
      <c r="C663" s="173"/>
      <c r="D663" s="173"/>
      <c r="E663" s="173"/>
      <c r="F663" s="173"/>
      <c r="G663" s="173"/>
      <c r="H663" s="173"/>
      <c r="I663" s="173"/>
      <c r="J663" s="98"/>
      <c r="K663" s="98"/>
      <c r="L663" s="99"/>
      <c r="M663" s="98"/>
      <c r="N663" s="98"/>
    </row>
    <row r="664" spans="2:15" x14ac:dyDescent="0.2">
      <c r="B664" s="173" t="s">
        <v>62</v>
      </c>
      <c r="C664" s="173"/>
      <c r="D664" s="173"/>
      <c r="E664" s="173"/>
      <c r="F664" s="173"/>
      <c r="G664" s="173"/>
      <c r="H664" s="173"/>
      <c r="I664" s="173"/>
      <c r="J664" s="90"/>
      <c r="K664" s="90"/>
      <c r="L664" s="90"/>
      <c r="M664" s="90"/>
      <c r="N664" s="90"/>
    </row>
    <row r="665" spans="2:15" x14ac:dyDescent="0.2">
      <c r="B665" s="173" t="s">
        <v>63</v>
      </c>
      <c r="C665" s="173"/>
      <c r="D665" s="173"/>
      <c r="E665" s="173"/>
      <c r="F665" s="173"/>
      <c r="G665" s="173"/>
      <c r="H665" s="173"/>
      <c r="I665" s="173"/>
      <c r="J665" s="90"/>
      <c r="K665" s="90"/>
      <c r="L665" s="90"/>
      <c r="M665" s="90"/>
      <c r="N665" s="90"/>
    </row>
    <row r="666" spans="2:15" x14ac:dyDescent="0.2">
      <c r="B666" s="173" t="s">
        <v>64</v>
      </c>
      <c r="C666" s="173"/>
      <c r="D666" s="173"/>
      <c r="E666" s="173"/>
      <c r="F666" s="173"/>
      <c r="G666" s="173"/>
      <c r="H666" s="173"/>
      <c r="I666" s="173"/>
      <c r="J666" s="90"/>
      <c r="K666" s="90"/>
      <c r="L666" s="90"/>
      <c r="M666" s="90"/>
      <c r="N666" s="90"/>
    </row>
    <row r="667" spans="2:15" x14ac:dyDescent="0.2">
      <c r="B667" s="173" t="s">
        <v>65</v>
      </c>
      <c r="C667" s="173"/>
      <c r="D667" s="173"/>
      <c r="E667" s="173"/>
      <c r="F667" s="173"/>
      <c r="G667" s="173"/>
      <c r="H667" s="173"/>
      <c r="I667" s="173"/>
      <c r="J667" s="90"/>
      <c r="K667" s="90"/>
      <c r="L667" s="90"/>
      <c r="M667" s="90"/>
      <c r="N667" s="90"/>
    </row>
    <row r="668" spans="2:15" x14ac:dyDescent="0.2">
      <c r="B668" s="137"/>
      <c r="C668" s="137"/>
      <c r="D668" s="137"/>
      <c r="E668" s="137"/>
      <c r="F668" s="137"/>
      <c r="G668" s="137"/>
      <c r="H668" s="137"/>
      <c r="I668" s="137"/>
      <c r="J668" s="90"/>
      <c r="K668" s="90"/>
      <c r="L668" s="90"/>
      <c r="M668" s="90"/>
      <c r="N668" s="90"/>
    </row>
    <row r="669" spans="2:15" x14ac:dyDescent="0.2">
      <c r="B669" s="90" t="s">
        <v>66</v>
      </c>
      <c r="C669" s="90"/>
      <c r="D669" s="90"/>
      <c r="E669" s="90"/>
      <c r="F669" s="90"/>
      <c r="G669" s="90"/>
      <c r="H669" s="90"/>
      <c r="I669" s="90"/>
      <c r="J669" s="90" t="s">
        <v>67</v>
      </c>
      <c r="K669" s="90"/>
      <c r="L669" s="90"/>
      <c r="M669" s="90"/>
      <c r="N669" s="90"/>
    </row>
    <row r="670" spans="2:15" x14ac:dyDescent="0.2">
      <c r="B670" s="117" t="s">
        <v>102</v>
      </c>
      <c r="C670" s="117"/>
      <c r="D670" s="90"/>
      <c r="E670" s="90"/>
      <c r="F670" s="90"/>
      <c r="G670" s="90"/>
      <c r="H670" s="90"/>
      <c r="I670" s="90"/>
      <c r="J670" s="117"/>
      <c r="K670" s="117"/>
      <c r="L670" s="117"/>
      <c r="M670" s="90"/>
      <c r="N670" s="90"/>
    </row>
    <row r="671" spans="2:15" x14ac:dyDescent="0.2">
      <c r="B671" s="101" t="s">
        <v>68</v>
      </c>
      <c r="C671" s="90"/>
      <c r="D671" s="90"/>
      <c r="E671" s="90"/>
      <c r="F671" s="90"/>
      <c r="G671" s="90"/>
      <c r="H671" s="90"/>
      <c r="I671" s="90"/>
      <c r="J671" s="90" t="s">
        <v>68</v>
      </c>
      <c r="K671" s="90"/>
      <c r="L671" s="90"/>
      <c r="M671" s="90"/>
      <c r="N671" s="90"/>
    </row>
    <row r="672" spans="2:15" x14ac:dyDescent="0.2">
      <c r="B672" s="90"/>
      <c r="C672" s="90"/>
      <c r="D672" s="90"/>
      <c r="E672" s="90"/>
      <c r="F672" s="90"/>
      <c r="G672" s="90"/>
      <c r="H672" s="90"/>
      <c r="I672" s="90"/>
      <c r="J672" s="90"/>
      <c r="K672" s="90"/>
      <c r="L672" s="90"/>
      <c r="M672" s="90"/>
      <c r="N672" s="90"/>
    </row>
    <row r="673" spans="2:14" x14ac:dyDescent="0.2">
      <c r="B673" s="117"/>
      <c r="C673" s="117"/>
      <c r="D673" s="90"/>
      <c r="E673" s="90"/>
      <c r="F673" s="90"/>
      <c r="G673" s="90"/>
      <c r="H673" s="90"/>
      <c r="I673" s="90"/>
      <c r="J673" s="117"/>
      <c r="K673" s="117"/>
      <c r="L673" s="117"/>
      <c r="M673" s="90"/>
      <c r="N673" s="90"/>
    </row>
    <row r="674" spans="2:14" x14ac:dyDescent="0.2">
      <c r="B674" s="140" t="s">
        <v>69</v>
      </c>
      <c r="C674" s="90"/>
      <c r="D674" s="90"/>
      <c r="E674" s="90"/>
      <c r="F674" s="90"/>
      <c r="G674" s="90"/>
      <c r="H674" s="90"/>
      <c r="I674" s="90"/>
      <c r="J674" s="172" t="s">
        <v>69</v>
      </c>
      <c r="K674" s="172"/>
      <c r="L674" s="172"/>
      <c r="M674" s="90"/>
      <c r="N674" s="90"/>
    </row>
    <row r="675" spans="2:14" x14ac:dyDescent="0.2">
      <c r="B675" s="90"/>
      <c r="C675" s="90"/>
      <c r="D675" s="90"/>
      <c r="E675" s="90"/>
      <c r="F675" s="90"/>
      <c r="G675" s="90"/>
      <c r="H675" s="90"/>
      <c r="I675" s="90"/>
      <c r="J675" s="90"/>
      <c r="K675" s="90"/>
      <c r="L675" s="90"/>
      <c r="M675" s="90"/>
      <c r="N675" s="90"/>
    </row>
    <row r="676" spans="2:14" x14ac:dyDescent="0.2">
      <c r="B676" s="137" t="s">
        <v>70</v>
      </c>
      <c r="C676" s="90"/>
      <c r="D676" s="90"/>
      <c r="E676" s="90"/>
      <c r="F676" s="90"/>
      <c r="G676" s="90"/>
      <c r="H676" s="90"/>
      <c r="I676" s="90"/>
      <c r="J676" s="90" t="s">
        <v>70</v>
      </c>
      <c r="K676" s="90"/>
      <c r="L676" s="90"/>
      <c r="M676" s="90"/>
      <c r="N676" s="90"/>
    </row>
    <row r="678" spans="2:14" x14ac:dyDescent="0.2">
      <c r="B678" s="90"/>
      <c r="C678" s="90"/>
      <c r="D678" s="90"/>
      <c r="E678" s="90"/>
      <c r="F678" s="90"/>
      <c r="G678" s="90"/>
      <c r="H678" s="90"/>
      <c r="I678" s="90"/>
      <c r="J678" s="90"/>
      <c r="K678" s="90"/>
      <c r="M678" s="90"/>
      <c r="N678" s="144" t="s">
        <v>35</v>
      </c>
    </row>
    <row r="679" spans="2:14" x14ac:dyDescent="0.2">
      <c r="B679" s="90"/>
      <c r="C679" s="90"/>
      <c r="D679" s="90"/>
      <c r="E679" s="90"/>
      <c r="F679" s="90"/>
      <c r="G679" s="90"/>
      <c r="H679" s="90"/>
      <c r="I679" s="90"/>
      <c r="J679" s="90"/>
      <c r="K679" s="90"/>
      <c r="M679" s="90"/>
      <c r="N679" s="144" t="s">
        <v>36</v>
      </c>
    </row>
    <row r="680" spans="2:14" x14ac:dyDescent="0.2">
      <c r="B680" s="90"/>
      <c r="C680" s="90"/>
      <c r="D680" s="90"/>
      <c r="E680" s="90"/>
      <c r="F680" s="90"/>
      <c r="G680" s="90"/>
      <c r="H680" s="90"/>
      <c r="I680" s="90"/>
      <c r="J680" s="90"/>
      <c r="K680" s="90"/>
      <c r="M680" s="90"/>
      <c r="N680" s="144" t="s">
        <v>37</v>
      </c>
    </row>
    <row r="681" spans="2:14" x14ac:dyDescent="0.2">
      <c r="B681" s="90"/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</row>
    <row r="682" spans="2:14" x14ac:dyDescent="0.2">
      <c r="B682" s="90"/>
      <c r="C682" s="174" t="s">
        <v>38</v>
      </c>
      <c r="D682" s="174"/>
      <c r="E682" s="174"/>
      <c r="F682" s="174"/>
      <c r="G682" s="174"/>
      <c r="H682" s="174"/>
      <c r="I682" s="174"/>
      <c r="J682" s="174"/>
      <c r="K682" s="174"/>
      <c r="L682" s="174"/>
      <c r="M682" s="90"/>
      <c r="N682" s="90"/>
    </row>
    <row r="683" spans="2:14" x14ac:dyDescent="0.2">
      <c r="B683" s="90"/>
      <c r="C683" s="174" t="s">
        <v>39</v>
      </c>
      <c r="D683" s="174"/>
      <c r="E683" s="174"/>
      <c r="F683" s="174"/>
      <c r="G683" s="174"/>
      <c r="H683" s="174"/>
      <c r="I683" s="174"/>
      <c r="J683" s="174"/>
      <c r="K683" s="174"/>
      <c r="L683" s="174"/>
      <c r="M683" s="90"/>
      <c r="N683" s="90"/>
    </row>
    <row r="684" spans="2:14" x14ac:dyDescent="0.2">
      <c r="B684" s="90" t="s">
        <v>40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74" t="s">
        <v>41</v>
      </c>
      <c r="M684" s="174"/>
      <c r="N684" s="174"/>
    </row>
    <row r="685" spans="2:14" x14ac:dyDescent="0.2">
      <c r="B685" s="90"/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</row>
    <row r="686" spans="2:14" x14ac:dyDescent="0.2">
      <c r="B686" s="90" t="s">
        <v>42</v>
      </c>
      <c r="C686" s="138"/>
      <c r="D686" s="138"/>
      <c r="E686" s="138"/>
      <c r="F686" s="138"/>
      <c r="G686" s="138"/>
      <c r="H686" s="138"/>
      <c r="I686" s="138"/>
      <c r="J686" s="138"/>
      <c r="K686" s="138"/>
      <c r="L686" s="138"/>
      <c r="M686" s="138"/>
      <c r="N686" s="138"/>
    </row>
    <row r="687" spans="2:14" x14ac:dyDescent="0.2">
      <c r="B687" s="90" t="s">
        <v>43</v>
      </c>
      <c r="C687" s="138"/>
      <c r="D687" s="138"/>
      <c r="E687" s="138"/>
      <c r="F687" s="138"/>
      <c r="G687" s="138"/>
      <c r="H687" s="138"/>
      <c r="I687" s="138"/>
      <c r="J687" s="138"/>
      <c r="K687" s="138"/>
      <c r="L687" s="138"/>
      <c r="M687" s="138"/>
      <c r="N687" s="138"/>
    </row>
    <row r="688" spans="2:14" x14ac:dyDescent="0.2">
      <c r="B688" s="90" t="s">
        <v>300</v>
      </c>
      <c r="C688" s="138"/>
      <c r="D688" s="138"/>
      <c r="E688" s="138"/>
      <c r="F688" s="138"/>
      <c r="G688" s="138"/>
      <c r="H688" s="138"/>
      <c r="I688" s="138"/>
      <c r="J688" s="138"/>
      <c r="K688" s="138"/>
      <c r="L688" s="138"/>
      <c r="M688" s="138"/>
      <c r="N688" s="138"/>
    </row>
    <row r="689" spans="2:15" x14ac:dyDescent="0.2">
      <c r="B689" s="90"/>
      <c r="C689" s="138"/>
      <c r="D689" s="138"/>
      <c r="E689" s="138"/>
      <c r="F689" s="138"/>
      <c r="G689" s="138"/>
      <c r="H689" s="138"/>
      <c r="I689" s="138"/>
      <c r="J689" s="138"/>
      <c r="K689" s="138"/>
      <c r="L689" s="138"/>
      <c r="M689" s="138"/>
      <c r="N689" s="138"/>
    </row>
    <row r="690" spans="2:15" x14ac:dyDescent="0.2">
      <c r="B690" s="90"/>
      <c r="C690" s="90"/>
      <c r="D690" s="90"/>
      <c r="E690" s="90"/>
      <c r="F690" s="90"/>
      <c r="G690" s="90"/>
      <c r="H690" s="90"/>
      <c r="I690" s="90"/>
      <c r="J690" s="90"/>
      <c r="K690" s="90"/>
      <c r="L690" s="90"/>
      <c r="M690" s="90"/>
      <c r="N690" s="90"/>
    </row>
    <row r="691" spans="2:15" x14ac:dyDescent="0.2">
      <c r="B691" s="175" t="s">
        <v>25</v>
      </c>
      <c r="C691" s="177" t="s">
        <v>44</v>
      </c>
      <c r="D691" s="179" t="s">
        <v>45</v>
      </c>
      <c r="E691" s="179" t="s">
        <v>46</v>
      </c>
      <c r="F691" s="179" t="s">
        <v>71</v>
      </c>
      <c r="G691" s="179" t="s">
        <v>47</v>
      </c>
      <c r="H691" s="179" t="s">
        <v>8</v>
      </c>
      <c r="I691" s="180" t="s">
        <v>48</v>
      </c>
      <c r="J691" s="180"/>
      <c r="K691" s="180"/>
      <c r="L691" s="180"/>
      <c r="M691" s="181" t="s">
        <v>49</v>
      </c>
      <c r="N691" s="182" t="s">
        <v>50</v>
      </c>
    </row>
    <row r="692" spans="2:15" x14ac:dyDescent="0.2">
      <c r="B692" s="176"/>
      <c r="C692" s="178"/>
      <c r="D692" s="179"/>
      <c r="E692" s="179"/>
      <c r="F692" s="179"/>
      <c r="G692" s="179"/>
      <c r="H692" s="179"/>
      <c r="I692" s="105" t="s">
        <v>51</v>
      </c>
      <c r="J692" s="105" t="s">
        <v>52</v>
      </c>
      <c r="K692" s="105" t="s">
        <v>53</v>
      </c>
      <c r="L692" s="105" t="s">
        <v>54</v>
      </c>
      <c r="M692" s="181"/>
      <c r="N692" s="183"/>
    </row>
    <row r="693" spans="2:15" x14ac:dyDescent="0.2">
      <c r="B693" s="185" t="s">
        <v>301</v>
      </c>
      <c r="C693" s="186"/>
      <c r="D693" s="186"/>
      <c r="E693" s="186"/>
      <c r="F693" s="186"/>
      <c r="G693" s="187"/>
      <c r="H693" s="106" t="s">
        <v>17</v>
      </c>
      <c r="I693" s="107">
        <v>120.15</v>
      </c>
      <c r="J693" s="107">
        <v>85.62</v>
      </c>
      <c r="K693" s="107">
        <v>43.38</v>
      </c>
      <c r="L693" s="107"/>
      <c r="M693" s="107">
        <v>6.85</v>
      </c>
      <c r="N693" s="107"/>
    </row>
    <row r="694" spans="2:15" x14ac:dyDescent="0.2">
      <c r="B694" s="188"/>
      <c r="C694" s="189"/>
      <c r="D694" s="189"/>
      <c r="E694" s="189"/>
      <c r="F694" s="189"/>
      <c r="G694" s="190"/>
      <c r="H694" s="106" t="s">
        <v>22</v>
      </c>
      <c r="I694" s="107">
        <v>898.69</v>
      </c>
      <c r="J694" s="107">
        <v>642.13</v>
      </c>
      <c r="K694" s="107">
        <v>323.07</v>
      </c>
      <c r="L694" s="107"/>
      <c r="M694" s="107">
        <v>27.97</v>
      </c>
      <c r="N694" s="107"/>
    </row>
    <row r="695" spans="2:15" x14ac:dyDescent="0.2">
      <c r="B695" s="188"/>
      <c r="C695" s="189"/>
      <c r="D695" s="189"/>
      <c r="E695" s="189"/>
      <c r="F695" s="189"/>
      <c r="G695" s="190"/>
      <c r="H695" s="106" t="s">
        <v>19</v>
      </c>
      <c r="I695" s="107">
        <v>71.349999999999994</v>
      </c>
      <c r="J695" s="107">
        <v>51.94</v>
      </c>
      <c r="K695" s="107">
        <v>26.54</v>
      </c>
      <c r="L695" s="107"/>
      <c r="M695" s="107">
        <v>1.43</v>
      </c>
      <c r="N695" s="107"/>
    </row>
    <row r="696" spans="2:15" x14ac:dyDescent="0.2">
      <c r="B696" s="188"/>
      <c r="C696" s="189"/>
      <c r="D696" s="189"/>
      <c r="E696" s="189"/>
      <c r="F696" s="189"/>
      <c r="G696" s="190"/>
      <c r="H696" s="106" t="s">
        <v>23</v>
      </c>
      <c r="I696" s="107">
        <v>71.349999999999994</v>
      </c>
      <c r="J696" s="107">
        <v>51.94</v>
      </c>
      <c r="K696" s="107">
        <v>26.54</v>
      </c>
      <c r="L696" s="107"/>
      <c r="M696" s="107">
        <v>1.43</v>
      </c>
      <c r="N696" s="107"/>
    </row>
    <row r="697" spans="2:15" x14ac:dyDescent="0.2">
      <c r="B697" s="191"/>
      <c r="C697" s="192"/>
      <c r="D697" s="192"/>
      <c r="E697" s="192"/>
      <c r="F697" s="192"/>
      <c r="G697" s="193"/>
      <c r="H697" s="106" t="s">
        <v>18</v>
      </c>
      <c r="I697" s="107">
        <v>22.83</v>
      </c>
      <c r="J697" s="107">
        <v>17.41</v>
      </c>
      <c r="K697" s="107">
        <v>8.85</v>
      </c>
      <c r="L697" s="107"/>
      <c r="M697" s="107">
        <v>0.56999999999999995</v>
      </c>
      <c r="N697" s="107"/>
    </row>
    <row r="698" spans="2:15" x14ac:dyDescent="0.2">
      <c r="B698" s="108" t="s">
        <v>310</v>
      </c>
      <c r="C698" s="105" t="s">
        <v>55</v>
      </c>
      <c r="D698" s="108">
        <v>55</v>
      </c>
      <c r="E698" s="108">
        <v>13</v>
      </c>
      <c r="F698" s="108">
        <v>1</v>
      </c>
      <c r="G698" s="109">
        <v>7</v>
      </c>
      <c r="H698" s="110" t="s">
        <v>17</v>
      </c>
      <c r="I698" s="111"/>
      <c r="J698" s="111"/>
      <c r="K698" s="111"/>
      <c r="L698" s="92">
        <f>IFERROR(SUM(I698,J698,K698),"")</f>
        <v>0</v>
      </c>
      <c r="M698" s="112"/>
      <c r="N698" s="92">
        <f>IFERROR(SUM(L698,M698),"")</f>
        <v>0</v>
      </c>
      <c r="O698" s="91" t="s">
        <v>163</v>
      </c>
    </row>
    <row r="699" spans="2:15" x14ac:dyDescent="0.2">
      <c r="B699" s="105"/>
      <c r="C699" s="105"/>
      <c r="D699" s="105"/>
      <c r="E699" s="105"/>
      <c r="F699" s="105"/>
      <c r="G699" s="105"/>
      <c r="H699" s="93" t="s">
        <v>56</v>
      </c>
      <c r="I699" s="94">
        <f>IFERROR(I698*I693,"")</f>
        <v>0</v>
      </c>
      <c r="J699" s="94">
        <f t="shared" ref="J699:K699" si="117">IFERROR(J698*J693,"")</f>
        <v>0</v>
      </c>
      <c r="K699" s="94">
        <f t="shared" si="117"/>
        <v>0</v>
      </c>
      <c r="L699" s="94">
        <f>IFERROR(SUM(I699,J699,K699),"")</f>
        <v>0</v>
      </c>
      <c r="M699" s="94">
        <f>IFERROR(M698*M693,"")</f>
        <v>0</v>
      </c>
      <c r="N699" s="94">
        <f>IFERROR(SUM(L699,M699),"")</f>
        <v>0</v>
      </c>
      <c r="O699" s="91" t="s">
        <v>257</v>
      </c>
    </row>
    <row r="700" spans="2:15" x14ac:dyDescent="0.2">
      <c r="B700" s="105"/>
      <c r="C700" s="105"/>
      <c r="D700" s="105"/>
      <c r="E700" s="105"/>
      <c r="F700" s="105"/>
      <c r="G700" s="105"/>
      <c r="H700" s="110" t="s">
        <v>22</v>
      </c>
      <c r="I700" s="111"/>
      <c r="J700" s="111" t="str">
        <f>IFERROR(INDEX(Извещение!$J$7:$T$45,MATCH(CONCATENATE(РАСЧЕТ!B698,"/",РАСЧЕТ!D698,"/",РАСЧЕТ!E698,"/",F698,"/",H700),Извещение!#REF!,0),3),"")</f>
        <v/>
      </c>
      <c r="K700" s="111" t="str">
        <f>IFERROR(INDEX(Извещение!$J$7:$T$45,MATCH(CONCATENATE(РАСЧЕТ!B698,"/",РАСЧЕТ!D698,"/",РАСЧЕТ!E698,"/",F698,"/",H700),Извещение!#REF!,0),4),"")</f>
        <v/>
      </c>
      <c r="L700" s="92">
        <f t="shared" ref="L700:L709" si="118">IFERROR(SUM(I700,J700,K700),"")</f>
        <v>0</v>
      </c>
      <c r="M700" s="112" t="str">
        <f>IFERROR(INDEX(Извещение!$J$7:$T$45,MATCH(CONCATENATE(РАСЧЕТ!B698,"/",РАСЧЕТ!D698,"/",РАСЧЕТ!E698,"/",F698,"/",H700),Извещение!#REF!,0),6),"")</f>
        <v/>
      </c>
      <c r="N700" s="92">
        <f t="shared" ref="N700" si="119">IFERROR(SUM(L700,M700),"")</f>
        <v>0</v>
      </c>
      <c r="O700" s="91" t="s">
        <v>258</v>
      </c>
    </row>
    <row r="701" spans="2:15" x14ac:dyDescent="0.2">
      <c r="B701" s="105"/>
      <c r="C701" s="105"/>
      <c r="D701" s="105"/>
      <c r="E701" s="105"/>
      <c r="F701" s="105"/>
      <c r="G701" s="105"/>
      <c r="H701" s="93" t="s">
        <v>56</v>
      </c>
      <c r="I701" s="94">
        <f>IFERROR(I700*I694,"")</f>
        <v>0</v>
      </c>
      <c r="J701" s="94" t="str">
        <f t="shared" ref="J701:K701" si="120">IFERROR(J700*J694,"")</f>
        <v/>
      </c>
      <c r="K701" s="94" t="str">
        <f t="shared" si="120"/>
        <v/>
      </c>
      <c r="L701" s="94">
        <f t="shared" si="118"/>
        <v>0</v>
      </c>
      <c r="M701" s="94" t="str">
        <f t="shared" ref="M701" si="121">IFERROR(M700*M694,"")</f>
        <v/>
      </c>
      <c r="N701" s="94">
        <f>IFERROR(SUM(L701,M701),"")</f>
        <v>0</v>
      </c>
      <c r="O701" s="91" t="s">
        <v>257</v>
      </c>
    </row>
    <row r="702" spans="2:15" x14ac:dyDescent="0.2">
      <c r="B702" s="105"/>
      <c r="C702" s="105"/>
      <c r="D702" s="105"/>
      <c r="E702" s="105"/>
      <c r="F702" s="105"/>
      <c r="G702" s="105"/>
      <c r="H702" s="95" t="s">
        <v>19</v>
      </c>
      <c r="I702" s="112">
        <v>40.6</v>
      </c>
      <c r="J702" s="112">
        <v>101.69</v>
      </c>
      <c r="K702" s="112">
        <v>0.7</v>
      </c>
      <c r="L702" s="92">
        <f t="shared" si="118"/>
        <v>142.98999999999998</v>
      </c>
      <c r="M702" s="112">
        <v>48.93</v>
      </c>
      <c r="N702" s="92">
        <f t="shared" ref="N702" si="122">IFERROR(SUM(L702,M702),"")</f>
        <v>191.92</v>
      </c>
      <c r="O702" s="91" t="s">
        <v>259</v>
      </c>
    </row>
    <row r="703" spans="2:15" x14ac:dyDescent="0.2">
      <c r="B703" s="105"/>
      <c r="C703" s="105"/>
      <c r="D703" s="105"/>
      <c r="E703" s="105"/>
      <c r="F703" s="105"/>
      <c r="G703" s="105"/>
      <c r="H703" s="93" t="s">
        <v>56</v>
      </c>
      <c r="I703" s="94">
        <f>IFERROR(I702*I695,"")</f>
        <v>2896.81</v>
      </c>
      <c r="J703" s="94">
        <f>IFERROR(J702*J695,"")</f>
        <v>5281.7785999999996</v>
      </c>
      <c r="K703" s="94">
        <f>IFERROR(K702*K695,"")</f>
        <v>18.577999999999999</v>
      </c>
      <c r="L703" s="94">
        <f t="shared" si="118"/>
        <v>8197.1665999999987</v>
      </c>
      <c r="M703" s="94">
        <f>IFERROR(M702*M695,"")</f>
        <v>69.969899999999996</v>
      </c>
      <c r="N703" s="94">
        <f>IFERROR(SUM(L703,M703),"")</f>
        <v>8267.1364999999987</v>
      </c>
      <c r="O703" s="91" t="s">
        <v>257</v>
      </c>
    </row>
    <row r="704" spans="2:15" x14ac:dyDescent="0.2">
      <c r="B704" s="105"/>
      <c r="C704" s="105"/>
      <c r="D704" s="105"/>
      <c r="E704" s="105"/>
      <c r="F704" s="105"/>
      <c r="G704" s="105"/>
      <c r="H704" s="95" t="s">
        <v>23</v>
      </c>
      <c r="I704" s="112"/>
      <c r="J704" s="112" t="str">
        <f>IFERROR(INDEX(Извещение!$J$7:$T$45,MATCH(CONCATENATE(РАСЧЕТ!B698,"/",РАСЧЕТ!D698,"/",РАСЧЕТ!E698,"/",F698,"/",H704),Извещение!#REF!,0),3),"")</f>
        <v/>
      </c>
      <c r="K704" s="112" t="str">
        <f>IFERROR(INDEX(Извещение!$J$7:$T$45,MATCH(CONCATENATE(РАСЧЕТ!B698,"/",РАСЧЕТ!D698,"/",РАСЧЕТ!E698,"/",F698,"/",H704),Извещение!#REF!,0),4),"")</f>
        <v/>
      </c>
      <c r="L704" s="92">
        <f t="shared" si="118"/>
        <v>0</v>
      </c>
      <c r="M704" s="112" t="str">
        <f>IFERROR(INDEX(Извещение!$J$7:$T$45,MATCH(CONCATENATE(РАСЧЕТ!B698,"/",РАСЧЕТ!D698,"/",РАСЧЕТ!E698,"/",F698,"/",H704),Извещение!#REF!,0),6),"")</f>
        <v/>
      </c>
      <c r="N704" s="92">
        <f t="shared" ref="N704" si="123">IFERROR(SUM(L704,M704),"")</f>
        <v>0</v>
      </c>
      <c r="O704" s="91" t="s">
        <v>260</v>
      </c>
    </row>
    <row r="705" spans="2:15" x14ac:dyDescent="0.2">
      <c r="B705" s="105"/>
      <c r="C705" s="105"/>
      <c r="D705" s="105"/>
      <c r="E705" s="105"/>
      <c r="F705" s="105"/>
      <c r="G705" s="105"/>
      <c r="H705" s="93" t="s">
        <v>56</v>
      </c>
      <c r="I705" s="94">
        <f>IFERROR(I704*I696,"")</f>
        <v>0</v>
      </c>
      <c r="J705" s="94" t="str">
        <f>IFERROR(J704*J696,"")</f>
        <v/>
      </c>
      <c r="K705" s="94" t="str">
        <f>IFERROR(K704*K696,"")</f>
        <v/>
      </c>
      <c r="L705" s="94">
        <f t="shared" si="118"/>
        <v>0</v>
      </c>
      <c r="M705" s="94" t="str">
        <f>IFERROR(M704*M696,"")</f>
        <v/>
      </c>
      <c r="N705" s="94">
        <f>IFERROR(SUM(L705,M705),"")</f>
        <v>0</v>
      </c>
      <c r="O705" s="91" t="s">
        <v>257</v>
      </c>
    </row>
    <row r="706" spans="2:15" x14ac:dyDescent="0.2">
      <c r="B706" s="105"/>
      <c r="C706" s="105"/>
      <c r="D706" s="105"/>
      <c r="E706" s="105"/>
      <c r="F706" s="105"/>
      <c r="G706" s="105"/>
      <c r="H706" s="95" t="s">
        <v>18</v>
      </c>
      <c r="I706" s="112">
        <v>67.7</v>
      </c>
      <c r="J706" s="112">
        <v>884.3</v>
      </c>
      <c r="K706" s="112">
        <v>88.42</v>
      </c>
      <c r="L706" s="92">
        <f t="shared" si="118"/>
        <v>1040.42</v>
      </c>
      <c r="M706" s="112">
        <v>792.53</v>
      </c>
      <c r="N706" s="92">
        <f t="shared" ref="N706" si="124">IFERROR(SUM(L706,M706),"")</f>
        <v>1832.95</v>
      </c>
      <c r="O706" s="91" t="s">
        <v>162</v>
      </c>
    </row>
    <row r="707" spans="2:15" x14ac:dyDescent="0.2">
      <c r="B707" s="105"/>
      <c r="C707" s="105"/>
      <c r="D707" s="105"/>
      <c r="E707" s="105"/>
      <c r="F707" s="105"/>
      <c r="G707" s="105"/>
      <c r="H707" s="93" t="s">
        <v>56</v>
      </c>
      <c r="I707" s="94">
        <f>IFERROR(I706*I697,"")</f>
        <v>1545.5909999999999</v>
      </c>
      <c r="J707" s="94">
        <f>IFERROR(J706*J697,"")</f>
        <v>15395.662999999999</v>
      </c>
      <c r="K707" s="94">
        <f>IFERROR(K706*K697,"")</f>
        <v>782.51699999999994</v>
      </c>
      <c r="L707" s="94">
        <f t="shared" si="118"/>
        <v>17723.770999999997</v>
      </c>
      <c r="M707" s="94">
        <f>IFERROR(M706*M697,"")</f>
        <v>451.74209999999994</v>
      </c>
      <c r="N707" s="94">
        <f>IFERROR(SUM(L707,M707),"")</f>
        <v>18175.513099999996</v>
      </c>
      <c r="O707" s="91" t="s">
        <v>257</v>
      </c>
    </row>
    <row r="708" spans="2:15" x14ac:dyDescent="0.2">
      <c r="B708" s="105"/>
      <c r="C708" s="105"/>
      <c r="D708" s="105"/>
      <c r="E708" s="105"/>
      <c r="F708" s="105"/>
      <c r="G708" s="105"/>
      <c r="H708" s="96" t="s">
        <v>57</v>
      </c>
      <c r="I708" s="97">
        <f ca="1">SUM(I698:OFFSET(I708,-1,0))-I709</f>
        <v>108.29999999999927</v>
      </c>
      <c r="J708" s="97">
        <f ca="1">SUM(J698:OFFSET(J708,-1,0))-J709</f>
        <v>985.98999999999796</v>
      </c>
      <c r="K708" s="97">
        <f ca="1">SUM(K698:OFFSET(K708,-1,0))-K709</f>
        <v>89.12</v>
      </c>
      <c r="L708" s="97">
        <f t="shared" ca="1" si="118"/>
        <v>1183.4099999999971</v>
      </c>
      <c r="M708" s="97">
        <f ca="1">SUM(M698:OFFSET(M708,-1,0))-M709</f>
        <v>841.46</v>
      </c>
      <c r="N708" s="97">
        <f t="shared" ref="N708" ca="1" si="125">IFERROR(SUM(L708,M708),"")</f>
        <v>2024.8699999999972</v>
      </c>
      <c r="O708" s="91" t="s">
        <v>261</v>
      </c>
    </row>
    <row r="709" spans="2:15" x14ac:dyDescent="0.2">
      <c r="B709" s="105"/>
      <c r="C709" s="105"/>
      <c r="D709" s="105"/>
      <c r="E709" s="105"/>
      <c r="F709" s="105"/>
      <c r="G709" s="105"/>
      <c r="H709" s="96" t="s">
        <v>72</v>
      </c>
      <c r="I709" s="97">
        <f>SUMIF(H698:H707,"стоимость",I698:I707)</f>
        <v>4442.4009999999998</v>
      </c>
      <c r="J709" s="97">
        <f>SUMIF(H698:H707,"стоимость",J698:J707)</f>
        <v>20677.441599999998</v>
      </c>
      <c r="K709" s="97">
        <f>SUMIF(H698:H707,"стоимость",K698:K707)</f>
        <v>801.09499999999991</v>
      </c>
      <c r="L709" s="97">
        <f t="shared" si="118"/>
        <v>25920.937599999997</v>
      </c>
      <c r="M709" s="97">
        <f>SUMIF(H698:H707,"стоимость",M698:M707)</f>
        <v>521.71199999999999</v>
      </c>
      <c r="N709" s="97">
        <f>IFERROR(SUM(L709,M709),"")</f>
        <v>26442.649599999997</v>
      </c>
      <c r="O709" s="91" t="s">
        <v>262</v>
      </c>
    </row>
    <row r="710" spans="2:15" x14ac:dyDescent="0.2">
      <c r="B710" s="113"/>
      <c r="C710" s="113"/>
      <c r="D710" s="113"/>
      <c r="E710" s="113"/>
      <c r="F710" s="113"/>
      <c r="G710" s="114"/>
      <c r="H710" s="98"/>
      <c r="I710" s="98"/>
      <c r="J710" s="98"/>
      <c r="K710" s="98"/>
      <c r="L710" s="99"/>
      <c r="M710" s="98"/>
      <c r="N710" s="98"/>
    </row>
    <row r="711" spans="2:15" x14ac:dyDescent="0.2">
      <c r="B711" s="184" t="s">
        <v>58</v>
      </c>
      <c r="C711" s="184"/>
      <c r="D711" s="184"/>
      <c r="E711" s="184"/>
      <c r="F711" s="139"/>
      <c r="G711" s="90"/>
      <c r="H711" s="90"/>
      <c r="I711" s="90"/>
      <c r="J711" s="98"/>
      <c r="K711" s="98"/>
      <c r="L711" s="99"/>
      <c r="M711" s="98"/>
      <c r="N711" s="98"/>
    </row>
    <row r="712" spans="2:15" x14ac:dyDescent="0.2">
      <c r="B712" s="173" t="s">
        <v>103</v>
      </c>
      <c r="C712" s="173"/>
      <c r="D712" s="173"/>
      <c r="E712" s="173"/>
      <c r="F712" s="173"/>
      <c r="G712" s="173"/>
      <c r="H712" s="173"/>
      <c r="I712" s="173"/>
      <c r="J712" s="98"/>
      <c r="K712" s="98"/>
      <c r="L712" s="99"/>
      <c r="M712" s="98"/>
      <c r="N712" s="98"/>
    </row>
    <row r="713" spans="2:15" x14ac:dyDescent="0.2">
      <c r="B713" s="173" t="s">
        <v>59</v>
      </c>
      <c r="C713" s="173"/>
      <c r="D713" s="173"/>
      <c r="E713" s="173"/>
      <c r="F713" s="173"/>
      <c r="G713" s="173"/>
      <c r="H713" s="173"/>
      <c r="I713" s="173"/>
      <c r="J713" s="98"/>
      <c r="K713" s="98"/>
      <c r="L713" s="99"/>
      <c r="M713" s="98"/>
      <c r="N713" s="98"/>
    </row>
    <row r="714" spans="2:15" x14ac:dyDescent="0.2">
      <c r="B714" s="173" t="s">
        <v>60</v>
      </c>
      <c r="C714" s="173"/>
      <c r="D714" s="173"/>
      <c r="E714" s="173"/>
      <c r="F714" s="173"/>
      <c r="G714" s="173"/>
      <c r="H714" s="173"/>
      <c r="I714" s="173"/>
      <c r="J714" s="98"/>
      <c r="K714" s="98"/>
      <c r="L714" s="99"/>
      <c r="M714" s="98"/>
      <c r="N714" s="98"/>
    </row>
    <row r="715" spans="2:15" x14ac:dyDescent="0.2">
      <c r="B715" s="173" t="s">
        <v>61</v>
      </c>
      <c r="C715" s="173"/>
      <c r="D715" s="173"/>
      <c r="E715" s="173"/>
      <c r="F715" s="173"/>
      <c r="G715" s="173"/>
      <c r="H715" s="173"/>
      <c r="I715" s="173"/>
      <c r="J715" s="98"/>
      <c r="K715" s="98"/>
      <c r="L715" s="99"/>
      <c r="M715" s="98"/>
      <c r="N715" s="98"/>
    </row>
    <row r="716" spans="2:15" x14ac:dyDescent="0.2">
      <c r="B716" s="173" t="s">
        <v>62</v>
      </c>
      <c r="C716" s="173"/>
      <c r="D716" s="173"/>
      <c r="E716" s="173"/>
      <c r="F716" s="173"/>
      <c r="G716" s="173"/>
      <c r="H716" s="173"/>
      <c r="I716" s="173"/>
      <c r="J716" s="90"/>
      <c r="K716" s="90"/>
      <c r="L716" s="90"/>
      <c r="M716" s="90"/>
      <c r="N716" s="90"/>
    </row>
    <row r="717" spans="2:15" x14ac:dyDescent="0.2">
      <c r="B717" s="173" t="s">
        <v>63</v>
      </c>
      <c r="C717" s="173"/>
      <c r="D717" s="173"/>
      <c r="E717" s="173"/>
      <c r="F717" s="173"/>
      <c r="G717" s="173"/>
      <c r="H717" s="173"/>
      <c r="I717" s="173"/>
      <c r="J717" s="90"/>
      <c r="K717" s="90"/>
      <c r="L717" s="90"/>
      <c r="M717" s="90"/>
      <c r="N717" s="90"/>
    </row>
    <row r="718" spans="2:15" x14ac:dyDescent="0.2">
      <c r="B718" s="173" t="s">
        <v>64</v>
      </c>
      <c r="C718" s="173"/>
      <c r="D718" s="173"/>
      <c r="E718" s="173"/>
      <c r="F718" s="173"/>
      <c r="G718" s="173"/>
      <c r="H718" s="173"/>
      <c r="I718" s="173"/>
      <c r="J718" s="90"/>
      <c r="K718" s="90"/>
      <c r="L718" s="90"/>
      <c r="M718" s="90"/>
      <c r="N718" s="90"/>
    </row>
    <row r="719" spans="2:15" x14ac:dyDescent="0.2">
      <c r="B719" s="173" t="s">
        <v>65</v>
      </c>
      <c r="C719" s="173"/>
      <c r="D719" s="173"/>
      <c r="E719" s="173"/>
      <c r="F719" s="173"/>
      <c r="G719" s="173"/>
      <c r="H719" s="173"/>
      <c r="I719" s="173"/>
      <c r="J719" s="90"/>
      <c r="K719" s="90"/>
      <c r="L719" s="90"/>
      <c r="M719" s="90"/>
      <c r="N719" s="90"/>
    </row>
    <row r="720" spans="2:15" x14ac:dyDescent="0.2">
      <c r="B720" s="137"/>
      <c r="C720" s="137"/>
      <c r="D720" s="137"/>
      <c r="E720" s="137"/>
      <c r="F720" s="137"/>
      <c r="G720" s="137"/>
      <c r="H720" s="137"/>
      <c r="I720" s="137"/>
      <c r="J720" s="90"/>
      <c r="K720" s="90"/>
      <c r="L720" s="90"/>
      <c r="M720" s="90"/>
      <c r="N720" s="90"/>
    </row>
    <row r="721" spans="2:14" x14ac:dyDescent="0.2">
      <c r="B721" s="90" t="s">
        <v>66</v>
      </c>
      <c r="C721" s="90"/>
      <c r="D721" s="90"/>
      <c r="E721" s="90"/>
      <c r="F721" s="90"/>
      <c r="G721" s="90"/>
      <c r="H721" s="90"/>
      <c r="I721" s="90"/>
      <c r="J721" s="90" t="s">
        <v>67</v>
      </c>
      <c r="K721" s="90"/>
      <c r="L721" s="90"/>
      <c r="M721" s="90"/>
      <c r="N721" s="90"/>
    </row>
    <row r="722" spans="2:14" x14ac:dyDescent="0.2">
      <c r="B722" s="117" t="s">
        <v>102</v>
      </c>
      <c r="C722" s="117"/>
      <c r="D722" s="90"/>
      <c r="E722" s="90"/>
      <c r="F722" s="90"/>
      <c r="G722" s="90"/>
      <c r="H722" s="90"/>
      <c r="I722" s="90"/>
      <c r="J722" s="117"/>
      <c r="K722" s="117"/>
      <c r="L722" s="117"/>
      <c r="M722" s="90"/>
      <c r="N722" s="90"/>
    </row>
    <row r="723" spans="2:14" x14ac:dyDescent="0.2">
      <c r="B723" s="101" t="s">
        <v>68</v>
      </c>
      <c r="C723" s="90"/>
      <c r="D723" s="90"/>
      <c r="E723" s="90"/>
      <c r="F723" s="90"/>
      <c r="G723" s="90"/>
      <c r="H723" s="90"/>
      <c r="I723" s="90"/>
      <c r="J723" s="90" t="s">
        <v>68</v>
      </c>
      <c r="K723" s="90"/>
      <c r="L723" s="90"/>
      <c r="M723" s="90"/>
      <c r="N723" s="90"/>
    </row>
    <row r="724" spans="2:14" x14ac:dyDescent="0.2">
      <c r="B724" s="90"/>
      <c r="C724" s="90"/>
      <c r="D724" s="90"/>
      <c r="E724" s="90"/>
      <c r="F724" s="90"/>
      <c r="G724" s="90"/>
      <c r="H724" s="90"/>
      <c r="I724" s="90"/>
      <c r="J724" s="90"/>
      <c r="K724" s="90"/>
      <c r="L724" s="90"/>
      <c r="M724" s="90"/>
      <c r="N724" s="90"/>
    </row>
    <row r="725" spans="2:14" x14ac:dyDescent="0.2">
      <c r="B725" s="117"/>
      <c r="C725" s="117"/>
      <c r="D725" s="90"/>
      <c r="E725" s="90"/>
      <c r="F725" s="90"/>
      <c r="G725" s="90"/>
      <c r="H725" s="90"/>
      <c r="I725" s="90"/>
      <c r="J725" s="117"/>
      <c r="K725" s="117"/>
      <c r="L725" s="117"/>
      <c r="M725" s="90"/>
      <c r="N725" s="90"/>
    </row>
    <row r="726" spans="2:14" x14ac:dyDescent="0.2">
      <c r="B726" s="140" t="s">
        <v>69</v>
      </c>
      <c r="C726" s="90"/>
      <c r="D726" s="90"/>
      <c r="E726" s="90"/>
      <c r="F726" s="90"/>
      <c r="G726" s="90"/>
      <c r="H726" s="90"/>
      <c r="I726" s="90"/>
      <c r="J726" s="172" t="s">
        <v>69</v>
      </c>
      <c r="K726" s="172"/>
      <c r="L726" s="172"/>
      <c r="M726" s="90"/>
      <c r="N726" s="90"/>
    </row>
    <row r="727" spans="2:14" x14ac:dyDescent="0.2">
      <c r="B727" s="90"/>
      <c r="C727" s="90"/>
      <c r="D727" s="90"/>
      <c r="E727" s="90"/>
      <c r="F727" s="90"/>
      <c r="G727" s="90"/>
      <c r="H727" s="90"/>
      <c r="I727" s="90"/>
      <c r="J727" s="90"/>
      <c r="K727" s="90"/>
      <c r="L727" s="90"/>
      <c r="M727" s="90"/>
      <c r="N727" s="90"/>
    </row>
    <row r="728" spans="2:14" x14ac:dyDescent="0.2">
      <c r="B728" s="137" t="s">
        <v>70</v>
      </c>
      <c r="C728" s="90"/>
      <c r="D728" s="90"/>
      <c r="E728" s="90"/>
      <c r="F728" s="90"/>
      <c r="G728" s="90"/>
      <c r="H728" s="90"/>
      <c r="I728" s="90"/>
      <c r="J728" s="90" t="s">
        <v>70</v>
      </c>
      <c r="K728" s="90"/>
      <c r="L728" s="90"/>
      <c r="M728" s="90"/>
      <c r="N728" s="90"/>
    </row>
    <row r="730" spans="2:14" x14ac:dyDescent="0.2">
      <c r="B730" s="101"/>
      <c r="C730" s="101"/>
      <c r="D730" s="101"/>
      <c r="E730" s="101"/>
      <c r="F730" s="101"/>
      <c r="G730" s="101"/>
      <c r="H730" s="101"/>
      <c r="I730" s="101"/>
      <c r="J730" s="101"/>
      <c r="K730" s="101"/>
      <c r="L730" s="123"/>
      <c r="M730" s="101"/>
      <c r="N730" s="124"/>
    </row>
    <row r="731" spans="2:14" x14ac:dyDescent="0.2">
      <c r="B731" s="101"/>
      <c r="C731" s="101"/>
      <c r="D731" s="101"/>
      <c r="E731" s="101"/>
      <c r="F731" s="101"/>
      <c r="G731" s="101"/>
      <c r="H731" s="101"/>
      <c r="I731" s="101"/>
      <c r="J731" s="101"/>
      <c r="K731" s="101"/>
      <c r="L731" s="123"/>
      <c r="M731" s="101"/>
      <c r="N731" s="124"/>
    </row>
    <row r="732" spans="2:14" x14ac:dyDescent="0.2">
      <c r="B732" s="101"/>
      <c r="C732" s="101"/>
      <c r="D732" s="101"/>
      <c r="E732" s="101"/>
      <c r="F732" s="101"/>
      <c r="G732" s="101"/>
      <c r="H732" s="101"/>
      <c r="I732" s="101"/>
      <c r="J732" s="101"/>
      <c r="K732" s="101"/>
      <c r="L732" s="123"/>
      <c r="M732" s="101"/>
      <c r="N732" s="124"/>
    </row>
    <row r="733" spans="2:14" x14ac:dyDescent="0.2">
      <c r="B733" s="101"/>
      <c r="C733" s="101"/>
      <c r="D733" s="101"/>
      <c r="E733" s="101"/>
      <c r="F733" s="101"/>
      <c r="G733" s="101"/>
      <c r="H733" s="101"/>
      <c r="I733" s="101"/>
      <c r="J733" s="101"/>
      <c r="K733" s="101"/>
      <c r="L733" s="101"/>
      <c r="M733" s="101"/>
      <c r="N733" s="101"/>
    </row>
    <row r="734" spans="2:14" x14ac:dyDescent="0.2">
      <c r="B734" s="101"/>
      <c r="C734" s="194"/>
      <c r="D734" s="194"/>
      <c r="E734" s="194"/>
      <c r="F734" s="194"/>
      <c r="G734" s="194"/>
      <c r="H734" s="194"/>
      <c r="I734" s="194"/>
      <c r="J734" s="194"/>
      <c r="K734" s="194"/>
      <c r="L734" s="194"/>
      <c r="M734" s="101"/>
      <c r="N734" s="101"/>
    </row>
    <row r="735" spans="2:14" x14ac:dyDescent="0.2">
      <c r="B735" s="90"/>
      <c r="C735" s="90"/>
      <c r="D735" s="90"/>
      <c r="E735" s="90"/>
      <c r="F735" s="90"/>
      <c r="G735" s="90"/>
      <c r="H735" s="90"/>
      <c r="I735" s="90"/>
      <c r="J735" s="90"/>
      <c r="K735" s="90"/>
      <c r="M735" s="90"/>
      <c r="N735" s="159" t="s">
        <v>35</v>
      </c>
    </row>
    <row r="736" spans="2:14" x14ac:dyDescent="0.2">
      <c r="B736" s="90"/>
      <c r="C736" s="90"/>
      <c r="D736" s="90"/>
      <c r="E736" s="90"/>
      <c r="F736" s="90"/>
      <c r="G736" s="90"/>
      <c r="H736" s="90"/>
      <c r="I736" s="90"/>
      <c r="J736" s="90"/>
      <c r="K736" s="90"/>
      <c r="M736" s="90"/>
      <c r="N736" s="159" t="s">
        <v>36</v>
      </c>
    </row>
    <row r="737" spans="2:15" x14ac:dyDescent="0.2">
      <c r="B737" s="90"/>
      <c r="C737" s="90"/>
      <c r="D737" s="90"/>
      <c r="E737" s="90"/>
      <c r="F737" s="90"/>
      <c r="G737" s="90"/>
      <c r="H737" s="90"/>
      <c r="I737" s="90"/>
      <c r="J737" s="90"/>
      <c r="K737" s="90"/>
      <c r="M737" s="90"/>
      <c r="N737" s="159" t="s">
        <v>37</v>
      </c>
    </row>
    <row r="738" spans="2:15" x14ac:dyDescent="0.2">
      <c r="B738" s="90"/>
      <c r="C738" s="90"/>
      <c r="D738" s="90"/>
      <c r="E738" s="90"/>
      <c r="F738" s="90"/>
      <c r="G738" s="90"/>
      <c r="H738" s="90"/>
      <c r="I738" s="90"/>
      <c r="J738" s="90"/>
      <c r="K738" s="90"/>
      <c r="L738" s="90"/>
      <c r="M738" s="90"/>
      <c r="N738" s="90"/>
    </row>
    <row r="739" spans="2:15" x14ac:dyDescent="0.2">
      <c r="B739" s="90"/>
      <c r="C739" s="174" t="s">
        <v>38</v>
      </c>
      <c r="D739" s="174"/>
      <c r="E739" s="174"/>
      <c r="F739" s="174"/>
      <c r="G739" s="174"/>
      <c r="H739" s="174"/>
      <c r="I739" s="174"/>
      <c r="J739" s="174"/>
      <c r="K739" s="174"/>
      <c r="L739" s="174"/>
      <c r="M739" s="90"/>
      <c r="N739" s="90"/>
    </row>
    <row r="740" spans="2:15" x14ac:dyDescent="0.2">
      <c r="B740" s="90"/>
      <c r="C740" s="174" t="s">
        <v>39</v>
      </c>
      <c r="D740" s="174"/>
      <c r="E740" s="174"/>
      <c r="F740" s="174"/>
      <c r="G740" s="174"/>
      <c r="H740" s="174"/>
      <c r="I740" s="174"/>
      <c r="J740" s="174"/>
      <c r="K740" s="174"/>
      <c r="L740" s="174"/>
      <c r="M740" s="90"/>
      <c r="N740" s="90"/>
    </row>
    <row r="741" spans="2:15" x14ac:dyDescent="0.2">
      <c r="B741" s="90" t="s">
        <v>40</v>
      </c>
      <c r="C741" s="155"/>
      <c r="D741" s="155"/>
      <c r="E741" s="155"/>
      <c r="F741" s="155"/>
      <c r="G741" s="155"/>
      <c r="H741" s="155"/>
      <c r="I741" s="155"/>
      <c r="J741" s="155"/>
      <c r="K741" s="155"/>
      <c r="L741" s="174" t="s">
        <v>41</v>
      </c>
      <c r="M741" s="174"/>
      <c r="N741" s="174"/>
    </row>
    <row r="742" spans="2:15" x14ac:dyDescent="0.2">
      <c r="B742" s="90"/>
      <c r="C742" s="155"/>
      <c r="D742" s="155"/>
      <c r="E742" s="155"/>
      <c r="F742" s="155"/>
      <c r="G742" s="155"/>
      <c r="H742" s="155"/>
      <c r="I742" s="155"/>
      <c r="J742" s="155"/>
      <c r="K742" s="155"/>
      <c r="L742" s="155"/>
      <c r="M742" s="155"/>
      <c r="N742" s="155"/>
    </row>
    <row r="743" spans="2:15" x14ac:dyDescent="0.2">
      <c r="B743" s="90" t="s">
        <v>42</v>
      </c>
      <c r="C743" s="155"/>
      <c r="D743" s="155"/>
      <c r="E743" s="155"/>
      <c r="F743" s="155"/>
      <c r="G743" s="155"/>
      <c r="H743" s="155"/>
      <c r="I743" s="155"/>
      <c r="J743" s="155"/>
      <c r="K743" s="155"/>
      <c r="L743" s="155"/>
      <c r="M743" s="155"/>
      <c r="N743" s="155"/>
    </row>
    <row r="744" spans="2:15" x14ac:dyDescent="0.2">
      <c r="B744" s="90" t="s">
        <v>43</v>
      </c>
      <c r="C744" s="155"/>
      <c r="D744" s="155"/>
      <c r="E744" s="155"/>
      <c r="F744" s="155"/>
      <c r="G744" s="155"/>
      <c r="H744" s="155"/>
      <c r="I744" s="155"/>
      <c r="J744" s="155"/>
      <c r="K744" s="155"/>
      <c r="L744" s="155"/>
      <c r="M744" s="155"/>
      <c r="N744" s="155"/>
    </row>
    <row r="745" spans="2:15" x14ac:dyDescent="0.2">
      <c r="B745" s="90" t="s">
        <v>300</v>
      </c>
      <c r="C745" s="155"/>
      <c r="D745" s="155"/>
      <c r="E745" s="155"/>
      <c r="F745" s="155"/>
      <c r="G745" s="155"/>
      <c r="H745" s="155"/>
      <c r="I745" s="155"/>
      <c r="J745" s="155"/>
      <c r="K745" s="155"/>
      <c r="L745" s="155"/>
      <c r="M745" s="155"/>
      <c r="N745" s="155"/>
    </row>
    <row r="746" spans="2:15" x14ac:dyDescent="0.2">
      <c r="B746" s="90"/>
      <c r="C746" s="155"/>
      <c r="D746" s="155"/>
      <c r="E746" s="155"/>
      <c r="F746" s="155"/>
      <c r="G746" s="155"/>
      <c r="H746" s="155"/>
      <c r="I746" s="155"/>
      <c r="J746" s="155"/>
      <c r="K746" s="155"/>
      <c r="L746" s="155"/>
      <c r="M746" s="155"/>
      <c r="N746" s="155"/>
    </row>
    <row r="747" spans="2:15" x14ac:dyDescent="0.2">
      <c r="B747" s="90"/>
      <c r="C747" s="90"/>
      <c r="D747" s="90"/>
      <c r="E747" s="90"/>
      <c r="F747" s="90"/>
      <c r="G747" s="90"/>
      <c r="H747" s="90"/>
      <c r="I747" s="90"/>
      <c r="J747" s="90"/>
      <c r="K747" s="90"/>
      <c r="L747" s="90"/>
      <c r="M747" s="90"/>
      <c r="N747" s="90"/>
    </row>
    <row r="748" spans="2:15" ht="12.75" customHeight="1" x14ac:dyDescent="0.2">
      <c r="B748" s="175" t="s">
        <v>25</v>
      </c>
      <c r="C748" s="177" t="s">
        <v>44</v>
      </c>
      <c r="D748" s="179" t="s">
        <v>45</v>
      </c>
      <c r="E748" s="179" t="s">
        <v>46</v>
      </c>
      <c r="F748" s="179" t="s">
        <v>71</v>
      </c>
      <c r="G748" s="179" t="s">
        <v>47</v>
      </c>
      <c r="H748" s="179" t="s">
        <v>8</v>
      </c>
      <c r="I748" s="180" t="s">
        <v>48</v>
      </c>
      <c r="J748" s="180"/>
      <c r="K748" s="180"/>
      <c r="L748" s="180"/>
      <c r="M748" s="181" t="s">
        <v>49</v>
      </c>
      <c r="N748" s="182" t="s">
        <v>50</v>
      </c>
    </row>
    <row r="749" spans="2:15" x14ac:dyDescent="0.2">
      <c r="B749" s="176"/>
      <c r="C749" s="178"/>
      <c r="D749" s="179"/>
      <c r="E749" s="179"/>
      <c r="F749" s="179"/>
      <c r="G749" s="179"/>
      <c r="H749" s="179"/>
      <c r="I749" s="105" t="s">
        <v>51</v>
      </c>
      <c r="J749" s="105" t="s">
        <v>52</v>
      </c>
      <c r="K749" s="105" t="s">
        <v>53</v>
      </c>
      <c r="L749" s="105" t="s">
        <v>54</v>
      </c>
      <c r="M749" s="181"/>
      <c r="N749" s="183"/>
    </row>
    <row r="750" spans="2:15" x14ac:dyDescent="0.2">
      <c r="B750" s="185" t="s">
        <v>301</v>
      </c>
      <c r="C750" s="186"/>
      <c r="D750" s="186"/>
      <c r="E750" s="186"/>
      <c r="F750" s="186"/>
      <c r="G750" s="187"/>
      <c r="H750" s="106" t="s">
        <v>17</v>
      </c>
      <c r="I750" s="107">
        <v>120.15</v>
      </c>
      <c r="J750" s="107">
        <v>85.62</v>
      </c>
      <c r="K750" s="107">
        <v>43.38</v>
      </c>
      <c r="L750" s="107"/>
      <c r="M750" s="107">
        <v>6.85</v>
      </c>
      <c r="N750" s="107"/>
      <c r="O750" s="91" t="s">
        <v>165</v>
      </c>
    </row>
    <row r="751" spans="2:15" x14ac:dyDescent="0.2">
      <c r="B751" s="188"/>
      <c r="C751" s="189"/>
      <c r="D751" s="189"/>
      <c r="E751" s="189"/>
      <c r="F751" s="189"/>
      <c r="G751" s="190"/>
      <c r="H751" s="106" t="s">
        <v>22</v>
      </c>
      <c r="I751" s="107">
        <v>898.69</v>
      </c>
      <c r="J751" s="107">
        <v>642.13</v>
      </c>
      <c r="K751" s="107">
        <v>323.07</v>
      </c>
      <c r="L751" s="107"/>
      <c r="M751" s="107">
        <v>27.97</v>
      </c>
      <c r="N751" s="107"/>
      <c r="O751" s="91" t="s">
        <v>263</v>
      </c>
    </row>
    <row r="752" spans="2:15" x14ac:dyDescent="0.2">
      <c r="B752" s="188"/>
      <c r="C752" s="189"/>
      <c r="D752" s="189"/>
      <c r="E752" s="189"/>
      <c r="F752" s="189"/>
      <c r="G752" s="190"/>
      <c r="H752" s="106" t="s">
        <v>19</v>
      </c>
      <c r="I752" s="107">
        <v>71.349999999999994</v>
      </c>
      <c r="J752" s="107">
        <v>51.94</v>
      </c>
      <c r="K752" s="107">
        <v>26.54</v>
      </c>
      <c r="L752" s="107"/>
      <c r="M752" s="107">
        <v>1.43</v>
      </c>
      <c r="N752" s="107"/>
      <c r="O752" s="91" t="s">
        <v>264</v>
      </c>
    </row>
    <row r="753" spans="2:15" x14ac:dyDescent="0.2">
      <c r="B753" s="188"/>
      <c r="C753" s="189"/>
      <c r="D753" s="189"/>
      <c r="E753" s="189"/>
      <c r="F753" s="189"/>
      <c r="G753" s="190"/>
      <c r="H753" s="106" t="s">
        <v>23</v>
      </c>
      <c r="I753" s="107">
        <v>71.349999999999994</v>
      </c>
      <c r="J753" s="107">
        <v>51.94</v>
      </c>
      <c r="K753" s="107">
        <v>26.54</v>
      </c>
      <c r="L753" s="107"/>
      <c r="M753" s="107">
        <v>1.43</v>
      </c>
      <c r="N753" s="107"/>
      <c r="O753" s="91" t="s">
        <v>263</v>
      </c>
    </row>
    <row r="754" spans="2:15" x14ac:dyDescent="0.2">
      <c r="B754" s="191"/>
      <c r="C754" s="192"/>
      <c r="D754" s="192"/>
      <c r="E754" s="192"/>
      <c r="F754" s="192"/>
      <c r="G754" s="193"/>
      <c r="H754" s="106" t="s">
        <v>18</v>
      </c>
      <c r="I754" s="107">
        <v>22.83</v>
      </c>
      <c r="J754" s="107">
        <v>17.41</v>
      </c>
      <c r="K754" s="107">
        <v>8.85</v>
      </c>
      <c r="L754" s="107"/>
      <c r="M754" s="107">
        <v>0.56999999999999995</v>
      </c>
      <c r="N754" s="107"/>
      <c r="O754" s="91" t="s">
        <v>166</v>
      </c>
    </row>
    <row r="755" spans="2:15" x14ac:dyDescent="0.2">
      <c r="B755" s="108" t="s">
        <v>310</v>
      </c>
      <c r="C755" s="105" t="s">
        <v>55</v>
      </c>
      <c r="D755" s="108">
        <v>2</v>
      </c>
      <c r="E755" s="108">
        <v>21</v>
      </c>
      <c r="F755" s="108">
        <v>2</v>
      </c>
      <c r="G755" s="109">
        <v>3.5</v>
      </c>
      <c r="H755" s="110" t="s">
        <v>17</v>
      </c>
      <c r="I755" s="111">
        <v>6.63</v>
      </c>
      <c r="J755" s="111">
        <v>51.59</v>
      </c>
      <c r="K755" s="111">
        <v>20.9</v>
      </c>
      <c r="L755" s="92">
        <f>IFERROR(SUM(I755,J755,K755),"")</f>
        <v>79.12</v>
      </c>
      <c r="M755" s="112">
        <v>53.96</v>
      </c>
      <c r="N755" s="92">
        <f>IFERROR(SUM(L755,M755),"")</f>
        <v>133.08000000000001</v>
      </c>
      <c r="O755" s="91" t="s">
        <v>263</v>
      </c>
    </row>
    <row r="756" spans="2:15" x14ac:dyDescent="0.2">
      <c r="B756" s="105"/>
      <c r="C756" s="105"/>
      <c r="D756" s="105"/>
      <c r="E756" s="105"/>
      <c r="F756" s="105"/>
      <c r="G756" s="105"/>
      <c r="H756" s="93" t="s">
        <v>56</v>
      </c>
      <c r="I756" s="94">
        <f>IFERROR(I755*I750,"")</f>
        <v>796.59450000000004</v>
      </c>
      <c r="J756" s="94">
        <f t="shared" ref="J756:K756" si="126">IFERROR(J755*J750,"")</f>
        <v>4417.1358000000009</v>
      </c>
      <c r="K756" s="94">
        <f t="shared" si="126"/>
        <v>906.64199999999994</v>
      </c>
      <c r="L756" s="94">
        <f>IFERROR(SUM(I756,J756,K756),"")</f>
        <v>6120.3723000000009</v>
      </c>
      <c r="M756" s="94">
        <f>IFERROR(M755*M750,"")</f>
        <v>369.62599999999998</v>
      </c>
      <c r="N756" s="94">
        <f>IFERROR(SUM(L756,M756),"")</f>
        <v>6489.9983000000011</v>
      </c>
      <c r="O756" s="91" t="s">
        <v>265</v>
      </c>
    </row>
    <row r="757" spans="2:15" x14ac:dyDescent="0.2">
      <c r="B757" s="105"/>
      <c r="C757" s="105"/>
      <c r="D757" s="105"/>
      <c r="E757" s="105"/>
      <c r="F757" s="105"/>
      <c r="G757" s="105"/>
      <c r="H757" s="110" t="s">
        <v>387</v>
      </c>
      <c r="I757" s="111"/>
      <c r="J757" s="111" t="str">
        <f>IFERROR(INDEX(Извещение!$J$7:$T$45,MATCH(CONCATENATE(РАСЧЕТ!B755,"/",РАСЧЕТ!D755,"/",РАСЧЕТ!E755,"/",F755,"/",H757),Извещение!#REF!,0),3),"")</f>
        <v/>
      </c>
      <c r="K757" s="111" t="str">
        <f>IFERROR(INDEX(Извещение!$J$7:$T$45,MATCH(CONCATENATE(РАСЧЕТ!B755,"/",РАСЧЕТ!D755,"/",РАСЧЕТ!E755,"/",F755,"/",H757),Извещение!#REF!,0),4),"")</f>
        <v/>
      </c>
      <c r="L757" s="92">
        <f t="shared" ref="L757:L766" si="127">IFERROR(SUM(I757,J757,K757),"")</f>
        <v>0</v>
      </c>
      <c r="M757" s="112">
        <v>67.569999999999993</v>
      </c>
      <c r="N757" s="92">
        <f t="shared" ref="N757" si="128">IFERROR(SUM(L757,M757),"")</f>
        <v>67.569999999999993</v>
      </c>
      <c r="O757" s="91" t="s">
        <v>263</v>
      </c>
    </row>
    <row r="758" spans="2:15" x14ac:dyDescent="0.2">
      <c r="B758" s="105"/>
      <c r="C758" s="105"/>
      <c r="D758" s="105"/>
      <c r="E758" s="105"/>
      <c r="F758" s="105"/>
      <c r="G758" s="105"/>
      <c r="H758" s="93" t="s">
        <v>56</v>
      </c>
      <c r="I758" s="94">
        <f>IFERROR(I757*I751,"")</f>
        <v>0</v>
      </c>
      <c r="J758" s="94" t="str">
        <f t="shared" ref="J758:K758" si="129">IFERROR(J757*J751,"")</f>
        <v/>
      </c>
      <c r="K758" s="94" t="str">
        <f t="shared" si="129"/>
        <v/>
      </c>
      <c r="L758" s="94">
        <f t="shared" si="127"/>
        <v>0</v>
      </c>
      <c r="M758" s="94">
        <f t="shared" ref="M758" si="130">IFERROR(M757*M751,"")</f>
        <v>1889.9328999999998</v>
      </c>
      <c r="N758" s="94">
        <f>IFERROR(SUM(L758,M758),"")</f>
        <v>1889.9328999999998</v>
      </c>
      <c r="O758" s="91" t="s">
        <v>164</v>
      </c>
    </row>
    <row r="759" spans="2:15" x14ac:dyDescent="0.2">
      <c r="B759" s="105"/>
      <c r="C759" s="105"/>
      <c r="D759" s="105"/>
      <c r="E759" s="105"/>
      <c r="F759" s="105"/>
      <c r="G759" s="105"/>
      <c r="H759" s="95" t="s">
        <v>19</v>
      </c>
      <c r="I759" s="112">
        <v>4.87</v>
      </c>
      <c r="J759" s="112">
        <v>87.31</v>
      </c>
      <c r="K759" s="112">
        <v>23.34</v>
      </c>
      <c r="L759" s="92">
        <f t="shared" si="127"/>
        <v>115.52000000000001</v>
      </c>
      <c r="M759" s="112">
        <v>82.3</v>
      </c>
      <c r="N759" s="92">
        <f t="shared" ref="N759" si="131">IFERROR(SUM(L759,M759),"")</f>
        <v>197.82</v>
      </c>
      <c r="O759" s="91" t="s">
        <v>263</v>
      </c>
    </row>
    <row r="760" spans="2:15" x14ac:dyDescent="0.2">
      <c r="B760" s="105"/>
      <c r="C760" s="105"/>
      <c r="D760" s="105"/>
      <c r="E760" s="105"/>
      <c r="F760" s="105"/>
      <c r="G760" s="105"/>
      <c r="H760" s="93" t="s">
        <v>56</v>
      </c>
      <c r="I760" s="94">
        <f>IFERROR(I759*I752,"")</f>
        <v>347.47449999999998</v>
      </c>
      <c r="J760" s="94">
        <f>IFERROR(J759*J752,"")</f>
        <v>4534.8814000000002</v>
      </c>
      <c r="K760" s="94">
        <f>IFERROR(K759*K752,"")</f>
        <v>619.44359999999995</v>
      </c>
      <c r="L760" s="94">
        <f t="shared" si="127"/>
        <v>5501.7995000000001</v>
      </c>
      <c r="M760" s="94">
        <f>IFERROR(M759*M752,"")</f>
        <v>117.68899999999999</v>
      </c>
      <c r="N760" s="94">
        <f>IFERROR(SUM(L760,M760),"")</f>
        <v>5619.4885000000004</v>
      </c>
      <c r="O760" s="91" t="s">
        <v>266</v>
      </c>
    </row>
    <row r="761" spans="2:15" x14ac:dyDescent="0.2">
      <c r="B761" s="105"/>
      <c r="C761" s="105"/>
      <c r="D761" s="105"/>
      <c r="E761" s="105"/>
      <c r="F761" s="105"/>
      <c r="G761" s="105"/>
      <c r="H761" s="95" t="s">
        <v>23</v>
      </c>
      <c r="I761" s="112"/>
      <c r="J761" s="112" t="str">
        <f>IFERROR(INDEX(Извещение!$J$7:$T$45,MATCH(CONCATENATE(РАСЧЕТ!B755,"/",РАСЧЕТ!D755,"/",РАСЧЕТ!E755,"/",F755,"/",H761),Извещение!#REF!,0),3),"")</f>
        <v/>
      </c>
      <c r="K761" s="112" t="str">
        <f>IFERROR(INDEX(Извещение!$J$7:$T$45,MATCH(CONCATENATE(РАСЧЕТ!B755,"/",РАСЧЕТ!D755,"/",РАСЧЕТ!E755,"/",F755,"/",H761),Извещение!#REF!,0),4),"")</f>
        <v/>
      </c>
      <c r="L761" s="92">
        <f t="shared" si="127"/>
        <v>0</v>
      </c>
      <c r="M761" s="112" t="str">
        <f>IFERROR(INDEX(Извещение!$J$7:$T$45,MATCH(CONCATENATE(РАСЧЕТ!B755,"/",РАСЧЕТ!D755,"/",РАСЧЕТ!E755,"/",F755,"/",H761),Извещение!#REF!,0),6),"")</f>
        <v/>
      </c>
      <c r="N761" s="92">
        <f t="shared" ref="N761" si="132">IFERROR(SUM(L761,M761),"")</f>
        <v>0</v>
      </c>
      <c r="O761" s="91" t="s">
        <v>267</v>
      </c>
    </row>
    <row r="762" spans="2:15" x14ac:dyDescent="0.2">
      <c r="B762" s="105"/>
      <c r="C762" s="105"/>
      <c r="D762" s="105"/>
      <c r="E762" s="105"/>
      <c r="F762" s="105"/>
      <c r="G762" s="105"/>
      <c r="H762" s="93" t="s">
        <v>56</v>
      </c>
      <c r="I762" s="94">
        <f>IFERROR(I761*I753,"")</f>
        <v>0</v>
      </c>
      <c r="J762" s="94" t="str">
        <f>IFERROR(J761*J753,"")</f>
        <v/>
      </c>
      <c r="K762" s="94" t="str">
        <f>IFERROR(K761*K753,"")</f>
        <v/>
      </c>
      <c r="L762" s="94">
        <f t="shared" si="127"/>
        <v>0</v>
      </c>
      <c r="M762" s="94" t="str">
        <f>IFERROR(M761*M753,"")</f>
        <v/>
      </c>
      <c r="N762" s="94">
        <f>IFERROR(SUM(L762,M762),"")</f>
        <v>0</v>
      </c>
    </row>
    <row r="763" spans="2:15" x14ac:dyDescent="0.2">
      <c r="B763" s="105"/>
      <c r="C763" s="105"/>
      <c r="D763" s="105"/>
      <c r="E763" s="105"/>
      <c r="F763" s="105"/>
      <c r="G763" s="105"/>
      <c r="H763" s="95" t="s">
        <v>18</v>
      </c>
      <c r="I763" s="112">
        <v>26.16</v>
      </c>
      <c r="J763" s="112">
        <v>137.51</v>
      </c>
      <c r="K763" s="112">
        <v>9.98</v>
      </c>
      <c r="L763" s="92">
        <f t="shared" si="127"/>
        <v>173.64999999999998</v>
      </c>
      <c r="M763" s="112">
        <v>92.66</v>
      </c>
      <c r="N763" s="92">
        <f t="shared" ref="N763" si="133">IFERROR(SUM(L763,M763),"")</f>
        <v>266.30999999999995</v>
      </c>
    </row>
    <row r="764" spans="2:15" x14ac:dyDescent="0.2">
      <c r="B764" s="105"/>
      <c r="C764" s="105"/>
      <c r="D764" s="105"/>
      <c r="E764" s="105"/>
      <c r="F764" s="105"/>
      <c r="G764" s="105"/>
      <c r="H764" s="93" t="s">
        <v>56</v>
      </c>
      <c r="I764" s="94">
        <f>IFERROR(I763*I754,"")</f>
        <v>597.2328</v>
      </c>
      <c r="J764" s="94">
        <f>IFERROR(J763*J754,"")</f>
        <v>2394.0490999999997</v>
      </c>
      <c r="K764" s="94">
        <f>IFERROR(K763*K754,"")</f>
        <v>88.322999999999993</v>
      </c>
      <c r="L764" s="94">
        <f t="shared" si="127"/>
        <v>3079.6048999999998</v>
      </c>
      <c r="M764" s="94">
        <f>IFERROR(M763*M754,"")</f>
        <v>52.816199999999995</v>
      </c>
      <c r="N764" s="94">
        <f>IFERROR(SUM(L764,M764),"")</f>
        <v>3132.4211</v>
      </c>
    </row>
    <row r="765" spans="2:15" x14ac:dyDescent="0.2">
      <c r="B765" s="105"/>
      <c r="C765" s="105"/>
      <c r="D765" s="105"/>
      <c r="E765" s="105"/>
      <c r="F765" s="105"/>
      <c r="G765" s="105"/>
      <c r="H765" s="96" t="s">
        <v>57</v>
      </c>
      <c r="I765" s="97">
        <f ca="1">SUM(I755:OFFSET(I765,-1,0))-I766</f>
        <v>37.660000000000082</v>
      </c>
      <c r="J765" s="97">
        <f ca="1">SUM(J755:OFFSET(J765,-1,0))-J766</f>
        <v>276.40999999999985</v>
      </c>
      <c r="K765" s="97">
        <f ca="1">SUM(K755:OFFSET(K765,-1,0))-K766</f>
        <v>54.220000000000027</v>
      </c>
      <c r="L765" s="97">
        <f t="shared" ca="1" si="127"/>
        <v>368.28999999999996</v>
      </c>
      <c r="M765" s="97">
        <f ca="1">SUM(M755:OFFSET(M765,-1,0))-M766</f>
        <v>296.48999999999978</v>
      </c>
      <c r="N765" s="97">
        <f t="shared" ref="N765" ca="1" si="134">IFERROR(SUM(L765,M765),"")</f>
        <v>664.77999999999975</v>
      </c>
    </row>
    <row r="766" spans="2:15" x14ac:dyDescent="0.2">
      <c r="B766" s="105"/>
      <c r="C766" s="105"/>
      <c r="D766" s="105"/>
      <c r="E766" s="105"/>
      <c r="F766" s="105"/>
      <c r="G766" s="105"/>
      <c r="H766" s="96" t="s">
        <v>72</v>
      </c>
      <c r="I766" s="97">
        <f>SUMIF(H755:H764,"стоимость",I755:I764)</f>
        <v>1741.3018</v>
      </c>
      <c r="J766" s="97">
        <f>SUMIF(H755:H764,"стоимость",J755:J764)</f>
        <v>11346.066300000002</v>
      </c>
      <c r="K766" s="97">
        <f>SUMIF(H755:H764,"стоимость",K755:K764)</f>
        <v>1614.4086</v>
      </c>
      <c r="L766" s="97">
        <f t="shared" si="127"/>
        <v>14701.776700000002</v>
      </c>
      <c r="M766" s="97">
        <f>SUMIF(H755:H764,"стоимость",M755:M764)</f>
        <v>2430.0641000000001</v>
      </c>
      <c r="N766" s="97">
        <f>IFERROR(SUM(L766,M766),"")</f>
        <v>17131.840800000002</v>
      </c>
    </row>
    <row r="767" spans="2:15" x14ac:dyDescent="0.2">
      <c r="B767" s="113"/>
      <c r="C767" s="113"/>
      <c r="D767" s="113"/>
      <c r="E767" s="113"/>
      <c r="F767" s="113"/>
      <c r="G767" s="114"/>
      <c r="H767" s="98"/>
      <c r="I767" s="98"/>
      <c r="J767" s="98"/>
      <c r="K767" s="98"/>
      <c r="L767" s="99"/>
      <c r="M767" s="98"/>
      <c r="N767" s="98"/>
    </row>
    <row r="768" spans="2:15" x14ac:dyDescent="0.2">
      <c r="B768" s="184" t="s">
        <v>58</v>
      </c>
      <c r="C768" s="184"/>
      <c r="D768" s="184"/>
      <c r="E768" s="184"/>
      <c r="F768" s="154"/>
      <c r="G768" s="90"/>
      <c r="H768" s="90"/>
      <c r="I768" s="90"/>
      <c r="J768" s="98"/>
      <c r="K768" s="98"/>
      <c r="L768" s="99"/>
      <c r="M768" s="98"/>
      <c r="N768" s="98"/>
    </row>
    <row r="769" spans="2:14" x14ac:dyDescent="0.2">
      <c r="B769" s="173" t="s">
        <v>103</v>
      </c>
      <c r="C769" s="173"/>
      <c r="D769" s="173"/>
      <c r="E769" s="173"/>
      <c r="F769" s="173"/>
      <c r="G769" s="173"/>
      <c r="H769" s="173"/>
      <c r="I769" s="173"/>
      <c r="J769" s="98"/>
      <c r="K769" s="98"/>
      <c r="L769" s="99"/>
      <c r="M769" s="98"/>
      <c r="N769" s="98"/>
    </row>
    <row r="770" spans="2:14" x14ac:dyDescent="0.2">
      <c r="B770" s="173" t="s">
        <v>59</v>
      </c>
      <c r="C770" s="173"/>
      <c r="D770" s="173"/>
      <c r="E770" s="173"/>
      <c r="F770" s="173"/>
      <c r="G770" s="173"/>
      <c r="H770" s="173"/>
      <c r="I770" s="173"/>
      <c r="J770" s="98"/>
      <c r="K770" s="98"/>
      <c r="L770" s="99"/>
      <c r="M770" s="98"/>
      <c r="N770" s="98"/>
    </row>
    <row r="771" spans="2:14" x14ac:dyDescent="0.2">
      <c r="B771" s="173" t="s">
        <v>60</v>
      </c>
      <c r="C771" s="173"/>
      <c r="D771" s="173"/>
      <c r="E771" s="173"/>
      <c r="F771" s="173"/>
      <c r="G771" s="173"/>
      <c r="H771" s="173"/>
      <c r="I771" s="173"/>
      <c r="J771" s="98"/>
      <c r="K771" s="98"/>
      <c r="L771" s="99"/>
      <c r="M771" s="98"/>
      <c r="N771" s="98"/>
    </row>
    <row r="772" spans="2:14" x14ac:dyDescent="0.2">
      <c r="B772" s="173" t="s">
        <v>61</v>
      </c>
      <c r="C772" s="173"/>
      <c r="D772" s="173"/>
      <c r="E772" s="173"/>
      <c r="F772" s="173"/>
      <c r="G772" s="173"/>
      <c r="H772" s="173"/>
      <c r="I772" s="173"/>
      <c r="J772" s="98"/>
      <c r="K772" s="98"/>
      <c r="L772" s="99"/>
      <c r="M772" s="98"/>
      <c r="N772" s="98"/>
    </row>
    <row r="773" spans="2:14" x14ac:dyDescent="0.2">
      <c r="B773" s="173" t="s">
        <v>62</v>
      </c>
      <c r="C773" s="173"/>
      <c r="D773" s="173"/>
      <c r="E773" s="173"/>
      <c r="F773" s="173"/>
      <c r="G773" s="173"/>
      <c r="H773" s="173"/>
      <c r="I773" s="173"/>
      <c r="J773" s="90"/>
      <c r="K773" s="90"/>
      <c r="L773" s="90"/>
      <c r="M773" s="90"/>
      <c r="N773" s="90"/>
    </row>
    <row r="774" spans="2:14" x14ac:dyDescent="0.2">
      <c r="B774" s="173" t="s">
        <v>63</v>
      </c>
      <c r="C774" s="173"/>
      <c r="D774" s="173"/>
      <c r="E774" s="173"/>
      <c r="F774" s="173"/>
      <c r="G774" s="173"/>
      <c r="H774" s="173"/>
      <c r="I774" s="173"/>
      <c r="J774" s="90"/>
      <c r="K774" s="90"/>
      <c r="L774" s="90"/>
      <c r="M774" s="90"/>
      <c r="N774" s="90"/>
    </row>
    <row r="775" spans="2:14" x14ac:dyDescent="0.2">
      <c r="B775" s="173" t="s">
        <v>64</v>
      </c>
      <c r="C775" s="173"/>
      <c r="D775" s="173"/>
      <c r="E775" s="173"/>
      <c r="F775" s="173"/>
      <c r="G775" s="173"/>
      <c r="H775" s="173"/>
      <c r="I775" s="173"/>
      <c r="J775" s="90"/>
      <c r="K775" s="90"/>
      <c r="L775" s="90"/>
      <c r="M775" s="90"/>
      <c r="N775" s="90"/>
    </row>
    <row r="776" spans="2:14" x14ac:dyDescent="0.2">
      <c r="B776" s="173" t="s">
        <v>65</v>
      </c>
      <c r="C776" s="173"/>
      <c r="D776" s="173"/>
      <c r="E776" s="173"/>
      <c r="F776" s="173"/>
      <c r="G776" s="173"/>
      <c r="H776" s="173"/>
      <c r="I776" s="173"/>
      <c r="J776" s="90"/>
      <c r="K776" s="90"/>
      <c r="L776" s="90"/>
      <c r="M776" s="90"/>
      <c r="N776" s="90"/>
    </row>
    <row r="777" spans="2:14" x14ac:dyDescent="0.2">
      <c r="B777" s="153"/>
      <c r="C777" s="153"/>
      <c r="D777" s="153"/>
      <c r="E777" s="153"/>
      <c r="F777" s="153"/>
      <c r="G777" s="153"/>
      <c r="H777" s="153"/>
      <c r="I777" s="153"/>
      <c r="J777" s="90"/>
      <c r="K777" s="90"/>
      <c r="L777" s="90"/>
      <c r="M777" s="90"/>
      <c r="N777" s="90"/>
    </row>
    <row r="778" spans="2:14" x14ac:dyDescent="0.2">
      <c r="B778" s="90" t="s">
        <v>66</v>
      </c>
      <c r="C778" s="90"/>
      <c r="D778" s="90"/>
      <c r="E778" s="90"/>
      <c r="F778" s="90"/>
      <c r="G778" s="90"/>
      <c r="H778" s="90"/>
      <c r="I778" s="90"/>
      <c r="J778" s="90" t="s">
        <v>67</v>
      </c>
      <c r="K778" s="90"/>
      <c r="L778" s="90"/>
      <c r="M778" s="90"/>
      <c r="N778" s="90"/>
    </row>
    <row r="779" spans="2:14" x14ac:dyDescent="0.2">
      <c r="B779" s="117" t="s">
        <v>102</v>
      </c>
      <c r="C779" s="117"/>
      <c r="D779" s="90"/>
      <c r="E779" s="90"/>
      <c r="F779" s="90"/>
      <c r="G779" s="90"/>
      <c r="H779" s="90"/>
      <c r="I779" s="90"/>
      <c r="J779" s="117"/>
      <c r="K779" s="117"/>
      <c r="L779" s="117"/>
      <c r="M779" s="90"/>
      <c r="N779" s="90"/>
    </row>
    <row r="780" spans="2:14" x14ac:dyDescent="0.2">
      <c r="B780" s="101" t="s">
        <v>68</v>
      </c>
      <c r="C780" s="90"/>
      <c r="D780" s="90"/>
      <c r="E780" s="90"/>
      <c r="F780" s="90"/>
      <c r="G780" s="90"/>
      <c r="H780" s="90"/>
      <c r="I780" s="90"/>
      <c r="J780" s="90" t="s">
        <v>68</v>
      </c>
      <c r="K780" s="90"/>
      <c r="L780" s="90"/>
      <c r="M780" s="90"/>
      <c r="N780" s="90"/>
    </row>
    <row r="781" spans="2:14" x14ac:dyDescent="0.2">
      <c r="B781" s="90"/>
      <c r="C781" s="90"/>
      <c r="D781" s="90"/>
      <c r="E781" s="90"/>
      <c r="F781" s="90"/>
      <c r="G781" s="90"/>
      <c r="H781" s="90"/>
      <c r="I781" s="90"/>
      <c r="J781" s="90"/>
      <c r="K781" s="90"/>
      <c r="L781" s="90"/>
      <c r="M781" s="90"/>
      <c r="N781" s="90"/>
    </row>
    <row r="782" spans="2:14" x14ac:dyDescent="0.2">
      <c r="B782" s="117"/>
      <c r="C782" s="117"/>
      <c r="D782" s="90"/>
      <c r="E782" s="90"/>
      <c r="F782" s="90"/>
      <c r="G782" s="90"/>
      <c r="H782" s="90"/>
      <c r="I782" s="90"/>
      <c r="J782" s="117"/>
      <c r="K782" s="117"/>
      <c r="L782" s="117"/>
      <c r="M782" s="90"/>
      <c r="N782" s="90"/>
    </row>
    <row r="783" spans="2:14" x14ac:dyDescent="0.2">
      <c r="B783" s="152" t="s">
        <v>69</v>
      </c>
      <c r="C783" s="90"/>
      <c r="D783" s="90"/>
      <c r="E783" s="90"/>
      <c r="F783" s="90"/>
      <c r="G783" s="90"/>
      <c r="H783" s="90"/>
      <c r="I783" s="90"/>
      <c r="J783" s="172" t="s">
        <v>69</v>
      </c>
      <c r="K783" s="172"/>
      <c r="L783" s="172"/>
      <c r="M783" s="90"/>
      <c r="N783" s="90"/>
    </row>
    <row r="784" spans="2:14" x14ac:dyDescent="0.2">
      <c r="B784" s="90"/>
      <c r="C784" s="90"/>
      <c r="D784" s="90"/>
      <c r="E784" s="90"/>
      <c r="F784" s="90"/>
      <c r="G784" s="90"/>
      <c r="H784" s="90"/>
      <c r="I784" s="90"/>
      <c r="J784" s="90"/>
      <c r="K784" s="90"/>
      <c r="L784" s="90"/>
      <c r="M784" s="90"/>
      <c r="N784" s="90"/>
    </row>
    <row r="785" spans="2:14" x14ac:dyDescent="0.2">
      <c r="B785" s="153" t="s">
        <v>70</v>
      </c>
      <c r="C785" s="90"/>
      <c r="D785" s="90"/>
      <c r="E785" s="90"/>
      <c r="F785" s="90"/>
      <c r="G785" s="90"/>
      <c r="H785" s="90"/>
      <c r="I785" s="90"/>
      <c r="J785" s="90" t="s">
        <v>70</v>
      </c>
      <c r="K785" s="90"/>
      <c r="L785" s="90"/>
      <c r="M785" s="90"/>
      <c r="N785" s="90"/>
    </row>
    <row r="787" spans="2:14" x14ac:dyDescent="0.2">
      <c r="B787" s="101"/>
      <c r="C787" s="101"/>
      <c r="D787" s="101"/>
      <c r="E787" s="101"/>
      <c r="F787" s="101"/>
      <c r="G787" s="101"/>
      <c r="H787" s="101"/>
      <c r="I787" s="101"/>
      <c r="J787" s="101"/>
      <c r="K787" s="101"/>
      <c r="L787" s="123"/>
      <c r="M787" s="101"/>
      <c r="N787" s="124"/>
    </row>
    <row r="788" spans="2:14" x14ac:dyDescent="0.2">
      <c r="B788" s="101"/>
      <c r="C788" s="102"/>
      <c r="D788" s="102"/>
      <c r="E788" s="102"/>
      <c r="F788" s="102"/>
      <c r="G788" s="102"/>
      <c r="H788" s="102"/>
      <c r="I788" s="102"/>
      <c r="J788" s="102"/>
      <c r="K788" s="102"/>
      <c r="L788" s="194"/>
      <c r="M788" s="194"/>
      <c r="N788" s="194"/>
    </row>
    <row r="789" spans="2:14" x14ac:dyDescent="0.2">
      <c r="B789" s="101"/>
      <c r="C789" s="102"/>
      <c r="D789" s="102"/>
      <c r="E789" s="102"/>
      <c r="F789" s="102"/>
      <c r="G789" s="102"/>
      <c r="H789" s="102"/>
      <c r="I789" s="102"/>
      <c r="J789" s="102"/>
      <c r="K789" s="102"/>
      <c r="L789" s="102"/>
      <c r="M789" s="102"/>
      <c r="N789" s="102"/>
    </row>
    <row r="790" spans="2:14" x14ac:dyDescent="0.2">
      <c r="B790" s="101"/>
      <c r="C790" s="102"/>
      <c r="D790" s="102"/>
      <c r="E790" s="102"/>
      <c r="F790" s="102"/>
      <c r="G790" s="102"/>
      <c r="H790" s="102"/>
      <c r="I790" s="102"/>
      <c r="J790" s="102"/>
      <c r="K790" s="102"/>
      <c r="L790" s="102"/>
      <c r="M790" s="102"/>
      <c r="N790" s="102"/>
    </row>
    <row r="791" spans="2:14" x14ac:dyDescent="0.2">
      <c r="B791" s="101"/>
      <c r="C791" s="102"/>
      <c r="D791" s="102"/>
      <c r="E791" s="102"/>
      <c r="F791" s="102"/>
      <c r="G791" s="102"/>
      <c r="H791" s="102"/>
      <c r="I791" s="102"/>
      <c r="J791" s="102"/>
      <c r="K791" s="102"/>
      <c r="L791" s="102"/>
      <c r="M791" s="102"/>
      <c r="N791" s="102"/>
    </row>
    <row r="792" spans="2:14" x14ac:dyDescent="0.2">
      <c r="B792" s="101"/>
      <c r="C792" s="194"/>
      <c r="D792" s="194"/>
      <c r="E792" s="194"/>
      <c r="F792" s="194"/>
      <c r="G792" s="194"/>
      <c r="H792" s="194"/>
      <c r="I792" s="194"/>
      <c r="J792" s="194"/>
      <c r="K792" s="194"/>
      <c r="L792" s="194"/>
      <c r="M792" s="101"/>
      <c r="N792" s="101"/>
    </row>
    <row r="793" spans="2:14" x14ac:dyDescent="0.2">
      <c r="B793" s="90"/>
      <c r="C793" s="90"/>
      <c r="D793" s="90"/>
      <c r="E793" s="90"/>
      <c r="F793" s="90"/>
      <c r="G793" s="90"/>
      <c r="H793" s="90"/>
      <c r="I793" s="90"/>
      <c r="J793" s="90"/>
      <c r="K793" s="90"/>
      <c r="M793" s="90"/>
      <c r="N793" s="159" t="s">
        <v>35</v>
      </c>
    </row>
    <row r="794" spans="2:14" x14ac:dyDescent="0.2">
      <c r="B794" s="90"/>
      <c r="C794" s="90"/>
      <c r="D794" s="90"/>
      <c r="E794" s="90"/>
      <c r="F794" s="90"/>
      <c r="G794" s="90"/>
      <c r="H794" s="90"/>
      <c r="I794" s="90"/>
      <c r="J794" s="90"/>
      <c r="K794" s="90"/>
      <c r="M794" s="90"/>
      <c r="N794" s="159" t="s">
        <v>36</v>
      </c>
    </row>
    <row r="795" spans="2:14" x14ac:dyDescent="0.2">
      <c r="B795" s="90"/>
      <c r="C795" s="90"/>
      <c r="D795" s="90"/>
      <c r="E795" s="90"/>
      <c r="F795" s="90"/>
      <c r="G795" s="90"/>
      <c r="H795" s="90"/>
      <c r="I795" s="90"/>
      <c r="J795" s="90"/>
      <c r="K795" s="90"/>
      <c r="M795" s="90"/>
      <c r="N795" s="159" t="s">
        <v>37</v>
      </c>
    </row>
    <row r="796" spans="2:14" ht="12.75" customHeight="1" x14ac:dyDescent="0.2">
      <c r="B796" s="90"/>
      <c r="C796" s="90"/>
      <c r="D796" s="90"/>
      <c r="E796" s="90"/>
      <c r="F796" s="90"/>
      <c r="G796" s="90"/>
      <c r="H796" s="90"/>
      <c r="I796" s="90"/>
      <c r="J796" s="90"/>
      <c r="K796" s="90"/>
      <c r="L796" s="90"/>
      <c r="M796" s="90"/>
      <c r="N796" s="90"/>
    </row>
    <row r="797" spans="2:14" x14ac:dyDescent="0.2">
      <c r="B797" s="90"/>
      <c r="C797" s="174" t="s">
        <v>38</v>
      </c>
      <c r="D797" s="174"/>
      <c r="E797" s="174"/>
      <c r="F797" s="174"/>
      <c r="G797" s="174"/>
      <c r="H797" s="174"/>
      <c r="I797" s="174"/>
      <c r="J797" s="174"/>
      <c r="K797" s="174"/>
      <c r="L797" s="174"/>
      <c r="M797" s="90"/>
      <c r="N797" s="90"/>
    </row>
    <row r="798" spans="2:14" x14ac:dyDescent="0.2">
      <c r="B798" s="90"/>
      <c r="C798" s="174" t="s">
        <v>39</v>
      </c>
      <c r="D798" s="174"/>
      <c r="E798" s="174"/>
      <c r="F798" s="174"/>
      <c r="G798" s="174"/>
      <c r="H798" s="174"/>
      <c r="I798" s="174"/>
      <c r="J798" s="174"/>
      <c r="K798" s="174"/>
      <c r="L798" s="174"/>
      <c r="M798" s="90"/>
      <c r="N798" s="90"/>
    </row>
    <row r="799" spans="2:14" x14ac:dyDescent="0.2">
      <c r="B799" s="90" t="s">
        <v>40</v>
      </c>
      <c r="C799" s="155"/>
      <c r="D799" s="155"/>
      <c r="E799" s="155"/>
      <c r="F799" s="155"/>
      <c r="G799" s="155"/>
      <c r="H799" s="155"/>
      <c r="I799" s="155"/>
      <c r="J799" s="155"/>
      <c r="K799" s="155"/>
      <c r="L799" s="174" t="s">
        <v>41</v>
      </c>
      <c r="M799" s="174"/>
      <c r="N799" s="174"/>
    </row>
    <row r="800" spans="2:14" x14ac:dyDescent="0.2">
      <c r="B800" s="90"/>
      <c r="C800" s="155"/>
      <c r="D800" s="155"/>
      <c r="E800" s="155"/>
      <c r="F800" s="155"/>
      <c r="G800" s="155"/>
      <c r="H800" s="155"/>
      <c r="I800" s="155"/>
      <c r="J800" s="155"/>
      <c r="K800" s="155"/>
      <c r="L800" s="155"/>
      <c r="M800" s="155"/>
      <c r="N800" s="155"/>
    </row>
    <row r="801" spans="2:15" x14ac:dyDescent="0.2">
      <c r="B801" s="90" t="s">
        <v>42</v>
      </c>
      <c r="C801" s="155"/>
      <c r="D801" s="155"/>
      <c r="E801" s="155"/>
      <c r="F801" s="155"/>
      <c r="G801" s="155"/>
      <c r="H801" s="155"/>
      <c r="I801" s="155"/>
      <c r="J801" s="155"/>
      <c r="K801" s="155"/>
      <c r="L801" s="155"/>
      <c r="M801" s="155"/>
      <c r="N801" s="155"/>
    </row>
    <row r="802" spans="2:15" x14ac:dyDescent="0.2">
      <c r="B802" s="90" t="s">
        <v>43</v>
      </c>
      <c r="C802" s="155"/>
      <c r="D802" s="155"/>
      <c r="E802" s="155"/>
      <c r="F802" s="155"/>
      <c r="G802" s="155"/>
      <c r="H802" s="155"/>
      <c r="I802" s="155"/>
      <c r="J802" s="155"/>
      <c r="K802" s="155"/>
      <c r="L802" s="155"/>
      <c r="M802" s="155"/>
      <c r="N802" s="155"/>
      <c r="O802" s="91" t="s">
        <v>168</v>
      </c>
    </row>
    <row r="803" spans="2:15" x14ac:dyDescent="0.2">
      <c r="B803" s="90" t="s">
        <v>300</v>
      </c>
      <c r="C803" s="155"/>
      <c r="D803" s="155"/>
      <c r="E803" s="155"/>
      <c r="F803" s="155"/>
      <c r="G803" s="155"/>
      <c r="H803" s="155"/>
      <c r="I803" s="155"/>
      <c r="J803" s="155"/>
      <c r="K803" s="155"/>
      <c r="L803" s="155"/>
      <c r="M803" s="155"/>
      <c r="N803" s="155"/>
      <c r="O803" s="91" t="s">
        <v>268</v>
      </c>
    </row>
    <row r="804" spans="2:15" x14ac:dyDescent="0.2">
      <c r="B804" s="90"/>
      <c r="C804" s="155"/>
      <c r="D804" s="155"/>
      <c r="E804" s="155"/>
      <c r="F804" s="155"/>
      <c r="G804" s="155"/>
      <c r="H804" s="155"/>
      <c r="I804" s="155"/>
      <c r="J804" s="155"/>
      <c r="K804" s="155"/>
      <c r="L804" s="155"/>
      <c r="M804" s="155"/>
      <c r="N804" s="155"/>
      <c r="O804" s="91" t="s">
        <v>269</v>
      </c>
    </row>
    <row r="805" spans="2:15" x14ac:dyDescent="0.2">
      <c r="B805" s="90"/>
      <c r="C805" s="90"/>
      <c r="D805" s="90"/>
      <c r="E805" s="90"/>
      <c r="F805" s="90"/>
      <c r="G805" s="90"/>
      <c r="H805" s="90"/>
      <c r="I805" s="90"/>
      <c r="J805" s="90"/>
      <c r="K805" s="90"/>
      <c r="L805" s="90"/>
      <c r="M805" s="90"/>
      <c r="N805" s="90"/>
      <c r="O805" s="91" t="s">
        <v>268</v>
      </c>
    </row>
    <row r="806" spans="2:15" ht="12.75" customHeight="1" x14ac:dyDescent="0.2">
      <c r="B806" s="175" t="s">
        <v>25</v>
      </c>
      <c r="C806" s="177" t="s">
        <v>44</v>
      </c>
      <c r="D806" s="179" t="s">
        <v>45</v>
      </c>
      <c r="E806" s="179" t="s">
        <v>46</v>
      </c>
      <c r="F806" s="179" t="s">
        <v>71</v>
      </c>
      <c r="G806" s="179" t="s">
        <v>47</v>
      </c>
      <c r="H806" s="179" t="s">
        <v>8</v>
      </c>
      <c r="I806" s="180" t="s">
        <v>48</v>
      </c>
      <c r="J806" s="180"/>
      <c r="K806" s="180"/>
      <c r="L806" s="180"/>
      <c r="M806" s="181" t="s">
        <v>49</v>
      </c>
      <c r="N806" s="182" t="s">
        <v>50</v>
      </c>
      <c r="O806" s="91" t="s">
        <v>169</v>
      </c>
    </row>
    <row r="807" spans="2:15" x14ac:dyDescent="0.2">
      <c r="B807" s="176"/>
      <c r="C807" s="178"/>
      <c r="D807" s="179"/>
      <c r="E807" s="179"/>
      <c r="F807" s="179"/>
      <c r="G807" s="179"/>
      <c r="H807" s="179"/>
      <c r="I807" s="105" t="s">
        <v>51</v>
      </c>
      <c r="J807" s="105" t="s">
        <v>52</v>
      </c>
      <c r="K807" s="105" t="s">
        <v>53</v>
      </c>
      <c r="L807" s="105" t="s">
        <v>54</v>
      </c>
      <c r="M807" s="181"/>
      <c r="N807" s="183"/>
      <c r="O807" s="91" t="s">
        <v>268</v>
      </c>
    </row>
    <row r="808" spans="2:15" x14ac:dyDescent="0.2">
      <c r="B808" s="185" t="s">
        <v>301</v>
      </c>
      <c r="C808" s="186"/>
      <c r="D808" s="186"/>
      <c r="E808" s="186"/>
      <c r="F808" s="186"/>
      <c r="G808" s="187"/>
      <c r="H808" s="106" t="s">
        <v>17</v>
      </c>
      <c r="I808" s="107">
        <v>120.15</v>
      </c>
      <c r="J808" s="107">
        <v>85.62</v>
      </c>
      <c r="K808" s="107">
        <v>43.38</v>
      </c>
      <c r="L808" s="107"/>
      <c r="M808" s="107">
        <v>6.85</v>
      </c>
      <c r="N808" s="107"/>
      <c r="O808" s="91" t="s">
        <v>270</v>
      </c>
    </row>
    <row r="809" spans="2:15" x14ac:dyDescent="0.2">
      <c r="B809" s="188"/>
      <c r="C809" s="189"/>
      <c r="D809" s="189"/>
      <c r="E809" s="189"/>
      <c r="F809" s="189"/>
      <c r="G809" s="190"/>
      <c r="H809" s="106" t="s">
        <v>22</v>
      </c>
      <c r="I809" s="107">
        <v>898.69</v>
      </c>
      <c r="J809" s="107">
        <v>642.13</v>
      </c>
      <c r="K809" s="107">
        <v>323.07</v>
      </c>
      <c r="L809" s="107"/>
      <c r="M809" s="107">
        <v>27.97</v>
      </c>
      <c r="N809" s="107"/>
      <c r="O809" s="91" t="s">
        <v>268</v>
      </c>
    </row>
    <row r="810" spans="2:15" x14ac:dyDescent="0.2">
      <c r="B810" s="188"/>
      <c r="C810" s="189"/>
      <c r="D810" s="189"/>
      <c r="E810" s="189"/>
      <c r="F810" s="189"/>
      <c r="G810" s="190"/>
      <c r="H810" s="106" t="s">
        <v>19</v>
      </c>
      <c r="I810" s="107">
        <v>71.349999999999994</v>
      </c>
      <c r="J810" s="107">
        <v>51.94</v>
      </c>
      <c r="K810" s="107">
        <v>26.54</v>
      </c>
      <c r="L810" s="107"/>
      <c r="M810" s="107">
        <v>1.43</v>
      </c>
      <c r="N810" s="107"/>
      <c r="O810" s="91" t="s">
        <v>167</v>
      </c>
    </row>
    <row r="811" spans="2:15" x14ac:dyDescent="0.2">
      <c r="B811" s="188"/>
      <c r="C811" s="189"/>
      <c r="D811" s="189"/>
      <c r="E811" s="189"/>
      <c r="F811" s="189"/>
      <c r="G811" s="190"/>
      <c r="H811" s="106" t="s">
        <v>23</v>
      </c>
      <c r="I811" s="107">
        <v>71.349999999999994</v>
      </c>
      <c r="J811" s="107">
        <v>51.94</v>
      </c>
      <c r="K811" s="107">
        <v>26.54</v>
      </c>
      <c r="L811" s="107"/>
      <c r="M811" s="107">
        <v>1.43</v>
      </c>
      <c r="N811" s="107"/>
      <c r="O811" s="91" t="s">
        <v>268</v>
      </c>
    </row>
    <row r="812" spans="2:15" x14ac:dyDescent="0.2">
      <c r="B812" s="191"/>
      <c r="C812" s="192"/>
      <c r="D812" s="192"/>
      <c r="E812" s="192"/>
      <c r="F812" s="192"/>
      <c r="G812" s="193"/>
      <c r="H812" s="106" t="s">
        <v>18</v>
      </c>
      <c r="I812" s="107">
        <v>22.83</v>
      </c>
      <c r="J812" s="107">
        <v>17.41</v>
      </c>
      <c r="K812" s="107">
        <v>8.85</v>
      </c>
      <c r="L812" s="107"/>
      <c r="M812" s="107">
        <v>0.56999999999999995</v>
      </c>
      <c r="N812" s="107"/>
      <c r="O812" s="91" t="s">
        <v>271</v>
      </c>
    </row>
    <row r="813" spans="2:15" x14ac:dyDescent="0.2">
      <c r="B813" s="108" t="s">
        <v>310</v>
      </c>
      <c r="C813" s="105" t="s">
        <v>55</v>
      </c>
      <c r="D813" s="108">
        <v>2</v>
      </c>
      <c r="E813" s="108">
        <v>21</v>
      </c>
      <c r="F813" s="108">
        <v>4</v>
      </c>
      <c r="G813" s="109">
        <v>2.2999999999999998</v>
      </c>
      <c r="H813" s="110" t="s">
        <v>17</v>
      </c>
      <c r="I813" s="111">
        <v>5.94</v>
      </c>
      <c r="J813" s="111">
        <v>37.549999999999997</v>
      </c>
      <c r="K813" s="111">
        <v>14.08</v>
      </c>
      <c r="L813" s="92">
        <f>IFERROR(SUM(I813,J813,K813),"")</f>
        <v>57.569999999999993</v>
      </c>
      <c r="M813" s="112">
        <v>47.32</v>
      </c>
      <c r="N813" s="92">
        <f>IFERROR(SUM(L813,M813),"")</f>
        <v>104.88999999999999</v>
      </c>
      <c r="O813" s="91" t="s">
        <v>272</v>
      </c>
    </row>
    <row r="814" spans="2:15" x14ac:dyDescent="0.2">
      <c r="B814" s="105"/>
      <c r="C814" s="105"/>
      <c r="D814" s="105"/>
      <c r="E814" s="105"/>
      <c r="F814" s="105"/>
      <c r="G814" s="105"/>
      <c r="H814" s="93" t="s">
        <v>56</v>
      </c>
      <c r="I814" s="94">
        <f>IFERROR(I813*I808,"")</f>
        <v>713.69100000000003</v>
      </c>
      <c r="J814" s="94">
        <f t="shared" ref="J814:K814" si="135">IFERROR(J813*J808,"")</f>
        <v>3215.0309999999999</v>
      </c>
      <c r="K814" s="94">
        <f t="shared" si="135"/>
        <v>610.79040000000009</v>
      </c>
      <c r="L814" s="94">
        <f>IFERROR(SUM(I814,J814,K814),"")</f>
        <v>4539.5123999999996</v>
      </c>
      <c r="M814" s="94">
        <f>IFERROR(M813*M808,"")</f>
        <v>324.142</v>
      </c>
      <c r="N814" s="94">
        <f>IFERROR(SUM(L814,M814),"")</f>
        <v>4863.6543999999994</v>
      </c>
    </row>
    <row r="815" spans="2:15" x14ac:dyDescent="0.2">
      <c r="B815" s="105"/>
      <c r="C815" s="105"/>
      <c r="D815" s="105"/>
      <c r="E815" s="105"/>
      <c r="F815" s="105"/>
      <c r="G815" s="105"/>
      <c r="H815" s="110" t="s">
        <v>387</v>
      </c>
      <c r="I815" s="111"/>
      <c r="J815" s="111" t="str">
        <f>IFERROR(INDEX(Извещение!$J$7:$T$45,MATCH(CONCATENATE(РАСЧЕТ!B813,"/",РАСЧЕТ!D813,"/",РАСЧЕТ!E813,"/",F813,"/",H815),Извещение!#REF!,0),3),"")</f>
        <v/>
      </c>
      <c r="K815" s="111" t="str">
        <f>IFERROR(INDEX(Извещение!$J$7:$T$45,MATCH(CONCATENATE(РАСЧЕТ!B813,"/",РАСЧЕТ!D813,"/",РАСЧЕТ!E813,"/",F813,"/",H815),Извещение!#REF!,0),4),"")</f>
        <v/>
      </c>
      <c r="L815" s="92">
        <f t="shared" ref="L815:L824" si="136">IFERROR(SUM(I815,J815,K815),"")</f>
        <v>0</v>
      </c>
      <c r="M815" s="112">
        <v>43.85</v>
      </c>
      <c r="N815" s="92">
        <f t="shared" ref="N815" si="137">IFERROR(SUM(L815,M815),"")</f>
        <v>43.85</v>
      </c>
    </row>
    <row r="816" spans="2:15" x14ac:dyDescent="0.2">
      <c r="B816" s="105"/>
      <c r="C816" s="105"/>
      <c r="D816" s="105"/>
      <c r="E816" s="105"/>
      <c r="F816" s="105"/>
      <c r="G816" s="105"/>
      <c r="H816" s="93" t="s">
        <v>56</v>
      </c>
      <c r="I816" s="94">
        <f>IFERROR(I815*I809,"")</f>
        <v>0</v>
      </c>
      <c r="J816" s="94" t="str">
        <f t="shared" ref="J816:K816" si="138">IFERROR(J815*J809,"")</f>
        <v/>
      </c>
      <c r="K816" s="94" t="str">
        <f t="shared" si="138"/>
        <v/>
      </c>
      <c r="L816" s="94">
        <f t="shared" si="136"/>
        <v>0</v>
      </c>
      <c r="M816" s="94">
        <f t="shared" ref="M816" si="139">IFERROR(M815*M809,"")</f>
        <v>1226.4845</v>
      </c>
      <c r="N816" s="94">
        <f>IFERROR(SUM(L816,M816),"")</f>
        <v>1226.4845</v>
      </c>
    </row>
    <row r="817" spans="2:14" x14ac:dyDescent="0.2">
      <c r="B817" s="105"/>
      <c r="C817" s="105"/>
      <c r="D817" s="105"/>
      <c r="E817" s="105"/>
      <c r="F817" s="105"/>
      <c r="G817" s="105"/>
      <c r="H817" s="95" t="s">
        <v>19</v>
      </c>
      <c r="I817" s="112">
        <v>3.93</v>
      </c>
      <c r="J817" s="112">
        <v>58.48</v>
      </c>
      <c r="K817" s="112">
        <v>15.37</v>
      </c>
      <c r="L817" s="92">
        <f t="shared" si="136"/>
        <v>77.78</v>
      </c>
      <c r="M817" s="112">
        <v>61.93</v>
      </c>
      <c r="N817" s="92">
        <f t="shared" ref="N817" si="140">IFERROR(SUM(L817,M817),"")</f>
        <v>139.71</v>
      </c>
    </row>
    <row r="818" spans="2:14" x14ac:dyDescent="0.2">
      <c r="B818" s="105"/>
      <c r="C818" s="105"/>
      <c r="D818" s="105"/>
      <c r="E818" s="105"/>
      <c r="F818" s="105"/>
      <c r="G818" s="105"/>
      <c r="H818" s="93" t="s">
        <v>56</v>
      </c>
      <c r="I818" s="94">
        <f>IFERROR(I817*I810,"")</f>
        <v>280.40549999999996</v>
      </c>
      <c r="J818" s="94">
        <f>IFERROR(J817*J810,"")</f>
        <v>3037.4511999999995</v>
      </c>
      <c r="K818" s="94">
        <f>IFERROR(K817*K810,"")</f>
        <v>407.91979999999995</v>
      </c>
      <c r="L818" s="94">
        <f t="shared" si="136"/>
        <v>3725.7764999999995</v>
      </c>
      <c r="M818" s="94">
        <f>IFERROR(M817*M810,"")</f>
        <v>88.559899999999999</v>
      </c>
      <c r="N818" s="94">
        <f>IFERROR(SUM(L818,M818),"")</f>
        <v>3814.3363999999997</v>
      </c>
    </row>
    <row r="819" spans="2:14" x14ac:dyDescent="0.2">
      <c r="B819" s="105"/>
      <c r="C819" s="105"/>
      <c r="D819" s="105"/>
      <c r="E819" s="105"/>
      <c r="F819" s="105"/>
      <c r="G819" s="105"/>
      <c r="H819" s="95" t="s">
        <v>23</v>
      </c>
      <c r="I819" s="112"/>
      <c r="J819" s="112" t="str">
        <f>IFERROR(INDEX(Извещение!$J$7:$T$45,MATCH(CONCATENATE(РАСЧЕТ!B813,"/",РАСЧЕТ!D813,"/",РАСЧЕТ!E813,"/",F813,"/",H819),Извещение!#REF!,0),3),"")</f>
        <v/>
      </c>
      <c r="K819" s="112" t="str">
        <f>IFERROR(INDEX(Извещение!$J$7:$T$45,MATCH(CONCATENATE(РАСЧЕТ!B813,"/",РАСЧЕТ!D813,"/",РАСЧЕТ!E813,"/",F813,"/",H819),Извещение!#REF!,0),4),"")</f>
        <v/>
      </c>
      <c r="L819" s="92">
        <f t="shared" si="136"/>
        <v>0</v>
      </c>
      <c r="M819" s="112" t="str">
        <f>IFERROR(INDEX(Извещение!$J$7:$T$45,MATCH(CONCATENATE(РАСЧЕТ!B813,"/",РАСЧЕТ!D813,"/",РАСЧЕТ!E813,"/",F813,"/",H819),Извещение!#REF!,0),6),"")</f>
        <v/>
      </c>
      <c r="N819" s="92">
        <f t="shared" ref="N819" si="141">IFERROR(SUM(L819,M819),"")</f>
        <v>0</v>
      </c>
    </row>
    <row r="820" spans="2:14" x14ac:dyDescent="0.2">
      <c r="B820" s="105"/>
      <c r="C820" s="105"/>
      <c r="D820" s="105"/>
      <c r="E820" s="105"/>
      <c r="F820" s="105"/>
      <c r="G820" s="105"/>
      <c r="H820" s="93" t="s">
        <v>56</v>
      </c>
      <c r="I820" s="94">
        <f>IFERROR(I819*I811,"")</f>
        <v>0</v>
      </c>
      <c r="J820" s="94" t="str">
        <f>IFERROR(J819*J811,"")</f>
        <v/>
      </c>
      <c r="K820" s="94" t="str">
        <f>IFERROR(K819*K811,"")</f>
        <v/>
      </c>
      <c r="L820" s="94">
        <f t="shared" si="136"/>
        <v>0</v>
      </c>
      <c r="M820" s="94" t="str">
        <f>IFERROR(M819*M811,"")</f>
        <v/>
      </c>
      <c r="N820" s="94">
        <f>IFERROR(SUM(L820,M820),"")</f>
        <v>0</v>
      </c>
    </row>
    <row r="821" spans="2:14" x14ac:dyDescent="0.2">
      <c r="B821" s="105"/>
      <c r="C821" s="105"/>
      <c r="D821" s="105"/>
      <c r="E821" s="105"/>
      <c r="F821" s="105"/>
      <c r="G821" s="105"/>
      <c r="H821" s="95" t="s">
        <v>18</v>
      </c>
      <c r="I821" s="112">
        <v>19.98</v>
      </c>
      <c r="J821" s="112">
        <v>91.5</v>
      </c>
      <c r="K821" s="112">
        <v>7.28</v>
      </c>
      <c r="L821" s="92">
        <f t="shared" si="136"/>
        <v>118.76</v>
      </c>
      <c r="M821" s="112">
        <v>71.23</v>
      </c>
      <c r="N821" s="92">
        <f t="shared" ref="N821" si="142">IFERROR(SUM(L821,M821),"")</f>
        <v>189.99</v>
      </c>
    </row>
    <row r="822" spans="2:14" x14ac:dyDescent="0.2">
      <c r="B822" s="105"/>
      <c r="C822" s="105"/>
      <c r="D822" s="105"/>
      <c r="E822" s="105"/>
      <c r="F822" s="105"/>
      <c r="G822" s="105"/>
      <c r="H822" s="93" t="s">
        <v>56</v>
      </c>
      <c r="I822" s="94">
        <f>IFERROR(I821*I812,"")</f>
        <v>456.14339999999999</v>
      </c>
      <c r="J822" s="94">
        <f>IFERROR(J821*J812,"")</f>
        <v>1593.0150000000001</v>
      </c>
      <c r="K822" s="94">
        <f>IFERROR(K821*K812,"")</f>
        <v>64.427999999999997</v>
      </c>
      <c r="L822" s="94">
        <f t="shared" si="136"/>
        <v>2113.5864000000001</v>
      </c>
      <c r="M822" s="94">
        <f>IFERROR(M821*M812,"")</f>
        <v>40.601099999999995</v>
      </c>
      <c r="N822" s="94">
        <f>IFERROR(SUM(L822,M822),"")</f>
        <v>2154.1875</v>
      </c>
    </row>
    <row r="823" spans="2:14" x14ac:dyDescent="0.2">
      <c r="B823" s="105"/>
      <c r="C823" s="105"/>
      <c r="D823" s="105"/>
      <c r="E823" s="105"/>
      <c r="F823" s="105"/>
      <c r="G823" s="105"/>
      <c r="H823" s="96" t="s">
        <v>57</v>
      </c>
      <c r="I823" s="97">
        <f ca="1">SUM(I813:OFFSET(I823,-1,0))-I824</f>
        <v>29.849999999999909</v>
      </c>
      <c r="J823" s="97">
        <f ca="1">SUM(J813:OFFSET(J823,-1,0))-J824</f>
        <v>187.52999999999975</v>
      </c>
      <c r="K823" s="97">
        <f ca="1">SUM(K813:OFFSET(K823,-1,0))-K824</f>
        <v>36.730000000000018</v>
      </c>
      <c r="L823" s="97">
        <f t="shared" ca="1" si="136"/>
        <v>254.10999999999967</v>
      </c>
      <c r="M823" s="97">
        <f ca="1">SUM(M813:OFFSET(M823,-1,0))-M824</f>
        <v>224.32999999999993</v>
      </c>
      <c r="N823" s="97">
        <f t="shared" ref="N823" ca="1" si="143">IFERROR(SUM(L823,M823),"")</f>
        <v>478.4399999999996</v>
      </c>
    </row>
    <row r="824" spans="2:14" x14ac:dyDescent="0.2">
      <c r="B824" s="105"/>
      <c r="C824" s="105"/>
      <c r="D824" s="105"/>
      <c r="E824" s="105"/>
      <c r="F824" s="105"/>
      <c r="G824" s="105"/>
      <c r="H824" s="96" t="s">
        <v>72</v>
      </c>
      <c r="I824" s="97">
        <f>SUMIF(H813:H822,"стоимость",I813:I822)</f>
        <v>1450.2399</v>
      </c>
      <c r="J824" s="97">
        <f>SUMIF(H813:H822,"стоимость",J813:J822)</f>
        <v>7845.4971999999998</v>
      </c>
      <c r="K824" s="97">
        <f>SUMIF(H813:H822,"стоимость",K813:K822)</f>
        <v>1083.1381999999999</v>
      </c>
      <c r="L824" s="97">
        <f t="shared" si="136"/>
        <v>10378.8753</v>
      </c>
      <c r="M824" s="97">
        <f>SUMIF(H813:H822,"стоимость",M813:M822)</f>
        <v>1679.7875000000001</v>
      </c>
      <c r="N824" s="97">
        <f>IFERROR(SUM(L824,M824),"")</f>
        <v>12058.6628</v>
      </c>
    </row>
    <row r="825" spans="2:14" x14ac:dyDescent="0.2">
      <c r="B825" s="113"/>
      <c r="C825" s="113"/>
      <c r="D825" s="113"/>
      <c r="E825" s="113"/>
      <c r="F825" s="113"/>
      <c r="G825" s="114"/>
      <c r="H825" s="98"/>
      <c r="I825" s="98"/>
      <c r="J825" s="98"/>
      <c r="K825" s="98"/>
      <c r="L825" s="99"/>
      <c r="M825" s="98"/>
      <c r="N825" s="98"/>
    </row>
    <row r="826" spans="2:14" x14ac:dyDescent="0.2">
      <c r="B826" s="184" t="s">
        <v>58</v>
      </c>
      <c r="C826" s="184"/>
      <c r="D826" s="184"/>
      <c r="E826" s="184"/>
      <c r="F826" s="154"/>
      <c r="G826" s="90"/>
      <c r="H826" s="90"/>
      <c r="I826" s="90"/>
      <c r="J826" s="98"/>
      <c r="K826" s="98"/>
      <c r="L826" s="99"/>
      <c r="M826" s="98"/>
      <c r="N826" s="98"/>
    </row>
    <row r="827" spans="2:14" x14ac:dyDescent="0.2">
      <c r="B827" s="173" t="s">
        <v>103</v>
      </c>
      <c r="C827" s="173"/>
      <c r="D827" s="173"/>
      <c r="E827" s="173"/>
      <c r="F827" s="173"/>
      <c r="G827" s="173"/>
      <c r="H827" s="173"/>
      <c r="I827" s="173"/>
      <c r="J827" s="98"/>
      <c r="K827" s="98"/>
      <c r="L827" s="99"/>
      <c r="M827" s="98"/>
      <c r="N827" s="98"/>
    </row>
    <row r="828" spans="2:14" x14ac:dyDescent="0.2">
      <c r="B828" s="173" t="s">
        <v>59</v>
      </c>
      <c r="C828" s="173"/>
      <c r="D828" s="173"/>
      <c r="E828" s="173"/>
      <c r="F828" s="173"/>
      <c r="G828" s="173"/>
      <c r="H828" s="173"/>
      <c r="I828" s="173"/>
      <c r="J828" s="98"/>
      <c r="K828" s="98"/>
      <c r="L828" s="99"/>
      <c r="M828" s="98"/>
      <c r="N828" s="98"/>
    </row>
    <row r="829" spans="2:14" x14ac:dyDescent="0.2">
      <c r="B829" s="173" t="s">
        <v>60</v>
      </c>
      <c r="C829" s="173"/>
      <c r="D829" s="173"/>
      <c r="E829" s="173"/>
      <c r="F829" s="173"/>
      <c r="G829" s="173"/>
      <c r="H829" s="173"/>
      <c r="I829" s="173"/>
      <c r="J829" s="98"/>
      <c r="K829" s="98"/>
      <c r="L829" s="99"/>
      <c r="M829" s="98"/>
      <c r="N829" s="98"/>
    </row>
    <row r="830" spans="2:14" x14ac:dyDescent="0.2">
      <c r="B830" s="173" t="s">
        <v>61</v>
      </c>
      <c r="C830" s="173"/>
      <c r="D830" s="173"/>
      <c r="E830" s="173"/>
      <c r="F830" s="173"/>
      <c r="G830" s="173"/>
      <c r="H830" s="173"/>
      <c r="I830" s="173"/>
      <c r="J830" s="98"/>
      <c r="K830" s="98"/>
      <c r="L830" s="99"/>
      <c r="M830" s="98"/>
      <c r="N830" s="98"/>
    </row>
    <row r="831" spans="2:14" x14ac:dyDescent="0.2">
      <c r="B831" s="173" t="s">
        <v>62</v>
      </c>
      <c r="C831" s="173"/>
      <c r="D831" s="173"/>
      <c r="E831" s="173"/>
      <c r="F831" s="173"/>
      <c r="G831" s="173"/>
      <c r="H831" s="173"/>
      <c r="I831" s="173"/>
      <c r="J831" s="90"/>
      <c r="K831" s="90"/>
      <c r="L831" s="90"/>
      <c r="M831" s="90"/>
      <c r="N831" s="90"/>
    </row>
    <row r="832" spans="2:14" x14ac:dyDescent="0.2">
      <c r="B832" s="173" t="s">
        <v>63</v>
      </c>
      <c r="C832" s="173"/>
      <c r="D832" s="173"/>
      <c r="E832" s="173"/>
      <c r="F832" s="173"/>
      <c r="G832" s="173"/>
      <c r="H832" s="173"/>
      <c r="I832" s="173"/>
      <c r="J832" s="90"/>
      <c r="K832" s="90"/>
      <c r="L832" s="90"/>
      <c r="M832" s="90"/>
      <c r="N832" s="90"/>
    </row>
    <row r="833" spans="2:14" x14ac:dyDescent="0.2">
      <c r="B833" s="173" t="s">
        <v>64</v>
      </c>
      <c r="C833" s="173"/>
      <c r="D833" s="173"/>
      <c r="E833" s="173"/>
      <c r="F833" s="173"/>
      <c r="G833" s="173"/>
      <c r="H833" s="173"/>
      <c r="I833" s="173"/>
      <c r="J833" s="90"/>
      <c r="K833" s="90"/>
      <c r="L833" s="90"/>
      <c r="M833" s="90"/>
      <c r="N833" s="90"/>
    </row>
    <row r="834" spans="2:14" x14ac:dyDescent="0.2">
      <c r="B834" s="173" t="s">
        <v>65</v>
      </c>
      <c r="C834" s="173"/>
      <c r="D834" s="173"/>
      <c r="E834" s="173"/>
      <c r="F834" s="173"/>
      <c r="G834" s="173"/>
      <c r="H834" s="173"/>
      <c r="I834" s="173"/>
      <c r="J834" s="90"/>
      <c r="K834" s="90"/>
      <c r="L834" s="90"/>
      <c r="M834" s="90"/>
      <c r="N834" s="90"/>
    </row>
    <row r="835" spans="2:14" x14ac:dyDescent="0.2">
      <c r="B835" s="153"/>
      <c r="C835" s="153"/>
      <c r="D835" s="153"/>
      <c r="E835" s="153"/>
      <c r="F835" s="153"/>
      <c r="G835" s="153"/>
      <c r="H835" s="153"/>
      <c r="I835" s="153"/>
      <c r="J835" s="90"/>
      <c r="K835" s="90"/>
      <c r="L835" s="90"/>
      <c r="M835" s="90"/>
      <c r="N835" s="90"/>
    </row>
    <row r="836" spans="2:14" x14ac:dyDescent="0.2">
      <c r="B836" s="90" t="s">
        <v>66</v>
      </c>
      <c r="C836" s="90"/>
      <c r="D836" s="90"/>
      <c r="E836" s="90"/>
      <c r="F836" s="90"/>
      <c r="G836" s="90"/>
      <c r="H836" s="90"/>
      <c r="I836" s="90"/>
      <c r="J836" s="90" t="s">
        <v>67</v>
      </c>
      <c r="K836" s="90"/>
      <c r="L836" s="90"/>
      <c r="M836" s="90"/>
      <c r="N836" s="90"/>
    </row>
    <row r="837" spans="2:14" x14ac:dyDescent="0.2">
      <c r="B837" s="117" t="s">
        <v>102</v>
      </c>
      <c r="C837" s="117"/>
      <c r="D837" s="90"/>
      <c r="E837" s="90"/>
      <c r="F837" s="90"/>
      <c r="G837" s="90"/>
      <c r="H837" s="90"/>
      <c r="I837" s="90"/>
      <c r="J837" s="117"/>
      <c r="K837" s="117"/>
      <c r="L837" s="117"/>
      <c r="M837" s="90"/>
      <c r="N837" s="90"/>
    </row>
    <row r="838" spans="2:14" x14ac:dyDescent="0.2">
      <c r="B838" s="101" t="s">
        <v>68</v>
      </c>
      <c r="C838" s="90"/>
      <c r="D838" s="90"/>
      <c r="E838" s="90"/>
      <c r="F838" s="90"/>
      <c r="G838" s="90"/>
      <c r="H838" s="90"/>
      <c r="I838" s="90"/>
      <c r="J838" s="90" t="s">
        <v>68</v>
      </c>
      <c r="K838" s="90"/>
      <c r="L838" s="90"/>
      <c r="M838" s="90"/>
      <c r="N838" s="90"/>
    </row>
    <row r="839" spans="2:14" x14ac:dyDescent="0.2">
      <c r="B839" s="90"/>
      <c r="C839" s="90"/>
      <c r="D839" s="90"/>
      <c r="E839" s="90"/>
      <c r="F839" s="90"/>
      <c r="G839" s="90"/>
      <c r="H839" s="90"/>
      <c r="I839" s="90"/>
      <c r="J839" s="90"/>
      <c r="K839" s="90"/>
      <c r="L839" s="90"/>
      <c r="M839" s="90"/>
      <c r="N839" s="90"/>
    </row>
    <row r="840" spans="2:14" x14ac:dyDescent="0.2">
      <c r="B840" s="117"/>
      <c r="C840" s="117"/>
      <c r="D840" s="90"/>
      <c r="E840" s="90"/>
      <c r="F840" s="90"/>
      <c r="G840" s="90"/>
      <c r="H840" s="90"/>
      <c r="I840" s="90"/>
      <c r="J840" s="117"/>
      <c r="K840" s="117"/>
      <c r="L840" s="117"/>
      <c r="M840" s="90"/>
      <c r="N840" s="90"/>
    </row>
    <row r="841" spans="2:14" x14ac:dyDescent="0.2">
      <c r="B841" s="152" t="s">
        <v>69</v>
      </c>
      <c r="C841" s="90"/>
      <c r="D841" s="90"/>
      <c r="E841" s="90"/>
      <c r="F841" s="90"/>
      <c r="G841" s="90"/>
      <c r="H841" s="90"/>
      <c r="I841" s="90"/>
      <c r="J841" s="172" t="s">
        <v>69</v>
      </c>
      <c r="K841" s="172"/>
      <c r="L841" s="172"/>
      <c r="M841" s="90"/>
      <c r="N841" s="90"/>
    </row>
    <row r="842" spans="2:14" x14ac:dyDescent="0.2">
      <c r="B842" s="90"/>
      <c r="C842" s="90"/>
      <c r="D842" s="90"/>
      <c r="E842" s="90"/>
      <c r="F842" s="90"/>
      <c r="G842" s="90"/>
      <c r="H842" s="90"/>
      <c r="I842" s="90"/>
      <c r="J842" s="90"/>
      <c r="K842" s="90"/>
      <c r="L842" s="90"/>
      <c r="M842" s="90"/>
      <c r="N842" s="90"/>
    </row>
    <row r="843" spans="2:14" x14ac:dyDescent="0.2">
      <c r="B843" s="153" t="s">
        <v>70</v>
      </c>
      <c r="C843" s="90"/>
      <c r="D843" s="90"/>
      <c r="E843" s="90"/>
      <c r="F843" s="90"/>
      <c r="G843" s="90"/>
      <c r="H843" s="90"/>
      <c r="I843" s="90"/>
      <c r="J843" s="90" t="s">
        <v>70</v>
      </c>
      <c r="K843" s="90"/>
      <c r="L843" s="90"/>
      <c r="M843" s="90"/>
      <c r="N843" s="90"/>
    </row>
    <row r="845" spans="2:14" x14ac:dyDescent="0.2">
      <c r="B845" s="101"/>
      <c r="C845" s="102"/>
      <c r="D845" s="102"/>
      <c r="E845" s="102"/>
      <c r="F845" s="102"/>
      <c r="G845" s="102"/>
      <c r="H845" s="102"/>
      <c r="I845" s="102"/>
      <c r="J845" s="102"/>
      <c r="K845" s="102"/>
      <c r="L845" s="102"/>
      <c r="M845" s="102"/>
      <c r="N845" s="102"/>
    </row>
    <row r="846" spans="2:14" x14ac:dyDescent="0.2">
      <c r="B846" s="101"/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</row>
    <row r="848" spans="2:14" x14ac:dyDescent="0.2">
      <c r="B848" s="90"/>
      <c r="C848" s="90"/>
      <c r="D848" s="90"/>
      <c r="E848" s="90"/>
      <c r="F848" s="90"/>
      <c r="G848" s="90"/>
      <c r="H848" s="90"/>
      <c r="I848" s="90"/>
      <c r="J848" s="90"/>
      <c r="K848" s="90"/>
      <c r="M848" s="90"/>
      <c r="N848" s="159" t="s">
        <v>35</v>
      </c>
    </row>
    <row r="849" spans="2:15" x14ac:dyDescent="0.2">
      <c r="B849" s="90"/>
      <c r="C849" s="90"/>
      <c r="D849" s="90"/>
      <c r="E849" s="90"/>
      <c r="F849" s="90"/>
      <c r="G849" s="90"/>
      <c r="H849" s="90"/>
      <c r="I849" s="90"/>
      <c r="J849" s="90"/>
      <c r="K849" s="90"/>
      <c r="M849" s="90"/>
      <c r="N849" s="159" t="s">
        <v>36</v>
      </c>
    </row>
    <row r="850" spans="2:15" x14ac:dyDescent="0.2">
      <c r="B850" s="90"/>
      <c r="C850" s="90"/>
      <c r="D850" s="90"/>
      <c r="E850" s="90"/>
      <c r="F850" s="90"/>
      <c r="G850" s="90"/>
      <c r="H850" s="90"/>
      <c r="I850" s="90"/>
      <c r="J850" s="90"/>
      <c r="K850" s="90"/>
      <c r="M850" s="90"/>
      <c r="N850" s="159" t="s">
        <v>37</v>
      </c>
    </row>
    <row r="851" spans="2:15" x14ac:dyDescent="0.2">
      <c r="B851" s="90"/>
      <c r="C851" s="90"/>
      <c r="D851" s="90"/>
      <c r="E851" s="90"/>
      <c r="F851" s="90"/>
      <c r="G851" s="90"/>
      <c r="H851" s="90"/>
      <c r="I851" s="90"/>
      <c r="J851" s="90"/>
      <c r="K851" s="90"/>
      <c r="L851" s="90"/>
      <c r="M851" s="90"/>
      <c r="N851" s="90"/>
    </row>
    <row r="852" spans="2:15" x14ac:dyDescent="0.2">
      <c r="B852" s="90"/>
      <c r="C852" s="174" t="s">
        <v>38</v>
      </c>
      <c r="D852" s="174"/>
      <c r="E852" s="174"/>
      <c r="F852" s="174"/>
      <c r="G852" s="174"/>
      <c r="H852" s="174"/>
      <c r="I852" s="174"/>
      <c r="J852" s="174"/>
      <c r="K852" s="174"/>
      <c r="L852" s="174"/>
      <c r="M852" s="90"/>
      <c r="N852" s="90"/>
    </row>
    <row r="853" spans="2:15" x14ac:dyDescent="0.2">
      <c r="B853" s="90"/>
      <c r="C853" s="174" t="s">
        <v>39</v>
      </c>
      <c r="D853" s="174"/>
      <c r="E853" s="174"/>
      <c r="F853" s="174"/>
      <c r="G853" s="174"/>
      <c r="H853" s="174"/>
      <c r="I853" s="174"/>
      <c r="J853" s="174"/>
      <c r="K853" s="174"/>
      <c r="L853" s="174"/>
      <c r="M853" s="90"/>
      <c r="N853" s="90"/>
    </row>
    <row r="854" spans="2:15" x14ac:dyDescent="0.2">
      <c r="B854" s="90" t="s">
        <v>40</v>
      </c>
      <c r="C854" s="163"/>
      <c r="D854" s="163"/>
      <c r="E854" s="163"/>
      <c r="F854" s="163"/>
      <c r="G854" s="163"/>
      <c r="H854" s="163"/>
      <c r="I854" s="163"/>
      <c r="J854" s="163"/>
      <c r="K854" s="163"/>
      <c r="L854" s="174" t="s">
        <v>41</v>
      </c>
      <c r="M854" s="174"/>
      <c r="N854" s="174"/>
      <c r="O854" s="91" t="s">
        <v>171</v>
      </c>
    </row>
    <row r="855" spans="2:15" x14ac:dyDescent="0.2">
      <c r="B855" s="90"/>
      <c r="C855" s="163"/>
      <c r="D855" s="163"/>
      <c r="E855" s="163"/>
      <c r="F855" s="163"/>
      <c r="G855" s="163"/>
      <c r="H855" s="163"/>
      <c r="I855" s="163"/>
      <c r="J855" s="163"/>
      <c r="K855" s="163"/>
      <c r="L855" s="163"/>
      <c r="M855" s="163"/>
      <c r="N855" s="163"/>
      <c r="O855" s="91" t="s">
        <v>273</v>
      </c>
    </row>
    <row r="856" spans="2:15" x14ac:dyDescent="0.2">
      <c r="B856" s="90" t="s">
        <v>42</v>
      </c>
      <c r="C856" s="163"/>
      <c r="D856" s="163"/>
      <c r="E856" s="163"/>
      <c r="F856" s="163"/>
      <c r="G856" s="163"/>
      <c r="H856" s="163"/>
      <c r="I856" s="163"/>
      <c r="J856" s="163"/>
      <c r="K856" s="163"/>
      <c r="L856" s="163"/>
      <c r="M856" s="163"/>
      <c r="N856" s="163"/>
      <c r="O856" s="91" t="s">
        <v>274</v>
      </c>
    </row>
    <row r="857" spans="2:15" x14ac:dyDescent="0.2">
      <c r="B857" s="90" t="s">
        <v>43</v>
      </c>
      <c r="C857" s="163"/>
      <c r="D857" s="163"/>
      <c r="E857" s="163"/>
      <c r="F857" s="163"/>
      <c r="G857" s="163"/>
      <c r="H857" s="163"/>
      <c r="I857" s="163"/>
      <c r="J857" s="163"/>
      <c r="K857" s="163"/>
      <c r="L857" s="163"/>
      <c r="M857" s="163"/>
      <c r="N857" s="163"/>
      <c r="O857" s="91" t="s">
        <v>273</v>
      </c>
    </row>
    <row r="858" spans="2:15" x14ac:dyDescent="0.2">
      <c r="B858" s="90" t="s">
        <v>300</v>
      </c>
      <c r="C858" s="163"/>
      <c r="D858" s="163"/>
      <c r="E858" s="163"/>
      <c r="F858" s="163"/>
      <c r="G858" s="163"/>
      <c r="H858" s="163"/>
      <c r="I858" s="163"/>
      <c r="J858" s="163"/>
      <c r="K858" s="163"/>
      <c r="L858" s="163"/>
      <c r="M858" s="163"/>
      <c r="N858" s="163"/>
      <c r="O858" s="91" t="s">
        <v>172</v>
      </c>
    </row>
    <row r="859" spans="2:15" x14ac:dyDescent="0.2">
      <c r="B859" s="90"/>
      <c r="C859" s="163"/>
      <c r="D859" s="163"/>
      <c r="E859" s="163"/>
      <c r="F859" s="163"/>
      <c r="G859" s="163"/>
      <c r="H859" s="163"/>
      <c r="I859" s="163"/>
      <c r="J859" s="163"/>
      <c r="K859" s="163"/>
      <c r="L859" s="163"/>
      <c r="M859" s="163"/>
      <c r="N859" s="163"/>
      <c r="O859" s="91" t="s">
        <v>273</v>
      </c>
    </row>
    <row r="860" spans="2:15" x14ac:dyDescent="0.2">
      <c r="B860" s="90"/>
      <c r="C860" s="90"/>
      <c r="D860" s="90"/>
      <c r="E860" s="90"/>
      <c r="F860" s="90"/>
      <c r="G860" s="90"/>
      <c r="H860" s="90"/>
      <c r="I860" s="90"/>
      <c r="J860" s="90"/>
      <c r="K860" s="90"/>
      <c r="L860" s="90"/>
      <c r="M860" s="90"/>
      <c r="N860" s="90"/>
      <c r="O860" s="91" t="s">
        <v>275</v>
      </c>
    </row>
    <row r="861" spans="2:15" x14ac:dyDescent="0.2">
      <c r="B861" s="175" t="s">
        <v>25</v>
      </c>
      <c r="C861" s="177" t="s">
        <v>44</v>
      </c>
      <c r="D861" s="179" t="s">
        <v>45</v>
      </c>
      <c r="E861" s="179" t="s">
        <v>46</v>
      </c>
      <c r="F861" s="179" t="s">
        <v>71</v>
      </c>
      <c r="G861" s="179" t="s">
        <v>47</v>
      </c>
      <c r="H861" s="179" t="s">
        <v>8</v>
      </c>
      <c r="I861" s="180" t="s">
        <v>48</v>
      </c>
      <c r="J861" s="180"/>
      <c r="K861" s="180"/>
      <c r="L861" s="180"/>
      <c r="M861" s="181" t="s">
        <v>49</v>
      </c>
      <c r="N861" s="182" t="s">
        <v>50</v>
      </c>
      <c r="O861" s="91" t="s">
        <v>273</v>
      </c>
    </row>
    <row r="862" spans="2:15" x14ac:dyDescent="0.2">
      <c r="B862" s="176"/>
      <c r="C862" s="178"/>
      <c r="D862" s="179"/>
      <c r="E862" s="179"/>
      <c r="F862" s="179"/>
      <c r="G862" s="179"/>
      <c r="H862" s="179"/>
      <c r="I862" s="105" t="s">
        <v>51</v>
      </c>
      <c r="J862" s="105" t="s">
        <v>52</v>
      </c>
      <c r="K862" s="105" t="s">
        <v>53</v>
      </c>
      <c r="L862" s="105" t="s">
        <v>54</v>
      </c>
      <c r="M862" s="181"/>
      <c r="N862" s="183"/>
      <c r="O862" s="91" t="s">
        <v>170</v>
      </c>
    </row>
    <row r="863" spans="2:15" x14ac:dyDescent="0.2">
      <c r="B863" s="185" t="s">
        <v>301</v>
      </c>
      <c r="C863" s="186"/>
      <c r="D863" s="186"/>
      <c r="E863" s="186"/>
      <c r="F863" s="186"/>
      <c r="G863" s="187"/>
      <c r="H863" s="106" t="s">
        <v>17</v>
      </c>
      <c r="I863" s="107">
        <v>120.15</v>
      </c>
      <c r="J863" s="107">
        <v>85.62</v>
      </c>
      <c r="K863" s="107">
        <v>43.38</v>
      </c>
      <c r="L863" s="107"/>
      <c r="M863" s="107">
        <v>6.85</v>
      </c>
      <c r="N863" s="107"/>
      <c r="O863" s="91" t="s">
        <v>273</v>
      </c>
    </row>
    <row r="864" spans="2:15" x14ac:dyDescent="0.2">
      <c r="B864" s="188"/>
      <c r="C864" s="189"/>
      <c r="D864" s="189"/>
      <c r="E864" s="189"/>
      <c r="F864" s="189"/>
      <c r="G864" s="190"/>
      <c r="H864" s="106" t="s">
        <v>22</v>
      </c>
      <c r="I864" s="107">
        <v>898.69</v>
      </c>
      <c r="J864" s="107">
        <v>642.13</v>
      </c>
      <c r="K864" s="107">
        <v>323.07</v>
      </c>
      <c r="L864" s="107"/>
      <c r="M864" s="107">
        <v>27.97</v>
      </c>
      <c r="N864" s="107"/>
      <c r="O864" s="91" t="s">
        <v>276</v>
      </c>
    </row>
    <row r="865" spans="2:15" x14ac:dyDescent="0.2">
      <c r="B865" s="188"/>
      <c r="C865" s="189"/>
      <c r="D865" s="189"/>
      <c r="E865" s="189"/>
      <c r="F865" s="189"/>
      <c r="G865" s="190"/>
      <c r="H865" s="106" t="s">
        <v>19</v>
      </c>
      <c r="I865" s="107">
        <v>71.349999999999994</v>
      </c>
      <c r="J865" s="107">
        <v>51.94</v>
      </c>
      <c r="K865" s="107">
        <v>26.54</v>
      </c>
      <c r="L865" s="107"/>
      <c r="M865" s="107">
        <v>1.43</v>
      </c>
      <c r="N865" s="107"/>
      <c r="O865" s="91" t="s">
        <v>277</v>
      </c>
    </row>
    <row r="866" spans="2:15" x14ac:dyDescent="0.2">
      <c r="B866" s="188"/>
      <c r="C866" s="189"/>
      <c r="D866" s="189"/>
      <c r="E866" s="189"/>
      <c r="F866" s="189"/>
      <c r="G866" s="190"/>
      <c r="H866" s="106" t="s">
        <v>23</v>
      </c>
      <c r="I866" s="107">
        <v>71.349999999999994</v>
      </c>
      <c r="J866" s="107">
        <v>51.94</v>
      </c>
      <c r="K866" s="107">
        <v>26.54</v>
      </c>
      <c r="L866" s="107"/>
      <c r="M866" s="107">
        <v>1.43</v>
      </c>
      <c r="N866" s="107"/>
    </row>
    <row r="867" spans="2:15" x14ac:dyDescent="0.2">
      <c r="B867" s="191"/>
      <c r="C867" s="192"/>
      <c r="D867" s="192"/>
      <c r="E867" s="192"/>
      <c r="F867" s="192"/>
      <c r="G867" s="193"/>
      <c r="H867" s="106" t="s">
        <v>18</v>
      </c>
      <c r="I867" s="107">
        <v>22.83</v>
      </c>
      <c r="J867" s="107">
        <v>17.41</v>
      </c>
      <c r="K867" s="107">
        <v>8.85</v>
      </c>
      <c r="L867" s="107"/>
      <c r="M867" s="107">
        <v>0.56999999999999995</v>
      </c>
      <c r="N867" s="107"/>
    </row>
    <row r="868" spans="2:15" x14ac:dyDescent="0.2">
      <c r="B868" s="108" t="s">
        <v>302</v>
      </c>
      <c r="C868" s="105" t="s">
        <v>55</v>
      </c>
      <c r="D868" s="108">
        <v>56</v>
      </c>
      <c r="E868" s="108">
        <v>20</v>
      </c>
      <c r="F868" s="108">
        <v>1</v>
      </c>
      <c r="G868" s="109">
        <v>2.6</v>
      </c>
      <c r="H868" s="110" t="s">
        <v>17</v>
      </c>
      <c r="I868" s="111">
        <v>7.61</v>
      </c>
      <c r="J868" s="111">
        <v>57.98</v>
      </c>
      <c r="K868" s="111">
        <v>12.33</v>
      </c>
      <c r="L868" s="92">
        <f>IFERROR(SUM(I868,J868,K868),"")</f>
        <v>77.92</v>
      </c>
      <c r="M868" s="112">
        <v>47.04</v>
      </c>
      <c r="N868" s="92">
        <f>IFERROR(SUM(L868,M868),"")</f>
        <v>124.96000000000001</v>
      </c>
    </row>
    <row r="869" spans="2:15" x14ac:dyDescent="0.2">
      <c r="B869" s="105"/>
      <c r="C869" s="105"/>
      <c r="D869" s="105"/>
      <c r="E869" s="105"/>
      <c r="F869" s="105"/>
      <c r="G869" s="105"/>
      <c r="H869" s="93" t="s">
        <v>56</v>
      </c>
      <c r="I869" s="94">
        <f>IFERROR(I868*I863,"")</f>
        <v>914.34150000000011</v>
      </c>
      <c r="J869" s="94">
        <f t="shared" ref="J869:K869" si="144">IFERROR(J868*J863,"")</f>
        <v>4964.2475999999997</v>
      </c>
      <c r="K869" s="94">
        <f t="shared" si="144"/>
        <v>534.87540000000001</v>
      </c>
      <c r="L869" s="94">
        <f>IFERROR(SUM(I869,J869,K869),"")</f>
        <v>6413.4645</v>
      </c>
      <c r="M869" s="94">
        <f>IFERROR(M868*M863,"")</f>
        <v>322.22399999999999</v>
      </c>
      <c r="N869" s="94">
        <f>IFERROR(SUM(L869,M869),"")</f>
        <v>6735.6885000000002</v>
      </c>
    </row>
    <row r="870" spans="2:15" x14ac:dyDescent="0.2">
      <c r="B870" s="105"/>
      <c r="C870" s="105"/>
      <c r="D870" s="105"/>
      <c r="E870" s="105"/>
      <c r="F870" s="105"/>
      <c r="G870" s="105"/>
      <c r="H870" s="110" t="s">
        <v>22</v>
      </c>
      <c r="I870" s="111"/>
      <c r="J870" s="111" t="str">
        <f>IFERROR(INDEX([1]Извещение!$J$7:$T$47,MATCH(CONCATENATE([1]РАСЧЕТ!B868,"/",[1]РАСЧЕТ!D868,"/",[1]РАСЧЕТ!E868,"/",F868,"/",H870),[1]Извещение!#REF!,0),3),"")</f>
        <v/>
      </c>
      <c r="K870" s="111" t="str">
        <f>IFERROR(INDEX([1]Извещение!$J$7:$T$47,MATCH(CONCATENATE([1]РАСЧЕТ!B868,"/",[1]РАСЧЕТ!D868,"/",[1]РАСЧЕТ!E868,"/",F868,"/",H870),[1]Извещение!#REF!,0),4),"")</f>
        <v/>
      </c>
      <c r="L870" s="92">
        <f t="shared" ref="L870:L879" si="145">IFERROR(SUM(I870,J870,K870),"")</f>
        <v>0</v>
      </c>
      <c r="M870" s="112" t="str">
        <f>IFERROR(INDEX([1]Извещение!$J$7:$T$47,MATCH(CONCATENATE([1]РАСЧЕТ!B868,"/",[1]РАСЧЕТ!D868,"/",[1]РАСЧЕТ!E868,"/",F868,"/",H870),[1]Извещение!#REF!,0),6),"")</f>
        <v/>
      </c>
      <c r="N870" s="92">
        <f t="shared" ref="N870" si="146">IFERROR(SUM(L870,M870),"")</f>
        <v>0</v>
      </c>
    </row>
    <row r="871" spans="2:15" x14ac:dyDescent="0.2">
      <c r="B871" s="105"/>
      <c r="C871" s="105"/>
      <c r="D871" s="105"/>
      <c r="E871" s="105"/>
      <c r="F871" s="105"/>
      <c r="G871" s="105"/>
      <c r="H871" s="93" t="s">
        <v>56</v>
      </c>
      <c r="I871" s="94">
        <f>IFERROR(I870*I864,"")</f>
        <v>0</v>
      </c>
      <c r="J871" s="94" t="str">
        <f t="shared" ref="J871:K871" si="147">IFERROR(J870*J864,"")</f>
        <v/>
      </c>
      <c r="K871" s="94" t="str">
        <f t="shared" si="147"/>
        <v/>
      </c>
      <c r="L871" s="94">
        <f t="shared" si="145"/>
        <v>0</v>
      </c>
      <c r="M871" s="94" t="str">
        <f t="shared" ref="M871" si="148">IFERROR(M870*M864,"")</f>
        <v/>
      </c>
      <c r="N871" s="94">
        <f>IFERROR(SUM(L871,M871),"")</f>
        <v>0</v>
      </c>
    </row>
    <row r="872" spans="2:15" x14ac:dyDescent="0.2">
      <c r="B872" s="105"/>
      <c r="C872" s="105"/>
      <c r="D872" s="105"/>
      <c r="E872" s="105"/>
      <c r="F872" s="105"/>
      <c r="G872" s="105"/>
      <c r="H872" s="95" t="s">
        <v>19</v>
      </c>
      <c r="I872" s="112">
        <v>0</v>
      </c>
      <c r="J872" s="112">
        <v>0</v>
      </c>
      <c r="K872" s="112">
        <v>0</v>
      </c>
      <c r="L872" s="92">
        <f t="shared" si="145"/>
        <v>0</v>
      </c>
      <c r="M872" s="112">
        <v>0</v>
      </c>
      <c r="N872" s="92">
        <f t="shared" ref="N872" si="149">IFERROR(SUM(L872,M872),"")</f>
        <v>0</v>
      </c>
    </row>
    <row r="873" spans="2:15" x14ac:dyDescent="0.2">
      <c r="B873" s="105"/>
      <c r="C873" s="105"/>
      <c r="D873" s="105"/>
      <c r="E873" s="105"/>
      <c r="F873" s="105"/>
      <c r="G873" s="105"/>
      <c r="H873" s="93" t="s">
        <v>56</v>
      </c>
      <c r="I873" s="94">
        <f>IFERROR(I872*I865,"")</f>
        <v>0</v>
      </c>
      <c r="J873" s="94">
        <f>IFERROR(J872*J865,"")</f>
        <v>0</v>
      </c>
      <c r="K873" s="94">
        <f>IFERROR(K872*K865,"")</f>
        <v>0</v>
      </c>
      <c r="L873" s="94">
        <f t="shared" si="145"/>
        <v>0</v>
      </c>
      <c r="M873" s="94">
        <f>IFERROR(M872*M865,"")</f>
        <v>0</v>
      </c>
      <c r="N873" s="94">
        <f>IFERROR(SUM(L873,M873),"")</f>
        <v>0</v>
      </c>
    </row>
    <row r="874" spans="2:15" x14ac:dyDescent="0.2">
      <c r="B874" s="105"/>
      <c r="C874" s="105"/>
      <c r="D874" s="105"/>
      <c r="E874" s="105"/>
      <c r="F874" s="105"/>
      <c r="G874" s="105"/>
      <c r="H874" s="95" t="s">
        <v>23</v>
      </c>
      <c r="I874" s="112"/>
      <c r="J874" s="112" t="str">
        <f>IFERROR(INDEX([1]Извещение!$J$7:$T$47,MATCH(CONCATENATE([1]РАСЧЕТ!B868,"/",[1]РАСЧЕТ!D868,"/",[1]РАСЧЕТ!E868,"/",F868,"/",H874),[1]Извещение!#REF!,0),3),"")</f>
        <v/>
      </c>
      <c r="K874" s="112" t="str">
        <f>IFERROR(INDEX([1]Извещение!$J$7:$T$47,MATCH(CONCATENATE([1]РАСЧЕТ!B868,"/",[1]РАСЧЕТ!D868,"/",[1]РАСЧЕТ!E868,"/",F868,"/",H874),[1]Извещение!#REF!,0),4),"")</f>
        <v/>
      </c>
      <c r="L874" s="92">
        <f t="shared" si="145"/>
        <v>0</v>
      </c>
      <c r="M874" s="112" t="str">
        <f>IFERROR(INDEX([1]Извещение!$J$7:$T$47,MATCH(CONCATENATE([1]РАСЧЕТ!B868,"/",[1]РАСЧЕТ!D868,"/",[1]РАСЧЕТ!E868,"/",F868,"/",H874),[1]Извещение!#REF!,0),6),"")</f>
        <v/>
      </c>
      <c r="N874" s="92">
        <f t="shared" ref="N874" si="150">IFERROR(SUM(L874,M874),"")</f>
        <v>0</v>
      </c>
    </row>
    <row r="875" spans="2:15" x14ac:dyDescent="0.2">
      <c r="B875" s="105"/>
      <c r="C875" s="105"/>
      <c r="D875" s="105"/>
      <c r="E875" s="105"/>
      <c r="F875" s="105"/>
      <c r="G875" s="105"/>
      <c r="H875" s="93" t="s">
        <v>56</v>
      </c>
      <c r="I875" s="94">
        <f>IFERROR(I874*I866,"")</f>
        <v>0</v>
      </c>
      <c r="J875" s="94" t="str">
        <f>IFERROR(J874*J866,"")</f>
        <v/>
      </c>
      <c r="K875" s="94" t="str">
        <f>IFERROR(K874*K866,"")</f>
        <v/>
      </c>
      <c r="L875" s="94">
        <f t="shared" si="145"/>
        <v>0</v>
      </c>
      <c r="M875" s="94" t="str">
        <f>IFERROR(M874*M866,"")</f>
        <v/>
      </c>
      <c r="N875" s="94">
        <f>IFERROR(SUM(L875,M875),"")</f>
        <v>0</v>
      </c>
    </row>
    <row r="876" spans="2:15" x14ac:dyDescent="0.2">
      <c r="B876" s="105"/>
      <c r="C876" s="105"/>
      <c r="D876" s="105"/>
      <c r="E876" s="105"/>
      <c r="F876" s="105"/>
      <c r="G876" s="105"/>
      <c r="H876" s="95" t="s">
        <v>18</v>
      </c>
      <c r="I876" s="112">
        <v>25.12</v>
      </c>
      <c r="J876" s="112">
        <v>252.93</v>
      </c>
      <c r="K876" s="112">
        <v>33.08</v>
      </c>
      <c r="L876" s="92">
        <f t="shared" si="145"/>
        <v>311.13</v>
      </c>
      <c r="M876" s="112">
        <v>201.96</v>
      </c>
      <c r="N876" s="92">
        <f t="shared" ref="N876" si="151">IFERROR(SUM(L876,M876),"")</f>
        <v>513.09</v>
      </c>
    </row>
    <row r="877" spans="2:15" x14ac:dyDescent="0.2">
      <c r="B877" s="105"/>
      <c r="C877" s="105"/>
      <c r="D877" s="105"/>
      <c r="E877" s="105"/>
      <c r="F877" s="105"/>
      <c r="G877" s="105"/>
      <c r="H877" s="93" t="s">
        <v>56</v>
      </c>
      <c r="I877" s="94">
        <f>IFERROR(I876*I867,"")</f>
        <v>573.4896</v>
      </c>
      <c r="J877" s="94">
        <f>IFERROR(J876*J867,"")</f>
        <v>4403.5113000000001</v>
      </c>
      <c r="K877" s="94">
        <f>IFERROR(K876*K867,"")</f>
        <v>292.75799999999998</v>
      </c>
      <c r="L877" s="94">
        <f t="shared" si="145"/>
        <v>5269.7588999999998</v>
      </c>
      <c r="M877" s="94">
        <f>IFERROR(M876*M867,"")</f>
        <v>115.1172</v>
      </c>
      <c r="N877" s="94">
        <f>IFERROR(SUM(L877,M877),"")</f>
        <v>5384.8760999999995</v>
      </c>
    </row>
    <row r="878" spans="2:15" x14ac:dyDescent="0.2">
      <c r="B878" s="105"/>
      <c r="C878" s="105"/>
      <c r="D878" s="105"/>
      <c r="E878" s="105"/>
      <c r="F878" s="105"/>
      <c r="G878" s="105"/>
      <c r="H878" s="96" t="s">
        <v>57</v>
      </c>
      <c r="I878" s="97">
        <f ca="1">SUM(I868:OFFSET(I878,-1,0))-I879</f>
        <v>32.730000000000018</v>
      </c>
      <c r="J878" s="97">
        <f ca="1">SUM(J868:OFFSET(J878,-1,0))-J879</f>
        <v>310.90999999999985</v>
      </c>
      <c r="K878" s="97">
        <f ca="1">SUM(K868:OFFSET(K878,-1,0))-K879</f>
        <v>45.410000000000082</v>
      </c>
      <c r="L878" s="97">
        <f t="shared" ca="1" si="145"/>
        <v>389.04999999999995</v>
      </c>
      <c r="M878" s="97">
        <f ca="1">SUM(M868:OFFSET(M878,-1,0))-M879</f>
        <v>249.00000000000011</v>
      </c>
      <c r="N878" s="97">
        <f t="shared" ref="N878" ca="1" si="152">IFERROR(SUM(L878,M878),"")</f>
        <v>638.05000000000007</v>
      </c>
    </row>
    <row r="879" spans="2:15" x14ac:dyDescent="0.2">
      <c r="B879" s="105"/>
      <c r="C879" s="105"/>
      <c r="D879" s="105"/>
      <c r="E879" s="105"/>
      <c r="F879" s="105"/>
      <c r="G879" s="105"/>
      <c r="H879" s="96" t="s">
        <v>72</v>
      </c>
      <c r="I879" s="97">
        <f>SUMIF(H868:H877,"стоимость",I868:I877)</f>
        <v>1487.8311000000001</v>
      </c>
      <c r="J879" s="97">
        <f>SUMIF(H868:H877,"стоимость",J868:J877)</f>
        <v>9367.7589000000007</v>
      </c>
      <c r="K879" s="97">
        <f>SUMIF(H868:H877,"стоимость",K868:K877)</f>
        <v>827.63339999999994</v>
      </c>
      <c r="L879" s="97">
        <f t="shared" si="145"/>
        <v>11683.223400000001</v>
      </c>
      <c r="M879" s="97">
        <f>SUMIF(H868:H877,"стоимость",M868:M877)</f>
        <v>437.34119999999996</v>
      </c>
      <c r="N879" s="97">
        <f>IFERROR(SUM(L879,M879),"")</f>
        <v>12120.564600000002</v>
      </c>
    </row>
    <row r="880" spans="2:15" x14ac:dyDescent="0.2">
      <c r="B880" s="113"/>
      <c r="C880" s="113"/>
      <c r="D880" s="113"/>
      <c r="E880" s="113"/>
      <c r="F880" s="113"/>
      <c r="G880" s="114"/>
      <c r="H880" s="98"/>
      <c r="I880" s="98"/>
      <c r="J880" s="98"/>
      <c r="K880" s="98"/>
      <c r="L880" s="99"/>
      <c r="M880" s="98"/>
      <c r="N880" s="98"/>
    </row>
    <row r="881" spans="1:14" x14ac:dyDescent="0.2">
      <c r="B881" s="184" t="s">
        <v>58</v>
      </c>
      <c r="C881" s="184"/>
      <c r="D881" s="184"/>
      <c r="E881" s="184"/>
      <c r="F881" s="164"/>
      <c r="G881" s="90"/>
      <c r="H881" s="90"/>
      <c r="I881" s="90"/>
      <c r="J881" s="98"/>
      <c r="K881" s="98"/>
      <c r="L881" s="99"/>
      <c r="M881" s="98"/>
      <c r="N881" s="98"/>
    </row>
    <row r="882" spans="1:14" x14ac:dyDescent="0.2">
      <c r="A882" s="2"/>
      <c r="B882" s="173" t="s">
        <v>103</v>
      </c>
      <c r="C882" s="173"/>
      <c r="D882" s="173"/>
      <c r="E882" s="173"/>
      <c r="F882" s="173"/>
      <c r="G882" s="173"/>
      <c r="H882" s="173"/>
      <c r="I882" s="173"/>
      <c r="J882" s="98"/>
      <c r="K882" s="98"/>
      <c r="L882" s="99"/>
      <c r="M882" s="98"/>
      <c r="N882" s="98"/>
    </row>
    <row r="883" spans="1:14" x14ac:dyDescent="0.2">
      <c r="B883" s="173" t="s">
        <v>59</v>
      </c>
      <c r="C883" s="173"/>
      <c r="D883" s="173"/>
      <c r="E883" s="173"/>
      <c r="F883" s="173"/>
      <c r="G883" s="173"/>
      <c r="H883" s="173"/>
      <c r="I883" s="173"/>
      <c r="J883" s="98"/>
      <c r="K883" s="98"/>
      <c r="L883" s="99"/>
      <c r="M883" s="98"/>
      <c r="N883" s="98"/>
    </row>
    <row r="884" spans="1:14" x14ac:dyDescent="0.2">
      <c r="B884" s="173" t="s">
        <v>60</v>
      </c>
      <c r="C884" s="173"/>
      <c r="D884" s="173"/>
      <c r="E884" s="173"/>
      <c r="F884" s="173"/>
      <c r="G884" s="173"/>
      <c r="H884" s="173"/>
      <c r="I884" s="173"/>
      <c r="J884" s="98"/>
      <c r="K884" s="98"/>
      <c r="L884" s="99"/>
      <c r="M884" s="98"/>
      <c r="N884" s="98"/>
    </row>
    <row r="885" spans="1:14" x14ac:dyDescent="0.2">
      <c r="B885" s="173" t="s">
        <v>61</v>
      </c>
      <c r="C885" s="173"/>
      <c r="D885" s="173"/>
      <c r="E885" s="173"/>
      <c r="F885" s="173"/>
      <c r="G885" s="173"/>
      <c r="H885" s="173"/>
      <c r="I885" s="173"/>
      <c r="J885" s="98"/>
      <c r="K885" s="98"/>
      <c r="L885" s="99"/>
      <c r="M885" s="98"/>
      <c r="N885" s="98"/>
    </row>
    <row r="886" spans="1:14" x14ac:dyDescent="0.2">
      <c r="B886" s="173" t="s">
        <v>62</v>
      </c>
      <c r="C886" s="173"/>
      <c r="D886" s="173"/>
      <c r="E886" s="173"/>
      <c r="F886" s="173"/>
      <c r="G886" s="173"/>
      <c r="H886" s="173"/>
      <c r="I886" s="173"/>
      <c r="J886" s="90"/>
      <c r="K886" s="90"/>
      <c r="L886" s="90"/>
      <c r="M886" s="90"/>
      <c r="N886" s="90"/>
    </row>
    <row r="887" spans="1:14" x14ac:dyDescent="0.2">
      <c r="B887" s="173" t="s">
        <v>63</v>
      </c>
      <c r="C887" s="173"/>
      <c r="D887" s="173"/>
      <c r="E887" s="173"/>
      <c r="F887" s="173"/>
      <c r="G887" s="173"/>
      <c r="H887" s="173"/>
      <c r="I887" s="173"/>
      <c r="J887" s="90"/>
      <c r="K887" s="90"/>
      <c r="L887" s="90"/>
      <c r="M887" s="90"/>
      <c r="N887" s="90"/>
    </row>
    <row r="888" spans="1:14" x14ac:dyDescent="0.2">
      <c r="B888" s="173" t="s">
        <v>64</v>
      </c>
      <c r="C888" s="173"/>
      <c r="D888" s="173"/>
      <c r="E888" s="173"/>
      <c r="F888" s="173"/>
      <c r="G888" s="173"/>
      <c r="H888" s="173"/>
      <c r="I888" s="173"/>
      <c r="J888" s="90"/>
      <c r="K888" s="90"/>
      <c r="L888" s="90"/>
      <c r="M888" s="90"/>
      <c r="N888" s="90"/>
    </row>
    <row r="889" spans="1:14" x14ac:dyDescent="0.2">
      <c r="B889" s="173" t="s">
        <v>65</v>
      </c>
      <c r="C889" s="173"/>
      <c r="D889" s="173"/>
      <c r="E889" s="173"/>
      <c r="F889" s="173"/>
      <c r="G889" s="173"/>
      <c r="H889" s="173"/>
      <c r="I889" s="173"/>
      <c r="J889" s="90"/>
      <c r="K889" s="90"/>
      <c r="L889" s="90"/>
      <c r="M889" s="90"/>
      <c r="N889" s="90"/>
    </row>
    <row r="890" spans="1:14" x14ac:dyDescent="0.2">
      <c r="B890" s="165"/>
      <c r="C890" s="165"/>
      <c r="D890" s="165"/>
      <c r="E890" s="165"/>
      <c r="F890" s="165"/>
      <c r="G890" s="165"/>
      <c r="H890" s="165"/>
      <c r="I890" s="165"/>
      <c r="J890" s="90"/>
      <c r="K890" s="90"/>
      <c r="L890" s="90"/>
      <c r="M890" s="90"/>
      <c r="N890" s="90"/>
    </row>
    <row r="891" spans="1:14" x14ac:dyDescent="0.2">
      <c r="B891" s="90" t="s">
        <v>66</v>
      </c>
      <c r="C891" s="90"/>
      <c r="D891" s="90"/>
      <c r="E891" s="90"/>
      <c r="F891" s="90"/>
      <c r="G891" s="90"/>
      <c r="H891" s="90"/>
      <c r="I891" s="90"/>
      <c r="J891" s="90" t="s">
        <v>67</v>
      </c>
      <c r="K891" s="90"/>
      <c r="L891" s="90"/>
      <c r="M891" s="90"/>
      <c r="N891" s="90"/>
    </row>
    <row r="892" spans="1:14" x14ac:dyDescent="0.2">
      <c r="B892" s="117" t="s">
        <v>102</v>
      </c>
      <c r="C892" s="117"/>
      <c r="D892" s="90"/>
      <c r="E892" s="90"/>
      <c r="F892" s="90"/>
      <c r="G892" s="90"/>
      <c r="H892" s="90"/>
      <c r="I892" s="90"/>
      <c r="J892" s="117"/>
      <c r="K892" s="117"/>
      <c r="L892" s="117"/>
      <c r="M892" s="90"/>
      <c r="N892" s="90"/>
    </row>
    <row r="893" spans="1:14" x14ac:dyDescent="0.2">
      <c r="B893" s="101" t="s">
        <v>68</v>
      </c>
      <c r="C893" s="90"/>
      <c r="D893" s="90"/>
      <c r="E893" s="90"/>
      <c r="F893" s="90"/>
      <c r="G893" s="90"/>
      <c r="H893" s="90"/>
      <c r="I893" s="90"/>
      <c r="J893" s="90" t="s">
        <v>68</v>
      </c>
      <c r="K893" s="90"/>
      <c r="L893" s="90"/>
      <c r="M893" s="90"/>
      <c r="N893" s="90"/>
    </row>
    <row r="894" spans="1:14" x14ac:dyDescent="0.2">
      <c r="B894" s="90"/>
      <c r="C894" s="90"/>
      <c r="D894" s="90"/>
      <c r="E894" s="90"/>
      <c r="F894" s="90"/>
      <c r="G894" s="90"/>
      <c r="H894" s="90"/>
      <c r="I894" s="90"/>
      <c r="J894" s="90"/>
      <c r="K894" s="90"/>
      <c r="L894" s="90"/>
      <c r="M894" s="90"/>
      <c r="N894" s="90"/>
    </row>
    <row r="895" spans="1:14" x14ac:dyDescent="0.2">
      <c r="B895" s="117"/>
      <c r="C895" s="117"/>
      <c r="D895" s="90"/>
      <c r="E895" s="90"/>
      <c r="F895" s="90"/>
      <c r="G895" s="90"/>
      <c r="H895" s="90"/>
      <c r="I895" s="90"/>
      <c r="J895" s="117"/>
      <c r="K895" s="117"/>
      <c r="L895" s="117"/>
      <c r="M895" s="90"/>
      <c r="N895" s="90"/>
    </row>
    <row r="896" spans="1:14" x14ac:dyDescent="0.2">
      <c r="B896" s="162" t="s">
        <v>69</v>
      </c>
      <c r="C896" s="90"/>
      <c r="D896" s="90"/>
      <c r="E896" s="90"/>
      <c r="F896" s="90"/>
      <c r="G896" s="90"/>
      <c r="H896" s="90"/>
      <c r="I896" s="90"/>
      <c r="J896" s="172" t="s">
        <v>69</v>
      </c>
      <c r="K896" s="172"/>
      <c r="L896" s="172"/>
      <c r="M896" s="90"/>
      <c r="N896" s="90"/>
    </row>
    <row r="897" spans="2:15" x14ac:dyDescent="0.2">
      <c r="B897" s="90"/>
      <c r="C897" s="90"/>
      <c r="D897" s="90"/>
      <c r="E897" s="90"/>
      <c r="F897" s="90"/>
      <c r="G897" s="90"/>
      <c r="H897" s="90"/>
      <c r="I897" s="90"/>
      <c r="J897" s="90"/>
      <c r="K897" s="90"/>
      <c r="L897" s="90"/>
      <c r="M897" s="90"/>
      <c r="N897" s="90"/>
    </row>
    <row r="898" spans="2:15" x14ac:dyDescent="0.2">
      <c r="B898" s="165" t="s">
        <v>70</v>
      </c>
      <c r="C898" s="90"/>
      <c r="D898" s="90"/>
      <c r="E898" s="90"/>
      <c r="F898" s="90"/>
      <c r="G898" s="90"/>
      <c r="H898" s="90"/>
      <c r="I898" s="90"/>
      <c r="J898" s="90" t="s">
        <v>70</v>
      </c>
      <c r="K898" s="90"/>
      <c r="L898" s="90"/>
      <c r="M898" s="90"/>
      <c r="N898" s="90"/>
    </row>
    <row r="900" spans="2:15" x14ac:dyDescent="0.2">
      <c r="B900" s="90"/>
      <c r="C900" s="90"/>
      <c r="D900" s="90"/>
      <c r="E900" s="90"/>
      <c r="F900" s="90"/>
      <c r="G900" s="90"/>
      <c r="H900" s="90"/>
      <c r="I900" s="90"/>
      <c r="J900" s="90"/>
      <c r="K900" s="90"/>
      <c r="M900" s="90"/>
      <c r="N900" s="159" t="s">
        <v>35</v>
      </c>
    </row>
    <row r="901" spans="2:15" x14ac:dyDescent="0.2">
      <c r="B901" s="90"/>
      <c r="C901" s="90"/>
      <c r="D901" s="90"/>
      <c r="E901" s="90"/>
      <c r="F901" s="90"/>
      <c r="G901" s="90"/>
      <c r="H901" s="90"/>
      <c r="I901" s="90"/>
      <c r="J901" s="90"/>
      <c r="K901" s="90"/>
      <c r="M901" s="90"/>
      <c r="N901" s="159" t="s">
        <v>36</v>
      </c>
    </row>
    <row r="902" spans="2:15" x14ac:dyDescent="0.2">
      <c r="B902" s="90"/>
      <c r="C902" s="90"/>
      <c r="D902" s="90"/>
      <c r="E902" s="90"/>
      <c r="F902" s="90"/>
      <c r="G902" s="90"/>
      <c r="H902" s="90"/>
      <c r="I902" s="90"/>
      <c r="J902" s="90"/>
      <c r="K902" s="90"/>
      <c r="M902" s="90"/>
      <c r="N902" s="159" t="s">
        <v>37</v>
      </c>
    </row>
    <row r="903" spans="2:15" x14ac:dyDescent="0.2">
      <c r="B903" s="90"/>
      <c r="C903" s="90"/>
      <c r="D903" s="90"/>
      <c r="E903" s="90"/>
      <c r="F903" s="90"/>
      <c r="G903" s="90"/>
      <c r="H903" s="90"/>
      <c r="I903" s="90"/>
      <c r="J903" s="90"/>
      <c r="K903" s="90"/>
      <c r="L903" s="90"/>
      <c r="M903" s="90"/>
      <c r="N903" s="90"/>
    </row>
    <row r="904" spans="2:15" x14ac:dyDescent="0.2">
      <c r="B904" s="90"/>
      <c r="C904" s="174" t="s">
        <v>38</v>
      </c>
      <c r="D904" s="174"/>
      <c r="E904" s="174"/>
      <c r="F904" s="174"/>
      <c r="G904" s="174"/>
      <c r="H904" s="174"/>
      <c r="I904" s="174"/>
      <c r="J904" s="174"/>
      <c r="K904" s="174"/>
      <c r="L904" s="174"/>
      <c r="M904" s="90"/>
      <c r="N904" s="90"/>
    </row>
    <row r="905" spans="2:15" x14ac:dyDescent="0.2">
      <c r="B905" s="90"/>
      <c r="C905" s="174" t="s">
        <v>39</v>
      </c>
      <c r="D905" s="174"/>
      <c r="E905" s="174"/>
      <c r="F905" s="174"/>
      <c r="G905" s="174"/>
      <c r="H905" s="174"/>
      <c r="I905" s="174"/>
      <c r="J905" s="174"/>
      <c r="K905" s="174"/>
      <c r="L905" s="174"/>
      <c r="M905" s="90"/>
      <c r="N905" s="90"/>
    </row>
    <row r="906" spans="2:15" x14ac:dyDescent="0.2">
      <c r="B906" s="90" t="s">
        <v>40</v>
      </c>
      <c r="C906" s="163"/>
      <c r="D906" s="163"/>
      <c r="E906" s="163"/>
      <c r="F906" s="163"/>
      <c r="G906" s="163"/>
      <c r="H906" s="163"/>
      <c r="I906" s="163"/>
      <c r="J906" s="163"/>
      <c r="K906" s="163"/>
      <c r="L906" s="174" t="s">
        <v>41</v>
      </c>
      <c r="M906" s="174"/>
      <c r="N906" s="174"/>
      <c r="O906" s="91" t="s">
        <v>174</v>
      </c>
    </row>
    <row r="907" spans="2:15" x14ac:dyDescent="0.2">
      <c r="B907" s="90"/>
      <c r="C907" s="163"/>
      <c r="D907" s="163"/>
      <c r="E907" s="163"/>
      <c r="F907" s="163"/>
      <c r="G907" s="163"/>
      <c r="H907" s="163"/>
      <c r="I907" s="163"/>
      <c r="J907" s="163"/>
      <c r="K907" s="163"/>
      <c r="L907" s="163"/>
      <c r="M907" s="163"/>
      <c r="N907" s="163"/>
      <c r="O907" s="91" t="s">
        <v>278</v>
      </c>
    </row>
    <row r="908" spans="2:15" x14ac:dyDescent="0.2">
      <c r="B908" s="90" t="s">
        <v>42</v>
      </c>
      <c r="C908" s="163"/>
      <c r="D908" s="163"/>
      <c r="E908" s="163"/>
      <c r="F908" s="163"/>
      <c r="G908" s="163"/>
      <c r="H908" s="163"/>
      <c r="I908" s="163"/>
      <c r="J908" s="163"/>
      <c r="K908" s="163"/>
      <c r="L908" s="163"/>
      <c r="M908" s="163"/>
      <c r="N908" s="163"/>
      <c r="O908" s="91" t="s">
        <v>279</v>
      </c>
    </row>
    <row r="909" spans="2:15" x14ac:dyDescent="0.2">
      <c r="B909" s="90" t="s">
        <v>43</v>
      </c>
      <c r="C909" s="163"/>
      <c r="D909" s="163"/>
      <c r="E909" s="163"/>
      <c r="F909" s="163"/>
      <c r="G909" s="163"/>
      <c r="H909" s="163"/>
      <c r="I909" s="163"/>
      <c r="J909" s="163"/>
      <c r="K909" s="163"/>
      <c r="L909" s="163"/>
      <c r="M909" s="163"/>
      <c r="N909" s="163"/>
      <c r="O909" s="91" t="s">
        <v>278</v>
      </c>
    </row>
    <row r="910" spans="2:15" x14ac:dyDescent="0.2">
      <c r="B910" s="90" t="s">
        <v>300</v>
      </c>
      <c r="C910" s="163"/>
      <c r="D910" s="163"/>
      <c r="E910" s="163"/>
      <c r="F910" s="163"/>
      <c r="G910" s="163"/>
      <c r="H910" s="163"/>
      <c r="I910" s="163"/>
      <c r="J910" s="163"/>
      <c r="K910" s="163"/>
      <c r="L910" s="163"/>
      <c r="M910" s="163"/>
      <c r="N910" s="163"/>
      <c r="O910" s="91" t="s">
        <v>175</v>
      </c>
    </row>
    <row r="911" spans="2:15" x14ac:dyDescent="0.2">
      <c r="B911" s="90"/>
      <c r="C911" s="163"/>
      <c r="D911" s="163"/>
      <c r="E911" s="163"/>
      <c r="F911" s="163"/>
      <c r="G911" s="163"/>
      <c r="H911" s="163"/>
      <c r="I911" s="163"/>
      <c r="J911" s="163"/>
      <c r="K911" s="163"/>
      <c r="L911" s="163"/>
      <c r="M911" s="163"/>
      <c r="N911" s="163"/>
      <c r="O911" s="91" t="s">
        <v>278</v>
      </c>
    </row>
    <row r="912" spans="2:15" x14ac:dyDescent="0.2">
      <c r="B912" s="90"/>
      <c r="C912" s="90"/>
      <c r="D912" s="90"/>
      <c r="E912" s="90"/>
      <c r="F912" s="90"/>
      <c r="G912" s="90"/>
      <c r="H912" s="90"/>
      <c r="I912" s="90"/>
      <c r="J912" s="90"/>
      <c r="K912" s="90"/>
      <c r="L912" s="90"/>
      <c r="M912" s="90"/>
      <c r="N912" s="90"/>
      <c r="O912" s="91" t="s">
        <v>280</v>
      </c>
    </row>
    <row r="913" spans="2:15" x14ac:dyDescent="0.2">
      <c r="B913" s="175" t="s">
        <v>25</v>
      </c>
      <c r="C913" s="177" t="s">
        <v>44</v>
      </c>
      <c r="D913" s="179" t="s">
        <v>45</v>
      </c>
      <c r="E913" s="179" t="s">
        <v>46</v>
      </c>
      <c r="F913" s="179" t="s">
        <v>71</v>
      </c>
      <c r="G913" s="179" t="s">
        <v>47</v>
      </c>
      <c r="H913" s="179" t="s">
        <v>8</v>
      </c>
      <c r="I913" s="180" t="s">
        <v>48</v>
      </c>
      <c r="J913" s="180"/>
      <c r="K913" s="180"/>
      <c r="L913" s="180"/>
      <c r="M913" s="181" t="s">
        <v>49</v>
      </c>
      <c r="N913" s="182" t="s">
        <v>50</v>
      </c>
      <c r="O913" s="91" t="s">
        <v>278</v>
      </c>
    </row>
    <row r="914" spans="2:15" x14ac:dyDescent="0.2">
      <c r="B914" s="176"/>
      <c r="C914" s="178"/>
      <c r="D914" s="179"/>
      <c r="E914" s="179"/>
      <c r="F914" s="179"/>
      <c r="G914" s="179"/>
      <c r="H914" s="179"/>
      <c r="I914" s="105" t="s">
        <v>51</v>
      </c>
      <c r="J914" s="105" t="s">
        <v>52</v>
      </c>
      <c r="K914" s="105" t="s">
        <v>53</v>
      </c>
      <c r="L914" s="105" t="s">
        <v>54</v>
      </c>
      <c r="M914" s="181"/>
      <c r="N914" s="183"/>
      <c r="O914" s="91" t="s">
        <v>173</v>
      </c>
    </row>
    <row r="915" spans="2:15" x14ac:dyDescent="0.2">
      <c r="B915" s="185" t="s">
        <v>301</v>
      </c>
      <c r="C915" s="186"/>
      <c r="D915" s="186"/>
      <c r="E915" s="186"/>
      <c r="F915" s="186"/>
      <c r="G915" s="187"/>
      <c r="H915" s="106" t="s">
        <v>17</v>
      </c>
      <c r="I915" s="107">
        <v>120.15</v>
      </c>
      <c r="J915" s="107">
        <v>85.62</v>
      </c>
      <c r="K915" s="107">
        <v>43.38</v>
      </c>
      <c r="L915" s="107"/>
      <c r="M915" s="107">
        <v>6.85</v>
      </c>
      <c r="N915" s="107"/>
      <c r="O915" s="91" t="s">
        <v>278</v>
      </c>
    </row>
    <row r="916" spans="2:15" x14ac:dyDescent="0.2">
      <c r="B916" s="188"/>
      <c r="C916" s="189"/>
      <c r="D916" s="189"/>
      <c r="E916" s="189"/>
      <c r="F916" s="189"/>
      <c r="G916" s="190"/>
      <c r="H916" s="106" t="s">
        <v>22</v>
      </c>
      <c r="I916" s="107">
        <v>898.69</v>
      </c>
      <c r="J916" s="107">
        <v>642.13</v>
      </c>
      <c r="K916" s="107">
        <v>323.07</v>
      </c>
      <c r="L916" s="107"/>
      <c r="M916" s="107">
        <v>27.97</v>
      </c>
      <c r="N916" s="107"/>
      <c r="O916" s="91" t="s">
        <v>281</v>
      </c>
    </row>
    <row r="917" spans="2:15" x14ac:dyDescent="0.2">
      <c r="B917" s="188"/>
      <c r="C917" s="189"/>
      <c r="D917" s="189"/>
      <c r="E917" s="189"/>
      <c r="F917" s="189"/>
      <c r="G917" s="190"/>
      <c r="H917" s="106" t="s">
        <v>19</v>
      </c>
      <c r="I917" s="107">
        <v>71.349999999999994</v>
      </c>
      <c r="J917" s="107">
        <v>51.94</v>
      </c>
      <c r="K917" s="107">
        <v>26.54</v>
      </c>
      <c r="L917" s="107"/>
      <c r="M917" s="107">
        <v>1.43</v>
      </c>
      <c r="N917" s="107"/>
      <c r="O917" s="91" t="s">
        <v>282</v>
      </c>
    </row>
    <row r="918" spans="2:15" x14ac:dyDescent="0.2">
      <c r="B918" s="188"/>
      <c r="C918" s="189"/>
      <c r="D918" s="189"/>
      <c r="E918" s="189"/>
      <c r="F918" s="189"/>
      <c r="G918" s="190"/>
      <c r="H918" s="106" t="s">
        <v>23</v>
      </c>
      <c r="I918" s="107">
        <v>71.349999999999994</v>
      </c>
      <c r="J918" s="107">
        <v>51.94</v>
      </c>
      <c r="K918" s="107">
        <v>26.54</v>
      </c>
      <c r="L918" s="107"/>
      <c r="M918" s="107">
        <v>1.43</v>
      </c>
      <c r="N918" s="107"/>
    </row>
    <row r="919" spans="2:15" x14ac:dyDescent="0.2">
      <c r="B919" s="191"/>
      <c r="C919" s="192"/>
      <c r="D919" s="192"/>
      <c r="E919" s="192"/>
      <c r="F919" s="192"/>
      <c r="G919" s="193"/>
      <c r="H919" s="106" t="s">
        <v>18</v>
      </c>
      <c r="I919" s="107">
        <v>22.83</v>
      </c>
      <c r="J919" s="107">
        <v>17.41</v>
      </c>
      <c r="K919" s="107">
        <v>8.85</v>
      </c>
      <c r="L919" s="107"/>
      <c r="M919" s="107">
        <v>0.56999999999999995</v>
      </c>
      <c r="N919" s="107"/>
    </row>
    <row r="920" spans="2:15" x14ac:dyDescent="0.2">
      <c r="B920" s="108" t="s">
        <v>302</v>
      </c>
      <c r="C920" s="105" t="s">
        <v>55</v>
      </c>
      <c r="D920" s="108">
        <v>56</v>
      </c>
      <c r="E920" s="108">
        <v>24</v>
      </c>
      <c r="F920" s="108">
        <v>2</v>
      </c>
      <c r="G920" s="109">
        <v>6.3</v>
      </c>
      <c r="H920" s="110" t="s">
        <v>17</v>
      </c>
      <c r="I920" s="111">
        <v>12.99</v>
      </c>
      <c r="J920" s="111">
        <v>28.74</v>
      </c>
      <c r="K920" s="111">
        <v>26.73</v>
      </c>
      <c r="L920" s="92">
        <f>IFERROR(SUM(I920,J920,K920),"")</f>
        <v>68.459999999999994</v>
      </c>
      <c r="M920" s="112">
        <v>46</v>
      </c>
      <c r="N920" s="92">
        <f>IFERROR(SUM(L920,M920),"")</f>
        <v>114.46</v>
      </c>
    </row>
    <row r="921" spans="2:15" x14ac:dyDescent="0.2">
      <c r="B921" s="105"/>
      <c r="C921" s="105"/>
      <c r="D921" s="105"/>
      <c r="E921" s="105"/>
      <c r="F921" s="105"/>
      <c r="G921" s="105"/>
      <c r="H921" s="93" t="s">
        <v>56</v>
      </c>
      <c r="I921" s="94">
        <f>IFERROR(I920*I915,"")</f>
        <v>1560.7485000000001</v>
      </c>
      <c r="J921" s="94">
        <f t="shared" ref="J921:K921" si="153">IFERROR(J920*J915,"")</f>
        <v>2460.7188000000001</v>
      </c>
      <c r="K921" s="94">
        <f t="shared" si="153"/>
        <v>1159.5474000000002</v>
      </c>
      <c r="L921" s="94">
        <f>IFERROR(SUM(I921,J921,K921),"")</f>
        <v>5181.0147000000006</v>
      </c>
      <c r="M921" s="94">
        <f>IFERROR(M920*M915,"")</f>
        <v>315.09999999999997</v>
      </c>
      <c r="N921" s="94">
        <f>IFERROR(SUM(L921,M921),"")</f>
        <v>5496.114700000001</v>
      </c>
    </row>
    <row r="922" spans="2:15" x14ac:dyDescent="0.2">
      <c r="B922" s="105"/>
      <c r="C922" s="105"/>
      <c r="D922" s="105"/>
      <c r="E922" s="105"/>
      <c r="F922" s="105"/>
      <c r="G922" s="105"/>
      <c r="H922" s="110" t="s">
        <v>22</v>
      </c>
      <c r="I922" s="111"/>
      <c r="J922" s="111" t="str">
        <f>IFERROR(INDEX([1]Извещение!$J$7:$T$47,MATCH(CONCATENATE([1]РАСЧЕТ!B920,"/",[1]РАСЧЕТ!D920,"/",[1]РАСЧЕТ!E920,"/",F920,"/",H922),[1]Извещение!#REF!,0),3),"")</f>
        <v/>
      </c>
      <c r="K922" s="111" t="str">
        <f>IFERROR(INDEX([1]Извещение!$J$7:$T$47,MATCH(CONCATENATE([1]РАСЧЕТ!B920,"/",[1]РАСЧЕТ!D920,"/",[1]РАСЧЕТ!E920,"/",F920,"/",H922),[1]Извещение!#REF!,0),4),"")</f>
        <v/>
      </c>
      <c r="L922" s="92">
        <f t="shared" ref="L922:L931" si="154">IFERROR(SUM(I922,J922,K922),"")</f>
        <v>0</v>
      </c>
      <c r="M922" s="112" t="str">
        <f>IFERROR(INDEX([1]Извещение!$J$7:$T$47,MATCH(CONCATENATE([1]РАСЧЕТ!B920,"/",[1]РАСЧЕТ!D920,"/",[1]РАСЧЕТ!E920,"/",F920,"/",H922),[1]Извещение!#REF!,0),6),"")</f>
        <v/>
      </c>
      <c r="N922" s="92">
        <f t="shared" ref="N922" si="155">IFERROR(SUM(L922,M922),"")</f>
        <v>0</v>
      </c>
    </row>
    <row r="923" spans="2:15" x14ac:dyDescent="0.2">
      <c r="B923" s="105"/>
      <c r="C923" s="105"/>
      <c r="D923" s="105"/>
      <c r="E923" s="105"/>
      <c r="F923" s="105"/>
      <c r="G923" s="105"/>
      <c r="H923" s="93" t="s">
        <v>56</v>
      </c>
      <c r="I923" s="94">
        <f>IFERROR(I922*I916,"")</f>
        <v>0</v>
      </c>
      <c r="J923" s="94" t="str">
        <f t="shared" ref="J923:K923" si="156">IFERROR(J922*J916,"")</f>
        <v/>
      </c>
      <c r="K923" s="94" t="str">
        <f t="shared" si="156"/>
        <v/>
      </c>
      <c r="L923" s="94">
        <f t="shared" si="154"/>
        <v>0</v>
      </c>
      <c r="M923" s="94" t="str">
        <f t="shared" ref="M923" si="157">IFERROR(M922*M916,"")</f>
        <v/>
      </c>
      <c r="N923" s="94">
        <f>IFERROR(SUM(L923,M923),"")</f>
        <v>0</v>
      </c>
    </row>
    <row r="924" spans="2:15" x14ac:dyDescent="0.2">
      <c r="B924" s="105"/>
      <c r="C924" s="105"/>
      <c r="D924" s="105"/>
      <c r="E924" s="105"/>
      <c r="F924" s="105"/>
      <c r="G924" s="105"/>
      <c r="H924" s="95" t="s">
        <v>19</v>
      </c>
      <c r="I924" s="112"/>
      <c r="J924" s="112"/>
      <c r="K924" s="112"/>
      <c r="L924" s="92">
        <f t="shared" si="154"/>
        <v>0</v>
      </c>
      <c r="M924" s="112">
        <v>7.74</v>
      </c>
      <c r="N924" s="92">
        <f t="shared" ref="N924" si="158">IFERROR(SUM(L924,M924),"")</f>
        <v>7.74</v>
      </c>
    </row>
    <row r="925" spans="2:15" x14ac:dyDescent="0.2">
      <c r="B925" s="105"/>
      <c r="C925" s="105"/>
      <c r="D925" s="105"/>
      <c r="E925" s="105"/>
      <c r="F925" s="105"/>
      <c r="G925" s="105"/>
      <c r="H925" s="93" t="s">
        <v>56</v>
      </c>
      <c r="I925" s="94">
        <f>IFERROR(I924*I917,"")</f>
        <v>0</v>
      </c>
      <c r="J925" s="94">
        <f>IFERROR(J924*J917,"")</f>
        <v>0</v>
      </c>
      <c r="K925" s="94">
        <f>IFERROR(K924*K917,"")</f>
        <v>0</v>
      </c>
      <c r="L925" s="94">
        <f t="shared" si="154"/>
        <v>0</v>
      </c>
      <c r="M925" s="94">
        <f>IFERROR(M924*M917,"")</f>
        <v>11.068199999999999</v>
      </c>
      <c r="N925" s="94">
        <f>IFERROR(SUM(L925,M925),"")</f>
        <v>11.068199999999999</v>
      </c>
    </row>
    <row r="926" spans="2:15" x14ac:dyDescent="0.2">
      <c r="B926" s="105"/>
      <c r="C926" s="105"/>
      <c r="D926" s="105"/>
      <c r="E926" s="105"/>
      <c r="F926" s="105"/>
      <c r="G926" s="105"/>
      <c r="H926" s="95" t="s">
        <v>23</v>
      </c>
      <c r="I926" s="112"/>
      <c r="J926" s="112" t="str">
        <f>IFERROR(INDEX([1]Извещение!$J$7:$T$47,MATCH(CONCATENATE([1]РАСЧЕТ!B920,"/",[1]РАСЧЕТ!D920,"/",[1]РАСЧЕТ!E920,"/",F920,"/",H926),[1]Извещение!#REF!,0),3),"")</f>
        <v/>
      </c>
      <c r="K926" s="112" t="str">
        <f>IFERROR(INDEX([1]Извещение!$J$7:$T$47,MATCH(CONCATENATE([1]РАСЧЕТ!B920,"/",[1]РАСЧЕТ!D920,"/",[1]РАСЧЕТ!E920,"/",F920,"/",H926),[1]Извещение!#REF!,0),4),"")</f>
        <v/>
      </c>
      <c r="L926" s="92">
        <f t="shared" si="154"/>
        <v>0</v>
      </c>
      <c r="M926" s="112" t="str">
        <f>IFERROR(INDEX([1]Извещение!$J$7:$T$47,MATCH(CONCATENATE([1]РАСЧЕТ!B920,"/",[1]РАСЧЕТ!D920,"/",[1]РАСЧЕТ!E920,"/",F920,"/",H926),[1]Извещение!#REF!,0),6),"")</f>
        <v/>
      </c>
      <c r="N926" s="92">
        <f t="shared" ref="N926" si="159">IFERROR(SUM(L926,M926),"")</f>
        <v>0</v>
      </c>
    </row>
    <row r="927" spans="2:15" x14ac:dyDescent="0.2">
      <c r="B927" s="105"/>
      <c r="C927" s="105"/>
      <c r="D927" s="105"/>
      <c r="E927" s="105"/>
      <c r="F927" s="105"/>
      <c r="G927" s="105"/>
      <c r="H927" s="93" t="s">
        <v>56</v>
      </c>
      <c r="I927" s="94">
        <f>IFERROR(I926*I918,"")</f>
        <v>0</v>
      </c>
      <c r="J927" s="94" t="str">
        <f>IFERROR(J926*J918,"")</f>
        <v/>
      </c>
      <c r="K927" s="94" t="str">
        <f>IFERROR(K926*K918,"")</f>
        <v/>
      </c>
      <c r="L927" s="94">
        <f t="shared" si="154"/>
        <v>0</v>
      </c>
      <c r="M927" s="94" t="str">
        <f>IFERROR(M926*M918,"")</f>
        <v/>
      </c>
      <c r="N927" s="94">
        <f>IFERROR(SUM(L927,M927),"")</f>
        <v>0</v>
      </c>
    </row>
    <row r="928" spans="2:15" x14ac:dyDescent="0.2">
      <c r="B928" s="105"/>
      <c r="C928" s="105"/>
      <c r="D928" s="105"/>
      <c r="E928" s="105"/>
      <c r="F928" s="105"/>
      <c r="G928" s="105"/>
      <c r="H928" s="95" t="s">
        <v>18</v>
      </c>
      <c r="I928" s="112">
        <v>101.53</v>
      </c>
      <c r="J928" s="112">
        <v>361.71</v>
      </c>
      <c r="K928" s="112">
        <v>110.05</v>
      </c>
      <c r="L928" s="92">
        <f t="shared" si="154"/>
        <v>573.29</v>
      </c>
      <c r="M928" s="112">
        <v>522.73</v>
      </c>
      <c r="N928" s="92">
        <f t="shared" ref="N928" si="160">IFERROR(SUM(L928,M928),"")</f>
        <v>1096.02</v>
      </c>
    </row>
    <row r="929" spans="2:14" x14ac:dyDescent="0.2">
      <c r="B929" s="105"/>
      <c r="C929" s="105"/>
      <c r="D929" s="105"/>
      <c r="E929" s="105"/>
      <c r="F929" s="105"/>
      <c r="G929" s="105"/>
      <c r="H929" s="93" t="s">
        <v>56</v>
      </c>
      <c r="I929" s="94">
        <f>IFERROR(I928*I919,"")</f>
        <v>2317.9298999999996</v>
      </c>
      <c r="J929" s="94">
        <f>IFERROR(J928*J919,"")</f>
        <v>6297.3710999999994</v>
      </c>
      <c r="K929" s="94">
        <f>IFERROR(K928*K919,"")</f>
        <v>973.94249999999988</v>
      </c>
      <c r="L929" s="94">
        <f t="shared" si="154"/>
        <v>9589.2434999999987</v>
      </c>
      <c r="M929" s="94">
        <f>IFERROR(M928*M919,"")</f>
        <v>297.95609999999999</v>
      </c>
      <c r="N929" s="94">
        <f>IFERROR(SUM(L929,M929),"")</f>
        <v>9887.1995999999981</v>
      </c>
    </row>
    <row r="930" spans="2:14" x14ac:dyDescent="0.2">
      <c r="B930" s="105"/>
      <c r="C930" s="105"/>
      <c r="D930" s="105"/>
      <c r="E930" s="105"/>
      <c r="F930" s="105"/>
      <c r="G930" s="105"/>
      <c r="H930" s="96" t="s">
        <v>57</v>
      </c>
      <c r="I930" s="97">
        <f ca="1">SUM(I920:OFFSET(I930,-1,0))-I931</f>
        <v>114.51999999999998</v>
      </c>
      <c r="J930" s="97">
        <f ca="1">SUM(J920:OFFSET(J930,-1,0))-J931</f>
        <v>390.45000000000073</v>
      </c>
      <c r="K930" s="97">
        <f ca="1">SUM(K920:OFFSET(K930,-1,0))-K931</f>
        <v>136.7800000000002</v>
      </c>
      <c r="L930" s="97">
        <f t="shared" ca="1" si="154"/>
        <v>641.75000000000091</v>
      </c>
      <c r="M930" s="97">
        <f ca="1">SUM(M920:OFFSET(M930,-1,0))-M931</f>
        <v>576.47</v>
      </c>
      <c r="N930" s="97">
        <f t="shared" ref="N930" ca="1" si="161">IFERROR(SUM(L930,M930),"")</f>
        <v>1218.2200000000009</v>
      </c>
    </row>
    <row r="931" spans="2:14" x14ac:dyDescent="0.2">
      <c r="B931" s="105"/>
      <c r="C931" s="105"/>
      <c r="D931" s="105"/>
      <c r="E931" s="105"/>
      <c r="F931" s="105"/>
      <c r="G931" s="105"/>
      <c r="H931" s="96" t="s">
        <v>72</v>
      </c>
      <c r="I931" s="97">
        <f>SUMIF(H920:H929,"стоимость",I920:I929)</f>
        <v>3878.6783999999998</v>
      </c>
      <c r="J931" s="97">
        <f>SUMIF(H920:H929,"стоимость",J920:J929)</f>
        <v>8758.089899999999</v>
      </c>
      <c r="K931" s="97">
        <f>SUMIF(H920:H929,"стоимость",K920:K929)</f>
        <v>2133.4899</v>
      </c>
      <c r="L931" s="97">
        <f t="shared" si="154"/>
        <v>14770.2582</v>
      </c>
      <c r="M931" s="97">
        <f>SUMIF(H920:H929,"стоимость",M920:M929)</f>
        <v>624.12429999999995</v>
      </c>
      <c r="N931" s="97">
        <f>IFERROR(SUM(L931,M931),"")</f>
        <v>15394.3825</v>
      </c>
    </row>
    <row r="932" spans="2:14" x14ac:dyDescent="0.2">
      <c r="B932" s="113"/>
      <c r="C932" s="113"/>
      <c r="D932" s="113"/>
      <c r="E932" s="113"/>
      <c r="F932" s="113"/>
      <c r="G932" s="114"/>
      <c r="H932" s="98"/>
      <c r="I932" s="98"/>
      <c r="J932" s="98"/>
      <c r="K932" s="98"/>
      <c r="L932" s="99"/>
      <c r="M932" s="98"/>
      <c r="N932" s="98"/>
    </row>
    <row r="933" spans="2:14" x14ac:dyDescent="0.2">
      <c r="B933" s="184" t="s">
        <v>58</v>
      </c>
      <c r="C933" s="184"/>
      <c r="D933" s="184"/>
      <c r="E933" s="184"/>
      <c r="F933" s="164"/>
      <c r="G933" s="90"/>
      <c r="H933" s="90"/>
      <c r="I933" s="90"/>
      <c r="J933" s="98"/>
      <c r="K933" s="98"/>
      <c r="L933" s="99"/>
      <c r="M933" s="98"/>
      <c r="N933" s="98"/>
    </row>
    <row r="934" spans="2:14" x14ac:dyDescent="0.2">
      <c r="B934" s="173" t="s">
        <v>103</v>
      </c>
      <c r="C934" s="173"/>
      <c r="D934" s="173"/>
      <c r="E934" s="173"/>
      <c r="F934" s="173"/>
      <c r="G934" s="173"/>
      <c r="H934" s="173"/>
      <c r="I934" s="173"/>
      <c r="J934" s="98"/>
      <c r="K934" s="98"/>
      <c r="L934" s="99"/>
      <c r="M934" s="98"/>
      <c r="N934" s="98"/>
    </row>
    <row r="935" spans="2:14" x14ac:dyDescent="0.2">
      <c r="B935" s="173" t="s">
        <v>59</v>
      </c>
      <c r="C935" s="173"/>
      <c r="D935" s="173"/>
      <c r="E935" s="173"/>
      <c r="F935" s="173"/>
      <c r="G935" s="173"/>
      <c r="H935" s="173"/>
      <c r="I935" s="173"/>
      <c r="J935" s="98"/>
      <c r="K935" s="98"/>
      <c r="L935" s="99"/>
      <c r="M935" s="98"/>
      <c r="N935" s="98"/>
    </row>
    <row r="936" spans="2:14" x14ac:dyDescent="0.2">
      <c r="B936" s="173" t="s">
        <v>60</v>
      </c>
      <c r="C936" s="173"/>
      <c r="D936" s="173"/>
      <c r="E936" s="173"/>
      <c r="F936" s="173"/>
      <c r="G936" s="173"/>
      <c r="H936" s="173"/>
      <c r="I936" s="173"/>
      <c r="J936" s="98"/>
      <c r="K936" s="98"/>
      <c r="L936" s="99"/>
      <c r="M936" s="98"/>
      <c r="N936" s="98"/>
    </row>
    <row r="937" spans="2:14" x14ac:dyDescent="0.2">
      <c r="B937" s="173" t="s">
        <v>61</v>
      </c>
      <c r="C937" s="173"/>
      <c r="D937" s="173"/>
      <c r="E937" s="173"/>
      <c r="F937" s="173"/>
      <c r="G937" s="173"/>
      <c r="H937" s="173"/>
      <c r="I937" s="173"/>
      <c r="J937" s="98"/>
      <c r="K937" s="98"/>
      <c r="L937" s="99"/>
      <c r="M937" s="98"/>
      <c r="N937" s="98"/>
    </row>
    <row r="938" spans="2:14" x14ac:dyDescent="0.2">
      <c r="B938" s="173" t="s">
        <v>62</v>
      </c>
      <c r="C938" s="173"/>
      <c r="D938" s="173"/>
      <c r="E938" s="173"/>
      <c r="F938" s="173"/>
      <c r="G938" s="173"/>
      <c r="H938" s="173"/>
      <c r="I938" s="173"/>
      <c r="J938" s="90"/>
      <c r="K938" s="90"/>
      <c r="L938" s="90"/>
      <c r="M938" s="90"/>
      <c r="N938" s="90"/>
    </row>
    <row r="939" spans="2:14" x14ac:dyDescent="0.2">
      <c r="B939" s="173" t="s">
        <v>63</v>
      </c>
      <c r="C939" s="173"/>
      <c r="D939" s="173"/>
      <c r="E939" s="173"/>
      <c r="F939" s="173"/>
      <c r="G939" s="173"/>
      <c r="H939" s="173"/>
      <c r="I939" s="173"/>
      <c r="J939" s="90"/>
      <c r="K939" s="90"/>
      <c r="L939" s="90"/>
      <c r="M939" s="90"/>
      <c r="N939" s="90"/>
    </row>
    <row r="940" spans="2:14" x14ac:dyDescent="0.2">
      <c r="B940" s="173" t="s">
        <v>64</v>
      </c>
      <c r="C940" s="173"/>
      <c r="D940" s="173"/>
      <c r="E940" s="173"/>
      <c r="F940" s="173"/>
      <c r="G940" s="173"/>
      <c r="H940" s="173"/>
      <c r="I940" s="173"/>
      <c r="J940" s="90"/>
      <c r="K940" s="90"/>
      <c r="L940" s="90"/>
      <c r="M940" s="90"/>
      <c r="N940" s="90"/>
    </row>
    <row r="941" spans="2:14" x14ac:dyDescent="0.2">
      <c r="B941" s="173" t="s">
        <v>65</v>
      </c>
      <c r="C941" s="173"/>
      <c r="D941" s="173"/>
      <c r="E941" s="173"/>
      <c r="F941" s="173"/>
      <c r="G941" s="173"/>
      <c r="H941" s="173"/>
      <c r="I941" s="173"/>
      <c r="J941" s="90"/>
      <c r="K941" s="90"/>
      <c r="L941" s="90"/>
      <c r="M941" s="90"/>
      <c r="N941" s="90"/>
    </row>
    <row r="942" spans="2:14" x14ac:dyDescent="0.2">
      <c r="B942" s="165"/>
      <c r="C942" s="165"/>
      <c r="D942" s="165"/>
      <c r="E942" s="165"/>
      <c r="F942" s="165"/>
      <c r="G942" s="165"/>
      <c r="H942" s="165"/>
      <c r="I942" s="165"/>
      <c r="J942" s="90"/>
      <c r="K942" s="90"/>
      <c r="L942" s="90"/>
      <c r="M942" s="90"/>
      <c r="N942" s="90"/>
    </row>
    <row r="943" spans="2:14" x14ac:dyDescent="0.2">
      <c r="B943" s="90" t="s">
        <v>66</v>
      </c>
      <c r="C943" s="90"/>
      <c r="D943" s="90"/>
      <c r="E943" s="90"/>
      <c r="F943" s="90"/>
      <c r="G943" s="90"/>
      <c r="H943" s="90"/>
      <c r="I943" s="90"/>
      <c r="J943" s="90" t="s">
        <v>67</v>
      </c>
      <c r="K943" s="90"/>
      <c r="L943" s="90"/>
      <c r="M943" s="90"/>
      <c r="N943" s="90"/>
    </row>
    <row r="944" spans="2:14" x14ac:dyDescent="0.2">
      <c r="B944" s="117" t="s">
        <v>102</v>
      </c>
      <c r="C944" s="117"/>
      <c r="D944" s="90"/>
      <c r="E944" s="90"/>
      <c r="F944" s="90"/>
      <c r="G944" s="90"/>
      <c r="H944" s="90"/>
      <c r="I944" s="90"/>
      <c r="J944" s="117"/>
      <c r="K944" s="117"/>
      <c r="L944" s="117"/>
      <c r="M944" s="90"/>
      <c r="N944" s="90"/>
    </row>
    <row r="945" spans="2:15" x14ac:dyDescent="0.2">
      <c r="B945" s="101" t="s">
        <v>68</v>
      </c>
      <c r="C945" s="90"/>
      <c r="D945" s="90"/>
      <c r="E945" s="90"/>
      <c r="F945" s="90"/>
      <c r="G945" s="90"/>
      <c r="H945" s="90"/>
      <c r="I945" s="90"/>
      <c r="J945" s="90" t="s">
        <v>68</v>
      </c>
      <c r="K945" s="90"/>
      <c r="L945" s="90"/>
      <c r="M945" s="90"/>
      <c r="N945" s="90"/>
    </row>
    <row r="946" spans="2:15" x14ac:dyDescent="0.2">
      <c r="B946" s="90"/>
      <c r="C946" s="90"/>
      <c r="D946" s="90"/>
      <c r="E946" s="90"/>
      <c r="F946" s="90"/>
      <c r="G946" s="90"/>
      <c r="H946" s="90"/>
      <c r="I946" s="90"/>
      <c r="J946" s="90"/>
      <c r="K946" s="90"/>
      <c r="L946" s="90"/>
      <c r="M946" s="90"/>
      <c r="N946" s="90"/>
    </row>
    <row r="947" spans="2:15" x14ac:dyDescent="0.2">
      <c r="B947" s="117"/>
      <c r="C947" s="117"/>
      <c r="D947" s="90"/>
      <c r="E947" s="90"/>
      <c r="F947" s="90"/>
      <c r="G947" s="90"/>
      <c r="H947" s="90"/>
      <c r="I947" s="90"/>
      <c r="J947" s="117"/>
      <c r="K947" s="117"/>
      <c r="L947" s="117"/>
      <c r="M947" s="90"/>
      <c r="N947" s="90"/>
    </row>
    <row r="948" spans="2:15" x14ac:dyDescent="0.2">
      <c r="B948" s="162" t="s">
        <v>69</v>
      </c>
      <c r="C948" s="90"/>
      <c r="D948" s="90"/>
      <c r="E948" s="90"/>
      <c r="F948" s="90"/>
      <c r="G948" s="90"/>
      <c r="H948" s="90"/>
      <c r="I948" s="90"/>
      <c r="J948" s="172" t="s">
        <v>69</v>
      </c>
      <c r="K948" s="172"/>
      <c r="L948" s="172"/>
      <c r="M948" s="90"/>
      <c r="N948" s="90"/>
    </row>
    <row r="949" spans="2:15" x14ac:dyDescent="0.2">
      <c r="B949" s="90"/>
      <c r="C949" s="90"/>
      <c r="D949" s="90"/>
      <c r="E949" s="90"/>
      <c r="F949" s="90"/>
      <c r="G949" s="90"/>
      <c r="H949" s="90"/>
      <c r="I949" s="90"/>
      <c r="J949" s="90"/>
      <c r="K949" s="90"/>
      <c r="L949" s="90"/>
      <c r="M949" s="90"/>
      <c r="N949" s="90"/>
    </row>
    <row r="950" spans="2:15" x14ac:dyDescent="0.2">
      <c r="B950" s="165" t="s">
        <v>70</v>
      </c>
      <c r="C950" s="90"/>
      <c r="D950" s="90"/>
      <c r="E950" s="90"/>
      <c r="F950" s="90"/>
      <c r="G950" s="90"/>
      <c r="H950" s="90"/>
      <c r="I950" s="90"/>
      <c r="J950" s="90" t="s">
        <v>70</v>
      </c>
      <c r="K950" s="90"/>
      <c r="L950" s="90"/>
      <c r="M950" s="90"/>
      <c r="N950" s="90"/>
    </row>
    <row r="952" spans="2:15" x14ac:dyDescent="0.2">
      <c r="B952" s="90"/>
      <c r="C952" s="90"/>
      <c r="D952" s="90"/>
      <c r="E952" s="90"/>
      <c r="F952" s="90"/>
      <c r="G952" s="90"/>
      <c r="H952" s="90"/>
      <c r="I952" s="90"/>
      <c r="J952" s="90"/>
      <c r="K952" s="90"/>
      <c r="M952" s="90"/>
      <c r="N952" s="159" t="s">
        <v>35</v>
      </c>
    </row>
    <row r="953" spans="2:15" x14ac:dyDescent="0.2">
      <c r="B953" s="90"/>
      <c r="C953" s="90"/>
      <c r="D953" s="90"/>
      <c r="E953" s="90"/>
      <c r="F953" s="90"/>
      <c r="G953" s="90"/>
      <c r="H953" s="90"/>
      <c r="I953" s="90"/>
      <c r="J953" s="90"/>
      <c r="K953" s="90"/>
      <c r="M953" s="90"/>
      <c r="N953" s="159" t="s">
        <v>36</v>
      </c>
    </row>
    <row r="954" spans="2:15" x14ac:dyDescent="0.2">
      <c r="B954" s="90"/>
      <c r="C954" s="90"/>
      <c r="D954" s="90"/>
      <c r="E954" s="90"/>
      <c r="F954" s="90"/>
      <c r="G954" s="90"/>
      <c r="H954" s="90"/>
      <c r="I954" s="90"/>
      <c r="J954" s="90"/>
      <c r="K954" s="90"/>
      <c r="M954" s="90"/>
      <c r="N954" s="159" t="s">
        <v>37</v>
      </c>
    </row>
    <row r="955" spans="2:15" x14ac:dyDescent="0.2">
      <c r="B955" s="90"/>
      <c r="C955" s="90"/>
      <c r="D955" s="90"/>
      <c r="E955" s="90"/>
      <c r="F955" s="90"/>
      <c r="G955" s="90"/>
      <c r="H955" s="90"/>
      <c r="I955" s="90"/>
      <c r="J955" s="90"/>
      <c r="K955" s="90"/>
      <c r="L955" s="90"/>
      <c r="M955" s="90"/>
      <c r="N955" s="90"/>
    </row>
    <row r="956" spans="2:15" x14ac:dyDescent="0.2">
      <c r="B956" s="90"/>
      <c r="C956" s="174" t="s">
        <v>38</v>
      </c>
      <c r="D956" s="174"/>
      <c r="E956" s="174"/>
      <c r="F956" s="174"/>
      <c r="G956" s="174"/>
      <c r="H956" s="174"/>
      <c r="I956" s="174"/>
      <c r="J956" s="174"/>
      <c r="K956" s="174"/>
      <c r="L956" s="174"/>
      <c r="M956" s="90"/>
      <c r="N956" s="90"/>
    </row>
    <row r="957" spans="2:15" x14ac:dyDescent="0.2">
      <c r="B957" s="90"/>
      <c r="C957" s="174" t="s">
        <v>39</v>
      </c>
      <c r="D957" s="174"/>
      <c r="E957" s="174"/>
      <c r="F957" s="174"/>
      <c r="G957" s="174"/>
      <c r="H957" s="174"/>
      <c r="I957" s="174"/>
      <c r="J957" s="174"/>
      <c r="K957" s="174"/>
      <c r="L957" s="174"/>
      <c r="M957" s="90"/>
      <c r="N957" s="90"/>
    </row>
    <row r="958" spans="2:15" x14ac:dyDescent="0.2">
      <c r="B958" s="90" t="s">
        <v>40</v>
      </c>
      <c r="C958" s="163"/>
      <c r="D958" s="163"/>
      <c r="E958" s="163"/>
      <c r="F958" s="163"/>
      <c r="G958" s="163"/>
      <c r="H958" s="163"/>
      <c r="I958" s="163"/>
      <c r="J958" s="163"/>
      <c r="K958" s="163"/>
      <c r="L958" s="174" t="s">
        <v>41</v>
      </c>
      <c r="M958" s="174"/>
      <c r="N958" s="174"/>
      <c r="O958" s="91" t="s">
        <v>177</v>
      </c>
    </row>
    <row r="959" spans="2:15" x14ac:dyDescent="0.2">
      <c r="B959" s="90"/>
      <c r="C959" s="163"/>
      <c r="D959" s="163"/>
      <c r="E959" s="163"/>
      <c r="F959" s="163"/>
      <c r="G959" s="163"/>
      <c r="H959" s="163"/>
      <c r="I959" s="163"/>
      <c r="J959" s="163"/>
      <c r="K959" s="163"/>
      <c r="L959" s="163"/>
      <c r="M959" s="163"/>
      <c r="N959" s="163"/>
      <c r="O959" s="91" t="s">
        <v>283</v>
      </c>
    </row>
    <row r="960" spans="2:15" x14ac:dyDescent="0.2">
      <c r="B960" s="90" t="s">
        <v>42</v>
      </c>
      <c r="C960" s="163"/>
      <c r="D960" s="163"/>
      <c r="E960" s="163"/>
      <c r="F960" s="163"/>
      <c r="G960" s="163"/>
      <c r="H960" s="163"/>
      <c r="I960" s="163"/>
      <c r="J960" s="163"/>
      <c r="K960" s="163"/>
      <c r="L960" s="163"/>
      <c r="M960" s="163"/>
      <c r="N960" s="163"/>
      <c r="O960" s="91" t="s">
        <v>284</v>
      </c>
    </row>
    <row r="961" spans="2:15" x14ac:dyDescent="0.2">
      <c r="B961" s="90" t="s">
        <v>43</v>
      </c>
      <c r="C961" s="163"/>
      <c r="D961" s="163"/>
      <c r="E961" s="163"/>
      <c r="F961" s="163"/>
      <c r="G961" s="163"/>
      <c r="H961" s="163"/>
      <c r="I961" s="163"/>
      <c r="J961" s="163"/>
      <c r="K961" s="163"/>
      <c r="L961" s="163"/>
      <c r="M961" s="163"/>
      <c r="N961" s="163"/>
      <c r="O961" s="91" t="s">
        <v>283</v>
      </c>
    </row>
    <row r="962" spans="2:15" x14ac:dyDescent="0.2">
      <c r="B962" s="90" t="s">
        <v>300</v>
      </c>
      <c r="C962" s="163"/>
      <c r="D962" s="163"/>
      <c r="E962" s="163"/>
      <c r="F962" s="163"/>
      <c r="G962" s="163"/>
      <c r="H962" s="163"/>
      <c r="I962" s="163"/>
      <c r="J962" s="163"/>
      <c r="K962" s="163"/>
      <c r="L962" s="163"/>
      <c r="M962" s="163"/>
      <c r="N962" s="163"/>
      <c r="O962" s="91" t="s">
        <v>178</v>
      </c>
    </row>
    <row r="963" spans="2:15" x14ac:dyDescent="0.2">
      <c r="B963" s="90"/>
      <c r="C963" s="163"/>
      <c r="D963" s="163"/>
      <c r="E963" s="163"/>
      <c r="F963" s="163"/>
      <c r="G963" s="163"/>
      <c r="H963" s="163"/>
      <c r="I963" s="163"/>
      <c r="J963" s="163"/>
      <c r="K963" s="163"/>
      <c r="L963" s="163"/>
      <c r="M963" s="163"/>
      <c r="N963" s="163"/>
      <c r="O963" s="91" t="s">
        <v>283</v>
      </c>
    </row>
    <row r="964" spans="2:15" x14ac:dyDescent="0.2">
      <c r="B964" s="90"/>
      <c r="C964" s="90"/>
      <c r="D964" s="90"/>
      <c r="E964" s="90"/>
      <c r="F964" s="90"/>
      <c r="G964" s="90"/>
      <c r="H964" s="90"/>
      <c r="I964" s="90"/>
      <c r="J964" s="90"/>
      <c r="K964" s="90"/>
      <c r="L964" s="90"/>
      <c r="M964" s="90"/>
      <c r="N964" s="90"/>
      <c r="O964" s="91" t="s">
        <v>285</v>
      </c>
    </row>
    <row r="965" spans="2:15" x14ac:dyDescent="0.2">
      <c r="B965" s="175" t="s">
        <v>25</v>
      </c>
      <c r="C965" s="177" t="s">
        <v>44</v>
      </c>
      <c r="D965" s="179" t="s">
        <v>45</v>
      </c>
      <c r="E965" s="179" t="s">
        <v>46</v>
      </c>
      <c r="F965" s="179" t="s">
        <v>71</v>
      </c>
      <c r="G965" s="179" t="s">
        <v>47</v>
      </c>
      <c r="H965" s="179" t="s">
        <v>8</v>
      </c>
      <c r="I965" s="180" t="s">
        <v>48</v>
      </c>
      <c r="J965" s="180"/>
      <c r="K965" s="180"/>
      <c r="L965" s="180"/>
      <c r="M965" s="181" t="s">
        <v>49</v>
      </c>
      <c r="N965" s="182" t="s">
        <v>50</v>
      </c>
      <c r="O965" s="91" t="s">
        <v>283</v>
      </c>
    </row>
    <row r="966" spans="2:15" x14ac:dyDescent="0.2">
      <c r="B966" s="176"/>
      <c r="C966" s="178"/>
      <c r="D966" s="179"/>
      <c r="E966" s="179"/>
      <c r="F966" s="179"/>
      <c r="G966" s="179"/>
      <c r="H966" s="179"/>
      <c r="I966" s="105" t="s">
        <v>51</v>
      </c>
      <c r="J966" s="105" t="s">
        <v>52</v>
      </c>
      <c r="K966" s="105" t="s">
        <v>53</v>
      </c>
      <c r="L966" s="105" t="s">
        <v>54</v>
      </c>
      <c r="M966" s="181"/>
      <c r="N966" s="183"/>
      <c r="O966" s="91" t="s">
        <v>176</v>
      </c>
    </row>
    <row r="967" spans="2:15" x14ac:dyDescent="0.2">
      <c r="B967" s="185" t="s">
        <v>301</v>
      </c>
      <c r="C967" s="186"/>
      <c r="D967" s="186"/>
      <c r="E967" s="186"/>
      <c r="F967" s="186"/>
      <c r="G967" s="187"/>
      <c r="H967" s="106" t="s">
        <v>17</v>
      </c>
      <c r="I967" s="107">
        <v>120.15</v>
      </c>
      <c r="J967" s="107">
        <v>85.62</v>
      </c>
      <c r="K967" s="107">
        <v>43.38</v>
      </c>
      <c r="L967" s="107"/>
      <c r="M967" s="107">
        <v>6.85</v>
      </c>
      <c r="N967" s="107"/>
      <c r="O967" s="91" t="s">
        <v>283</v>
      </c>
    </row>
    <row r="968" spans="2:15" x14ac:dyDescent="0.2">
      <c r="B968" s="188"/>
      <c r="C968" s="189"/>
      <c r="D968" s="189"/>
      <c r="E968" s="189"/>
      <c r="F968" s="189"/>
      <c r="G968" s="190"/>
      <c r="H968" s="106" t="s">
        <v>22</v>
      </c>
      <c r="I968" s="107">
        <v>898.69</v>
      </c>
      <c r="J968" s="107">
        <v>642.13</v>
      </c>
      <c r="K968" s="107">
        <v>323.07</v>
      </c>
      <c r="L968" s="107"/>
      <c r="M968" s="107">
        <v>27.97</v>
      </c>
      <c r="N968" s="107"/>
      <c r="O968" s="91" t="s">
        <v>286</v>
      </c>
    </row>
    <row r="969" spans="2:15" x14ac:dyDescent="0.2">
      <c r="B969" s="188"/>
      <c r="C969" s="189"/>
      <c r="D969" s="189"/>
      <c r="E969" s="189"/>
      <c r="F969" s="189"/>
      <c r="G969" s="190"/>
      <c r="H969" s="106" t="s">
        <v>19</v>
      </c>
      <c r="I969" s="107">
        <v>71.349999999999994</v>
      </c>
      <c r="J969" s="107">
        <v>51.94</v>
      </c>
      <c r="K969" s="107">
        <v>26.54</v>
      </c>
      <c r="L969" s="107"/>
      <c r="M969" s="107">
        <v>1.43</v>
      </c>
      <c r="N969" s="107"/>
      <c r="O969" s="91" t="s">
        <v>287</v>
      </c>
    </row>
    <row r="970" spans="2:15" x14ac:dyDescent="0.2">
      <c r="B970" s="188"/>
      <c r="C970" s="189"/>
      <c r="D970" s="189"/>
      <c r="E970" s="189"/>
      <c r="F970" s="189"/>
      <c r="G970" s="190"/>
      <c r="H970" s="106" t="s">
        <v>23</v>
      </c>
      <c r="I970" s="107">
        <v>71.349999999999994</v>
      </c>
      <c r="J970" s="107">
        <v>51.94</v>
      </c>
      <c r="K970" s="107">
        <v>26.54</v>
      </c>
      <c r="L970" s="107"/>
      <c r="M970" s="107">
        <v>1.43</v>
      </c>
      <c r="N970" s="107"/>
    </row>
    <row r="971" spans="2:15" x14ac:dyDescent="0.2">
      <c r="B971" s="191"/>
      <c r="C971" s="192"/>
      <c r="D971" s="192"/>
      <c r="E971" s="192"/>
      <c r="F971" s="192"/>
      <c r="G971" s="193"/>
      <c r="H971" s="106" t="s">
        <v>18</v>
      </c>
      <c r="I971" s="107">
        <v>22.83</v>
      </c>
      <c r="J971" s="107">
        <v>17.41</v>
      </c>
      <c r="K971" s="107">
        <v>8.85</v>
      </c>
      <c r="L971" s="107"/>
      <c r="M971" s="107">
        <v>0.56999999999999995</v>
      </c>
      <c r="N971" s="107"/>
    </row>
    <row r="972" spans="2:15" x14ac:dyDescent="0.2">
      <c r="B972" s="108" t="s">
        <v>302</v>
      </c>
      <c r="C972" s="105" t="s">
        <v>55</v>
      </c>
      <c r="D972" s="108">
        <v>59</v>
      </c>
      <c r="E972" s="108">
        <v>25</v>
      </c>
      <c r="F972" s="108">
        <v>1</v>
      </c>
      <c r="G972" s="109">
        <v>2.5</v>
      </c>
      <c r="H972" s="110" t="s">
        <v>17</v>
      </c>
      <c r="I972" s="111">
        <v>0</v>
      </c>
      <c r="J972" s="111">
        <v>22.23</v>
      </c>
      <c r="K972" s="111">
        <v>13.97</v>
      </c>
      <c r="L972" s="92">
        <f>IFERROR(SUM(I972,J972,K972),"")</f>
        <v>36.200000000000003</v>
      </c>
      <c r="M972" s="112">
        <v>21.51</v>
      </c>
      <c r="N972" s="92">
        <f>IFERROR(SUM(L972,M972),"")</f>
        <v>57.710000000000008</v>
      </c>
    </row>
    <row r="973" spans="2:15" x14ac:dyDescent="0.2">
      <c r="B973" s="105"/>
      <c r="C973" s="105"/>
      <c r="D973" s="105"/>
      <c r="E973" s="105"/>
      <c r="F973" s="105"/>
      <c r="G973" s="105"/>
      <c r="H973" s="93" t="s">
        <v>56</v>
      </c>
      <c r="I973" s="94">
        <f>IFERROR(I972*I967,"")</f>
        <v>0</v>
      </c>
      <c r="J973" s="94">
        <f t="shared" ref="J973:K973" si="162">IFERROR(J972*J967,"")</f>
        <v>1903.3326000000002</v>
      </c>
      <c r="K973" s="94">
        <f t="shared" si="162"/>
        <v>606.01860000000011</v>
      </c>
      <c r="L973" s="94">
        <f>IFERROR(SUM(I973,J973,K973),"")</f>
        <v>2509.3512000000001</v>
      </c>
      <c r="M973" s="94">
        <f>IFERROR(M972*M967,"")</f>
        <v>147.34350000000001</v>
      </c>
      <c r="N973" s="94">
        <f>IFERROR(SUM(L973,M973),"")</f>
        <v>2656.6947</v>
      </c>
    </row>
    <row r="974" spans="2:15" x14ac:dyDescent="0.2">
      <c r="B974" s="105"/>
      <c r="C974" s="105"/>
      <c r="D974" s="105"/>
      <c r="E974" s="105"/>
      <c r="F974" s="105"/>
      <c r="G974" s="105"/>
      <c r="H974" s="110" t="s">
        <v>22</v>
      </c>
      <c r="I974" s="111"/>
      <c r="J974" s="111" t="str">
        <f>IFERROR(INDEX([1]Извещение!$J$7:$T$47,MATCH(CONCATENATE([1]РАСЧЕТ!B972,"/",[1]РАСЧЕТ!D972,"/",[1]РАСЧЕТ!E972,"/",F972,"/",H974),[1]Извещение!#REF!,0),3),"")</f>
        <v/>
      </c>
      <c r="K974" s="111" t="str">
        <f>IFERROR(INDEX([1]Извещение!$J$7:$T$47,MATCH(CONCATENATE([1]РАСЧЕТ!B972,"/",[1]РАСЧЕТ!D972,"/",[1]РАСЧЕТ!E972,"/",F972,"/",H974),[1]Извещение!#REF!,0),4),"")</f>
        <v/>
      </c>
      <c r="L974" s="92">
        <v>0</v>
      </c>
      <c r="M974" s="112">
        <v>0</v>
      </c>
      <c r="N974" s="92">
        <f t="shared" ref="N974" si="163">IFERROR(SUM(L974,M974),"")</f>
        <v>0</v>
      </c>
    </row>
    <row r="975" spans="2:15" x14ac:dyDescent="0.2">
      <c r="B975" s="105"/>
      <c r="C975" s="105"/>
      <c r="D975" s="105"/>
      <c r="E975" s="105"/>
      <c r="F975" s="105"/>
      <c r="G975" s="105"/>
      <c r="H975" s="93" t="s">
        <v>56</v>
      </c>
      <c r="I975" s="94">
        <f>IFERROR(I974*I968,"")</f>
        <v>0</v>
      </c>
      <c r="J975" s="94" t="str">
        <f t="shared" ref="J975:K975" si="164">IFERROR(J974*J968,"")</f>
        <v/>
      </c>
      <c r="K975" s="94" t="str">
        <f t="shared" si="164"/>
        <v/>
      </c>
      <c r="L975" s="94">
        <f t="shared" ref="L975:L983" si="165">IFERROR(SUM(I975,J975,K975),"")</f>
        <v>0</v>
      </c>
      <c r="M975" s="94">
        <f t="shared" ref="M975" si="166">IFERROR(M974*M968,"")</f>
        <v>0</v>
      </c>
      <c r="N975" s="94">
        <f>IFERROR(SUM(L975,M975),"")</f>
        <v>0</v>
      </c>
    </row>
    <row r="976" spans="2:15" x14ac:dyDescent="0.2">
      <c r="B976" s="105"/>
      <c r="C976" s="105"/>
      <c r="D976" s="105"/>
      <c r="E976" s="105"/>
      <c r="F976" s="105"/>
      <c r="G976" s="105"/>
      <c r="H976" s="95" t="s">
        <v>19</v>
      </c>
      <c r="I976" s="112">
        <v>0.23</v>
      </c>
      <c r="J976" s="112">
        <v>21.96</v>
      </c>
      <c r="K976" s="112">
        <v>8.02</v>
      </c>
      <c r="L976" s="92">
        <f t="shared" si="165"/>
        <v>30.21</v>
      </c>
      <c r="M976" s="112">
        <v>21.12</v>
      </c>
      <c r="N976" s="92">
        <f t="shared" ref="N976" si="167">IFERROR(SUM(L976,M976),"")</f>
        <v>51.33</v>
      </c>
    </row>
    <row r="977" spans="2:14" x14ac:dyDescent="0.2">
      <c r="B977" s="105"/>
      <c r="C977" s="105"/>
      <c r="D977" s="105"/>
      <c r="E977" s="105"/>
      <c r="F977" s="105"/>
      <c r="G977" s="105"/>
      <c r="H977" s="93" t="s">
        <v>56</v>
      </c>
      <c r="I977" s="94">
        <f>IFERROR(I976*I969,"")</f>
        <v>16.410499999999999</v>
      </c>
      <c r="J977" s="94">
        <f>IFERROR(J976*J969,"")</f>
        <v>1140.6024</v>
      </c>
      <c r="K977" s="94">
        <f>IFERROR(K976*K969,"")</f>
        <v>212.85079999999999</v>
      </c>
      <c r="L977" s="94">
        <f t="shared" si="165"/>
        <v>1369.8636999999999</v>
      </c>
      <c r="M977" s="94">
        <f>IFERROR(M976*M969,"")</f>
        <v>30.201599999999999</v>
      </c>
      <c r="N977" s="94">
        <f>IFERROR(SUM(L977,M977),"")</f>
        <v>1400.0653</v>
      </c>
    </row>
    <row r="978" spans="2:14" x14ac:dyDescent="0.2">
      <c r="B978" s="105"/>
      <c r="C978" s="105"/>
      <c r="D978" s="105"/>
      <c r="E978" s="105"/>
      <c r="F978" s="105"/>
      <c r="G978" s="105"/>
      <c r="H978" s="95" t="s">
        <v>23</v>
      </c>
      <c r="I978" s="112"/>
      <c r="J978" s="112" t="str">
        <f>IFERROR(INDEX([1]Извещение!$J$7:$T$47,MATCH(CONCATENATE([1]РАСЧЕТ!B972,"/",[1]РАСЧЕТ!D972,"/",[1]РАСЧЕТ!E972,"/",F972,"/",H978),[1]Извещение!#REF!,0),3),"")</f>
        <v/>
      </c>
      <c r="K978" s="112" t="str">
        <f>IFERROR(INDEX([1]Извещение!$J$7:$T$47,MATCH(CONCATENATE([1]РАСЧЕТ!B972,"/",[1]РАСЧЕТ!D972,"/",[1]РАСЧЕТ!E972,"/",F972,"/",H978),[1]Извещение!#REF!,0),4),"")</f>
        <v/>
      </c>
      <c r="L978" s="92">
        <f t="shared" si="165"/>
        <v>0</v>
      </c>
      <c r="M978" s="112" t="str">
        <f>IFERROR(INDEX([1]Извещение!$J$7:$T$47,MATCH(CONCATENATE([1]РАСЧЕТ!B972,"/",[1]РАСЧЕТ!D972,"/",[1]РАСЧЕТ!E972,"/",F972,"/",H978),[1]Извещение!#REF!,0),6),"")</f>
        <v/>
      </c>
      <c r="N978" s="92">
        <f t="shared" ref="N978" si="168">IFERROR(SUM(L978,M978),"")</f>
        <v>0</v>
      </c>
    </row>
    <row r="979" spans="2:14" x14ac:dyDescent="0.2">
      <c r="B979" s="105"/>
      <c r="C979" s="105"/>
      <c r="D979" s="105"/>
      <c r="E979" s="105"/>
      <c r="F979" s="105"/>
      <c r="G979" s="105"/>
      <c r="H979" s="93" t="s">
        <v>56</v>
      </c>
      <c r="I979" s="94">
        <f>IFERROR(I978*I970,"")</f>
        <v>0</v>
      </c>
      <c r="J979" s="94" t="str">
        <f>IFERROR(J978*J970,"")</f>
        <v/>
      </c>
      <c r="K979" s="94" t="str">
        <f>IFERROR(K978*K970,"")</f>
        <v/>
      </c>
      <c r="L979" s="94">
        <f t="shared" si="165"/>
        <v>0</v>
      </c>
      <c r="M979" s="94" t="str">
        <f>IFERROR(M978*M970,"")</f>
        <v/>
      </c>
      <c r="N979" s="94">
        <f>IFERROR(SUM(L979,M979),"")</f>
        <v>0</v>
      </c>
    </row>
    <row r="980" spans="2:14" x14ac:dyDescent="0.2">
      <c r="B980" s="105"/>
      <c r="C980" s="105"/>
      <c r="D980" s="105"/>
      <c r="E980" s="105"/>
      <c r="F980" s="105"/>
      <c r="G980" s="105"/>
      <c r="H980" s="95" t="s">
        <v>18</v>
      </c>
      <c r="I980" s="112">
        <v>61.31</v>
      </c>
      <c r="J980" s="112">
        <v>144.78</v>
      </c>
      <c r="K980" s="112">
        <v>25.58</v>
      </c>
      <c r="L980" s="92">
        <f t="shared" si="165"/>
        <v>231.67000000000002</v>
      </c>
      <c r="M980" s="112">
        <v>157.38</v>
      </c>
      <c r="N980" s="92">
        <f t="shared" ref="N980" si="169">IFERROR(SUM(L980,M980),"")</f>
        <v>389.05</v>
      </c>
    </row>
    <row r="981" spans="2:14" x14ac:dyDescent="0.2">
      <c r="B981" s="105"/>
      <c r="C981" s="105"/>
      <c r="D981" s="105"/>
      <c r="E981" s="105"/>
      <c r="F981" s="105"/>
      <c r="G981" s="105"/>
      <c r="H981" s="93" t="s">
        <v>56</v>
      </c>
      <c r="I981" s="94">
        <f>IFERROR(I980*I971,"")</f>
        <v>1399.7073</v>
      </c>
      <c r="J981" s="94">
        <f>IFERROR(J980*J971,"")</f>
        <v>2520.6197999999999</v>
      </c>
      <c r="K981" s="94">
        <f>IFERROR(K980*K971,"")</f>
        <v>226.38299999999998</v>
      </c>
      <c r="L981" s="94">
        <f t="shared" si="165"/>
        <v>4146.7101000000002</v>
      </c>
      <c r="M981" s="94">
        <f>IFERROR(M980*M971,"")</f>
        <v>89.706599999999995</v>
      </c>
      <c r="N981" s="94">
        <f>IFERROR(SUM(L981,M981),"")</f>
        <v>4236.4167000000007</v>
      </c>
    </row>
    <row r="982" spans="2:14" x14ac:dyDescent="0.2">
      <c r="B982" s="105"/>
      <c r="C982" s="105"/>
      <c r="D982" s="105"/>
      <c r="E982" s="105"/>
      <c r="F982" s="105"/>
      <c r="G982" s="105"/>
      <c r="H982" s="96" t="s">
        <v>57</v>
      </c>
      <c r="I982" s="97">
        <f ca="1">SUM(I972:OFFSET(I982,-1,0))-I983</f>
        <v>61.539999999999964</v>
      </c>
      <c r="J982" s="97">
        <f ca="1">SUM(J972:OFFSET(J982,-1,0))-J983</f>
        <v>188.97000000000025</v>
      </c>
      <c r="K982" s="97">
        <f ca="1">SUM(K972:OFFSET(K982,-1,0))-K983</f>
        <v>47.569999999999936</v>
      </c>
      <c r="L982" s="97">
        <f t="shared" ca="1" si="165"/>
        <v>298.08000000000015</v>
      </c>
      <c r="M982" s="97">
        <f ca="1">SUM(M972:OFFSET(M982,-1,0))-M983</f>
        <v>200.01</v>
      </c>
      <c r="N982" s="97">
        <f t="shared" ref="N982" ca="1" si="170">IFERROR(SUM(L982,M982),"")</f>
        <v>498.09000000000015</v>
      </c>
    </row>
    <row r="983" spans="2:14" x14ac:dyDescent="0.2">
      <c r="B983" s="105"/>
      <c r="C983" s="105"/>
      <c r="D983" s="105"/>
      <c r="E983" s="105"/>
      <c r="F983" s="105"/>
      <c r="G983" s="105"/>
      <c r="H983" s="96" t="s">
        <v>72</v>
      </c>
      <c r="I983" s="97">
        <f>SUMIF(H972:H981,"стоимость",I972:I981)</f>
        <v>1416.1178</v>
      </c>
      <c r="J983" s="97">
        <f>SUMIF(H972:H981,"стоимость",J972:J981)</f>
        <v>5564.5547999999999</v>
      </c>
      <c r="K983" s="97">
        <f>SUMIF(H972:H981,"стоимость",K972:K981)</f>
        <v>1045.2524000000001</v>
      </c>
      <c r="L983" s="97">
        <f t="shared" si="165"/>
        <v>8025.9250000000002</v>
      </c>
      <c r="M983" s="97">
        <f>SUMIF(H972:H981,"стоимость",M972:M981)</f>
        <v>267.25169999999997</v>
      </c>
      <c r="N983" s="97">
        <f>IFERROR(SUM(L983,M983),"")</f>
        <v>8293.1767</v>
      </c>
    </row>
    <row r="984" spans="2:14" x14ac:dyDescent="0.2">
      <c r="B984" s="113"/>
      <c r="C984" s="113"/>
      <c r="D984" s="113"/>
      <c r="E984" s="113"/>
      <c r="F984" s="113"/>
      <c r="G984" s="114"/>
      <c r="H984" s="98"/>
      <c r="I984" s="98"/>
      <c r="J984" s="98"/>
      <c r="K984" s="98"/>
      <c r="L984" s="99"/>
      <c r="M984" s="98"/>
      <c r="N984" s="98"/>
    </row>
    <row r="985" spans="2:14" x14ac:dyDescent="0.2">
      <c r="B985" s="184" t="s">
        <v>58</v>
      </c>
      <c r="C985" s="184"/>
      <c r="D985" s="184"/>
      <c r="E985" s="184"/>
      <c r="F985" s="164"/>
      <c r="G985" s="90"/>
      <c r="H985" s="90"/>
      <c r="I985" s="90"/>
      <c r="J985" s="98"/>
      <c r="K985" s="98"/>
      <c r="L985" s="99"/>
      <c r="M985" s="98"/>
      <c r="N985" s="98"/>
    </row>
    <row r="986" spans="2:14" x14ac:dyDescent="0.2">
      <c r="B986" s="173" t="s">
        <v>103</v>
      </c>
      <c r="C986" s="173"/>
      <c r="D986" s="173"/>
      <c r="E986" s="173"/>
      <c r="F986" s="173"/>
      <c r="G986" s="173"/>
      <c r="H986" s="173"/>
      <c r="I986" s="173"/>
      <c r="J986" s="98"/>
      <c r="K986" s="98"/>
      <c r="L986" s="99"/>
      <c r="M986" s="98"/>
      <c r="N986" s="98"/>
    </row>
    <row r="987" spans="2:14" x14ac:dyDescent="0.2">
      <c r="B987" s="173" t="s">
        <v>59</v>
      </c>
      <c r="C987" s="173"/>
      <c r="D987" s="173"/>
      <c r="E987" s="173"/>
      <c r="F987" s="173"/>
      <c r="G987" s="173"/>
      <c r="H987" s="173"/>
      <c r="I987" s="173"/>
      <c r="J987" s="98"/>
      <c r="K987" s="98"/>
      <c r="L987" s="99"/>
      <c r="M987" s="98"/>
      <c r="N987" s="98"/>
    </row>
    <row r="988" spans="2:14" x14ac:dyDescent="0.2">
      <c r="B988" s="173" t="s">
        <v>60</v>
      </c>
      <c r="C988" s="173"/>
      <c r="D988" s="173"/>
      <c r="E988" s="173"/>
      <c r="F988" s="173"/>
      <c r="G988" s="173"/>
      <c r="H988" s="173"/>
      <c r="I988" s="173"/>
      <c r="J988" s="98"/>
      <c r="K988" s="98"/>
      <c r="L988" s="99"/>
      <c r="M988" s="98"/>
      <c r="N988" s="98"/>
    </row>
    <row r="989" spans="2:14" x14ac:dyDescent="0.2">
      <c r="B989" s="173" t="s">
        <v>61</v>
      </c>
      <c r="C989" s="173"/>
      <c r="D989" s="173"/>
      <c r="E989" s="173"/>
      <c r="F989" s="173"/>
      <c r="G989" s="173"/>
      <c r="H989" s="173"/>
      <c r="I989" s="173"/>
      <c r="J989" s="98"/>
      <c r="K989" s="98"/>
      <c r="L989" s="99"/>
      <c r="M989" s="98"/>
      <c r="N989" s="98"/>
    </row>
    <row r="990" spans="2:14" x14ac:dyDescent="0.2">
      <c r="B990" s="173" t="s">
        <v>62</v>
      </c>
      <c r="C990" s="173"/>
      <c r="D990" s="173"/>
      <c r="E990" s="173"/>
      <c r="F990" s="173"/>
      <c r="G990" s="173"/>
      <c r="H990" s="173"/>
      <c r="I990" s="173"/>
      <c r="J990" s="90"/>
      <c r="K990" s="90"/>
      <c r="L990" s="90"/>
      <c r="M990" s="90"/>
      <c r="N990" s="90"/>
    </row>
    <row r="991" spans="2:14" x14ac:dyDescent="0.2">
      <c r="B991" s="173" t="s">
        <v>63</v>
      </c>
      <c r="C991" s="173"/>
      <c r="D991" s="173"/>
      <c r="E991" s="173"/>
      <c r="F991" s="173"/>
      <c r="G991" s="173"/>
      <c r="H991" s="173"/>
      <c r="I991" s="173"/>
      <c r="J991" s="90"/>
      <c r="K991" s="90"/>
      <c r="L991" s="90"/>
      <c r="M991" s="90"/>
      <c r="N991" s="90"/>
    </row>
    <row r="992" spans="2:14" x14ac:dyDescent="0.2">
      <c r="B992" s="173" t="s">
        <v>64</v>
      </c>
      <c r="C992" s="173"/>
      <c r="D992" s="173"/>
      <c r="E992" s="173"/>
      <c r="F992" s="173"/>
      <c r="G992" s="173"/>
      <c r="H992" s="173"/>
      <c r="I992" s="173"/>
      <c r="J992" s="90"/>
      <c r="K992" s="90"/>
      <c r="L992" s="90"/>
      <c r="M992" s="90"/>
      <c r="N992" s="90"/>
    </row>
    <row r="993" spans="2:14" x14ac:dyDescent="0.2">
      <c r="B993" s="173" t="s">
        <v>65</v>
      </c>
      <c r="C993" s="173"/>
      <c r="D993" s="173"/>
      <c r="E993" s="173"/>
      <c r="F993" s="173"/>
      <c r="G993" s="173"/>
      <c r="H993" s="173"/>
      <c r="I993" s="173"/>
      <c r="J993" s="90"/>
      <c r="K993" s="90"/>
      <c r="L993" s="90"/>
      <c r="M993" s="90"/>
      <c r="N993" s="90"/>
    </row>
    <row r="994" spans="2:14" x14ac:dyDescent="0.2">
      <c r="B994" s="165"/>
      <c r="C994" s="165"/>
      <c r="D994" s="165"/>
      <c r="E994" s="165"/>
      <c r="F994" s="165"/>
      <c r="G994" s="165"/>
      <c r="H994" s="165"/>
      <c r="I994" s="165"/>
      <c r="J994" s="90"/>
      <c r="K994" s="90"/>
      <c r="L994" s="90"/>
      <c r="M994" s="90"/>
      <c r="N994" s="90"/>
    </row>
    <row r="995" spans="2:14" x14ac:dyDescent="0.2">
      <c r="B995" s="90" t="s">
        <v>66</v>
      </c>
      <c r="C995" s="90"/>
      <c r="D995" s="90"/>
      <c r="E995" s="90"/>
      <c r="F995" s="90"/>
      <c r="G995" s="90"/>
      <c r="H995" s="90"/>
      <c r="I995" s="90"/>
      <c r="J995" s="90" t="s">
        <v>67</v>
      </c>
      <c r="K995" s="90"/>
      <c r="L995" s="90"/>
      <c r="M995" s="90"/>
      <c r="N995" s="90"/>
    </row>
    <row r="996" spans="2:14" x14ac:dyDescent="0.2">
      <c r="B996" s="117" t="s">
        <v>102</v>
      </c>
      <c r="C996" s="117"/>
      <c r="D996" s="90"/>
      <c r="E996" s="90"/>
      <c r="F996" s="90"/>
      <c r="G996" s="90"/>
      <c r="H996" s="90"/>
      <c r="I996" s="90"/>
      <c r="J996" s="117"/>
      <c r="K996" s="117"/>
      <c r="L996" s="117"/>
      <c r="M996" s="90"/>
      <c r="N996" s="90"/>
    </row>
    <row r="997" spans="2:14" x14ac:dyDescent="0.2">
      <c r="B997" s="101" t="s">
        <v>68</v>
      </c>
      <c r="C997" s="90"/>
      <c r="D997" s="90"/>
      <c r="E997" s="90"/>
      <c r="F997" s="90"/>
      <c r="G997" s="90"/>
      <c r="H997" s="90"/>
      <c r="I997" s="90"/>
      <c r="J997" s="90" t="s">
        <v>68</v>
      </c>
      <c r="K997" s="90"/>
      <c r="L997" s="90"/>
      <c r="M997" s="90"/>
      <c r="N997" s="90"/>
    </row>
    <row r="998" spans="2:14" x14ac:dyDescent="0.2">
      <c r="B998" s="90"/>
      <c r="C998" s="90"/>
      <c r="D998" s="90"/>
      <c r="E998" s="90"/>
      <c r="F998" s="90"/>
      <c r="G998" s="90"/>
      <c r="H998" s="90"/>
      <c r="I998" s="90"/>
      <c r="J998" s="90"/>
      <c r="K998" s="90"/>
      <c r="L998" s="90"/>
      <c r="M998" s="90"/>
      <c r="N998" s="90"/>
    </row>
    <row r="999" spans="2:14" x14ac:dyDescent="0.2">
      <c r="B999" s="117"/>
      <c r="C999" s="117"/>
      <c r="D999" s="90"/>
      <c r="E999" s="90"/>
      <c r="F999" s="90"/>
      <c r="G999" s="90"/>
      <c r="H999" s="90"/>
      <c r="I999" s="90"/>
      <c r="J999" s="117"/>
      <c r="K999" s="117"/>
      <c r="L999" s="117"/>
      <c r="M999" s="90"/>
      <c r="N999" s="90"/>
    </row>
    <row r="1000" spans="2:14" x14ac:dyDescent="0.2">
      <c r="B1000" s="162" t="s">
        <v>69</v>
      </c>
      <c r="C1000" s="90"/>
      <c r="D1000" s="90"/>
      <c r="E1000" s="90"/>
      <c r="F1000" s="90"/>
      <c r="G1000" s="90"/>
      <c r="H1000" s="90"/>
      <c r="I1000" s="90"/>
      <c r="J1000" s="172" t="s">
        <v>69</v>
      </c>
      <c r="K1000" s="172"/>
      <c r="L1000" s="172"/>
      <c r="M1000" s="90"/>
      <c r="N1000" s="90"/>
    </row>
    <row r="1001" spans="2:14" x14ac:dyDescent="0.2">
      <c r="B1001" s="90"/>
      <c r="C1001" s="90"/>
      <c r="D1001" s="90"/>
      <c r="E1001" s="90"/>
      <c r="F1001" s="90"/>
      <c r="G1001" s="90"/>
      <c r="H1001" s="90"/>
      <c r="I1001" s="90"/>
      <c r="J1001" s="90"/>
      <c r="K1001" s="90"/>
      <c r="L1001" s="90"/>
      <c r="M1001" s="90"/>
      <c r="N1001" s="90"/>
    </row>
    <row r="1002" spans="2:14" x14ac:dyDescent="0.2">
      <c r="B1002" s="165" t="s">
        <v>70</v>
      </c>
      <c r="C1002" s="90"/>
      <c r="D1002" s="90"/>
      <c r="E1002" s="90"/>
      <c r="F1002" s="90"/>
      <c r="G1002" s="90"/>
      <c r="H1002" s="90"/>
      <c r="I1002" s="90"/>
      <c r="J1002" s="90" t="s">
        <v>70</v>
      </c>
      <c r="K1002" s="90"/>
      <c r="L1002" s="90"/>
      <c r="M1002" s="90"/>
      <c r="N1002" s="90"/>
    </row>
    <row r="1004" spans="2:14" x14ac:dyDescent="0.2">
      <c r="B1004" s="90"/>
      <c r="C1004" s="90"/>
      <c r="D1004" s="90"/>
      <c r="E1004" s="90"/>
      <c r="F1004" s="90"/>
      <c r="G1004" s="90"/>
      <c r="H1004" s="90"/>
      <c r="I1004" s="90"/>
      <c r="J1004" s="90"/>
      <c r="K1004" s="90"/>
      <c r="M1004" s="90"/>
      <c r="N1004" s="159" t="s">
        <v>35</v>
      </c>
    </row>
    <row r="1005" spans="2:14" x14ac:dyDescent="0.2">
      <c r="B1005" s="90"/>
      <c r="C1005" s="90"/>
      <c r="D1005" s="90"/>
      <c r="E1005" s="90"/>
      <c r="F1005" s="90"/>
      <c r="G1005" s="90"/>
      <c r="H1005" s="90"/>
      <c r="I1005" s="90"/>
      <c r="J1005" s="90"/>
      <c r="K1005" s="90"/>
      <c r="M1005" s="90"/>
      <c r="N1005" s="159" t="s">
        <v>36</v>
      </c>
    </row>
    <row r="1006" spans="2:14" x14ac:dyDescent="0.2">
      <c r="B1006" s="90"/>
      <c r="C1006" s="90"/>
      <c r="D1006" s="90"/>
      <c r="E1006" s="90"/>
      <c r="F1006" s="90"/>
      <c r="G1006" s="90"/>
      <c r="H1006" s="90"/>
      <c r="I1006" s="90"/>
      <c r="J1006" s="90"/>
      <c r="K1006" s="90"/>
      <c r="M1006" s="90"/>
      <c r="N1006" s="159" t="s">
        <v>37</v>
      </c>
    </row>
    <row r="1007" spans="2:14" x14ac:dyDescent="0.2">
      <c r="B1007" s="90"/>
      <c r="C1007" s="90"/>
      <c r="D1007" s="90"/>
      <c r="E1007" s="90"/>
      <c r="F1007" s="90"/>
      <c r="G1007" s="90"/>
      <c r="H1007" s="90"/>
      <c r="I1007" s="90"/>
      <c r="J1007" s="90"/>
      <c r="K1007" s="90"/>
      <c r="L1007" s="90"/>
      <c r="M1007" s="90"/>
      <c r="N1007" s="90"/>
    </row>
    <row r="1008" spans="2:14" x14ac:dyDescent="0.2">
      <c r="B1008" s="90"/>
      <c r="C1008" s="174" t="s">
        <v>38</v>
      </c>
      <c r="D1008" s="174"/>
      <c r="E1008" s="174"/>
      <c r="F1008" s="174"/>
      <c r="G1008" s="174"/>
      <c r="H1008" s="174"/>
      <c r="I1008" s="174"/>
      <c r="J1008" s="174"/>
      <c r="K1008" s="174"/>
      <c r="L1008" s="174"/>
      <c r="M1008" s="90"/>
      <c r="N1008" s="90"/>
    </row>
    <row r="1009" spans="2:15" x14ac:dyDescent="0.2">
      <c r="B1009" s="90"/>
      <c r="C1009" s="174" t="s">
        <v>39</v>
      </c>
      <c r="D1009" s="174"/>
      <c r="E1009" s="174"/>
      <c r="F1009" s="174"/>
      <c r="G1009" s="174"/>
      <c r="H1009" s="174"/>
      <c r="I1009" s="174"/>
      <c r="J1009" s="174"/>
      <c r="K1009" s="174"/>
      <c r="L1009" s="174"/>
      <c r="M1009" s="90"/>
      <c r="N1009" s="90"/>
    </row>
    <row r="1010" spans="2:15" x14ac:dyDescent="0.2">
      <c r="B1010" s="90" t="s">
        <v>40</v>
      </c>
      <c r="C1010" s="163"/>
      <c r="D1010" s="163"/>
      <c r="E1010" s="163"/>
      <c r="F1010" s="163"/>
      <c r="G1010" s="163"/>
      <c r="H1010" s="163"/>
      <c r="I1010" s="163"/>
      <c r="J1010" s="163"/>
      <c r="K1010" s="163"/>
      <c r="L1010" s="174" t="s">
        <v>41</v>
      </c>
      <c r="M1010" s="174"/>
      <c r="N1010" s="174"/>
      <c r="O1010" s="91" t="s">
        <v>179</v>
      </c>
    </row>
    <row r="1011" spans="2:15" x14ac:dyDescent="0.2">
      <c r="B1011" s="90"/>
      <c r="C1011" s="163"/>
      <c r="D1011" s="163"/>
      <c r="E1011" s="163"/>
      <c r="F1011" s="163"/>
      <c r="G1011" s="163"/>
      <c r="H1011" s="163"/>
      <c r="I1011" s="163"/>
      <c r="J1011" s="163"/>
      <c r="K1011" s="163"/>
      <c r="L1011" s="163"/>
      <c r="M1011" s="163"/>
      <c r="N1011" s="163"/>
      <c r="O1011" s="91" t="s">
        <v>288</v>
      </c>
    </row>
    <row r="1012" spans="2:15" x14ac:dyDescent="0.2">
      <c r="B1012" s="90" t="s">
        <v>42</v>
      </c>
      <c r="C1012" s="163"/>
      <c r="D1012" s="163"/>
      <c r="E1012" s="163"/>
      <c r="F1012" s="163"/>
      <c r="G1012" s="163"/>
      <c r="H1012" s="163"/>
      <c r="I1012" s="163"/>
      <c r="J1012" s="163"/>
      <c r="K1012" s="163"/>
      <c r="L1012" s="163"/>
      <c r="M1012" s="163"/>
      <c r="N1012" s="163"/>
      <c r="O1012" s="91" t="s">
        <v>289</v>
      </c>
    </row>
    <row r="1013" spans="2:15" x14ac:dyDescent="0.2">
      <c r="B1013" s="90" t="s">
        <v>43</v>
      </c>
      <c r="C1013" s="163"/>
      <c r="D1013" s="163"/>
      <c r="E1013" s="163"/>
      <c r="F1013" s="163"/>
      <c r="G1013" s="163"/>
      <c r="H1013" s="163"/>
      <c r="I1013" s="163"/>
      <c r="J1013" s="163"/>
      <c r="K1013" s="163"/>
      <c r="L1013" s="163"/>
      <c r="M1013" s="163"/>
      <c r="N1013" s="163"/>
      <c r="O1013" s="91" t="s">
        <v>288</v>
      </c>
    </row>
    <row r="1014" spans="2:15" x14ac:dyDescent="0.2">
      <c r="B1014" s="90" t="s">
        <v>300</v>
      </c>
      <c r="C1014" s="163"/>
      <c r="D1014" s="163"/>
      <c r="E1014" s="163"/>
      <c r="F1014" s="163"/>
      <c r="G1014" s="163"/>
      <c r="H1014" s="163"/>
      <c r="I1014" s="163"/>
      <c r="J1014" s="163"/>
      <c r="K1014" s="163"/>
      <c r="L1014" s="163"/>
      <c r="M1014" s="163"/>
      <c r="N1014" s="163"/>
      <c r="O1014" s="91" t="s">
        <v>290</v>
      </c>
    </row>
    <row r="1015" spans="2:15" x14ac:dyDescent="0.2">
      <c r="B1015" s="90"/>
      <c r="C1015" s="163"/>
      <c r="D1015" s="163"/>
      <c r="E1015" s="163"/>
      <c r="F1015" s="163"/>
      <c r="G1015" s="163"/>
      <c r="H1015" s="163"/>
      <c r="I1015" s="163"/>
      <c r="J1015" s="163"/>
      <c r="K1015" s="163"/>
      <c r="L1015" s="163"/>
      <c r="M1015" s="163"/>
      <c r="N1015" s="163"/>
      <c r="O1015" s="91" t="s">
        <v>288</v>
      </c>
    </row>
    <row r="1016" spans="2:15" x14ac:dyDescent="0.2">
      <c r="B1016" s="90"/>
      <c r="C1016" s="90"/>
      <c r="D1016" s="90"/>
      <c r="E1016" s="90"/>
      <c r="F1016" s="90"/>
      <c r="G1016" s="90"/>
      <c r="H1016" s="90"/>
      <c r="I1016" s="90"/>
      <c r="J1016" s="90"/>
      <c r="K1016" s="90"/>
      <c r="L1016" s="90"/>
      <c r="M1016" s="90"/>
      <c r="N1016" s="90"/>
      <c r="O1016" s="91" t="s">
        <v>180</v>
      </c>
    </row>
    <row r="1017" spans="2:15" x14ac:dyDescent="0.2">
      <c r="B1017" s="175" t="s">
        <v>25</v>
      </c>
      <c r="C1017" s="177" t="s">
        <v>44</v>
      </c>
      <c r="D1017" s="179" t="s">
        <v>45</v>
      </c>
      <c r="E1017" s="179" t="s">
        <v>46</v>
      </c>
      <c r="F1017" s="179" t="s">
        <v>71</v>
      </c>
      <c r="G1017" s="179" t="s">
        <v>47</v>
      </c>
      <c r="H1017" s="179" t="s">
        <v>8</v>
      </c>
      <c r="I1017" s="180" t="s">
        <v>48</v>
      </c>
      <c r="J1017" s="180"/>
      <c r="K1017" s="180"/>
      <c r="L1017" s="180"/>
      <c r="M1017" s="181" t="s">
        <v>49</v>
      </c>
      <c r="N1017" s="182" t="s">
        <v>50</v>
      </c>
      <c r="O1017" s="91" t="s">
        <v>288</v>
      </c>
    </row>
    <row r="1018" spans="2:15" x14ac:dyDescent="0.2">
      <c r="B1018" s="176"/>
      <c r="C1018" s="178"/>
      <c r="D1018" s="179"/>
      <c r="E1018" s="179"/>
      <c r="F1018" s="179"/>
      <c r="G1018" s="179"/>
      <c r="H1018" s="179"/>
      <c r="I1018" s="105" t="s">
        <v>51</v>
      </c>
      <c r="J1018" s="105" t="s">
        <v>52</v>
      </c>
      <c r="K1018" s="105" t="s">
        <v>53</v>
      </c>
      <c r="L1018" s="105" t="s">
        <v>54</v>
      </c>
      <c r="M1018" s="181"/>
      <c r="N1018" s="183"/>
      <c r="O1018" s="91" t="s">
        <v>291</v>
      </c>
    </row>
    <row r="1019" spans="2:15" x14ac:dyDescent="0.2">
      <c r="B1019" s="185" t="s">
        <v>301</v>
      </c>
      <c r="C1019" s="186"/>
      <c r="D1019" s="186"/>
      <c r="E1019" s="186"/>
      <c r="F1019" s="186"/>
      <c r="G1019" s="187"/>
      <c r="H1019" s="106" t="s">
        <v>17</v>
      </c>
      <c r="I1019" s="107">
        <v>120.15</v>
      </c>
      <c r="J1019" s="107">
        <v>85.62</v>
      </c>
      <c r="K1019" s="107">
        <v>43.38</v>
      </c>
      <c r="L1019" s="107"/>
      <c r="M1019" s="107">
        <v>6.85</v>
      </c>
      <c r="N1019" s="107"/>
      <c r="O1019" s="91" t="s">
        <v>288</v>
      </c>
    </row>
    <row r="1020" spans="2:15" x14ac:dyDescent="0.2">
      <c r="B1020" s="188"/>
      <c r="C1020" s="189"/>
      <c r="D1020" s="189"/>
      <c r="E1020" s="189"/>
      <c r="F1020" s="189"/>
      <c r="G1020" s="190"/>
      <c r="H1020" s="106" t="s">
        <v>22</v>
      </c>
      <c r="I1020" s="107">
        <v>898.69</v>
      </c>
      <c r="J1020" s="107">
        <v>642.13</v>
      </c>
      <c r="K1020" s="107">
        <v>323.07</v>
      </c>
      <c r="L1020" s="107"/>
      <c r="M1020" s="107">
        <v>27.97</v>
      </c>
      <c r="N1020" s="107"/>
      <c r="O1020" s="91" t="s">
        <v>292</v>
      </c>
    </row>
    <row r="1021" spans="2:15" x14ac:dyDescent="0.2">
      <c r="B1021" s="188"/>
      <c r="C1021" s="189"/>
      <c r="D1021" s="189"/>
      <c r="E1021" s="189"/>
      <c r="F1021" s="189"/>
      <c r="G1021" s="190"/>
      <c r="H1021" s="106" t="s">
        <v>19</v>
      </c>
      <c r="I1021" s="107">
        <v>71.349999999999994</v>
      </c>
      <c r="J1021" s="107">
        <v>51.94</v>
      </c>
      <c r="K1021" s="107">
        <v>26.54</v>
      </c>
      <c r="L1021" s="107"/>
      <c r="M1021" s="107">
        <v>1.43</v>
      </c>
      <c r="N1021" s="107"/>
      <c r="O1021" s="91" t="s">
        <v>293</v>
      </c>
    </row>
    <row r="1022" spans="2:15" x14ac:dyDescent="0.2">
      <c r="B1022" s="188"/>
      <c r="C1022" s="189"/>
      <c r="D1022" s="189"/>
      <c r="E1022" s="189"/>
      <c r="F1022" s="189"/>
      <c r="G1022" s="190"/>
      <c r="H1022" s="106" t="s">
        <v>23</v>
      </c>
      <c r="I1022" s="107">
        <v>71.349999999999994</v>
      </c>
      <c r="J1022" s="107">
        <v>51.94</v>
      </c>
      <c r="K1022" s="107">
        <v>26.54</v>
      </c>
      <c r="L1022" s="107"/>
      <c r="M1022" s="107">
        <v>1.43</v>
      </c>
      <c r="N1022" s="107"/>
    </row>
    <row r="1023" spans="2:15" x14ac:dyDescent="0.2">
      <c r="B1023" s="191"/>
      <c r="C1023" s="192"/>
      <c r="D1023" s="192"/>
      <c r="E1023" s="192"/>
      <c r="F1023" s="192"/>
      <c r="G1023" s="193"/>
      <c r="H1023" s="106" t="s">
        <v>18</v>
      </c>
      <c r="I1023" s="107">
        <v>22.83</v>
      </c>
      <c r="J1023" s="107">
        <v>17.41</v>
      </c>
      <c r="K1023" s="107">
        <v>8.85</v>
      </c>
      <c r="L1023" s="107"/>
      <c r="M1023" s="107">
        <v>0.56999999999999995</v>
      </c>
      <c r="N1023" s="107"/>
    </row>
    <row r="1024" spans="2:15" x14ac:dyDescent="0.2">
      <c r="B1024" s="108" t="s">
        <v>302</v>
      </c>
      <c r="C1024" s="105" t="s">
        <v>55</v>
      </c>
      <c r="D1024" s="108">
        <v>59</v>
      </c>
      <c r="E1024" s="108">
        <v>32</v>
      </c>
      <c r="F1024" s="108">
        <v>2</v>
      </c>
      <c r="G1024" s="109">
        <v>2.2999999999999998</v>
      </c>
      <c r="H1024" s="110" t="s">
        <v>17</v>
      </c>
      <c r="I1024" s="111">
        <v>9.1999999999999993</v>
      </c>
      <c r="J1024" s="111">
        <v>70.94</v>
      </c>
      <c r="K1024" s="111">
        <v>50.75</v>
      </c>
      <c r="L1024" s="92">
        <f>IFERROR(SUM(I1024,J1024,K1024),"")</f>
        <v>130.88999999999999</v>
      </c>
      <c r="M1024" s="112">
        <v>86.75</v>
      </c>
      <c r="N1024" s="92">
        <f>IFERROR(SUM(L1024,M1024),"")</f>
        <v>217.64</v>
      </c>
    </row>
    <row r="1025" spans="2:14" x14ac:dyDescent="0.2">
      <c r="B1025" s="105"/>
      <c r="C1025" s="105"/>
      <c r="D1025" s="105"/>
      <c r="E1025" s="105"/>
      <c r="F1025" s="105"/>
      <c r="G1025" s="105"/>
      <c r="H1025" s="93" t="s">
        <v>56</v>
      </c>
      <c r="I1025" s="94">
        <f>IFERROR(I1024*I1019,"")</f>
        <v>1105.3799999999999</v>
      </c>
      <c r="J1025" s="94">
        <f t="shared" ref="J1025:K1025" si="171">IFERROR(J1024*J1019,"")</f>
        <v>6073.8828000000003</v>
      </c>
      <c r="K1025" s="94">
        <f t="shared" si="171"/>
        <v>2201.5350000000003</v>
      </c>
      <c r="L1025" s="94">
        <f>IFERROR(SUM(I1025,J1025,K1025),"")</f>
        <v>9380.7978000000003</v>
      </c>
      <c r="M1025" s="94">
        <f>IFERROR(M1024*M1019,"")</f>
        <v>594.23749999999995</v>
      </c>
      <c r="N1025" s="94">
        <f>IFERROR(SUM(L1025,M1025),"")</f>
        <v>9975.0352999999996</v>
      </c>
    </row>
    <row r="1026" spans="2:14" x14ac:dyDescent="0.2">
      <c r="B1026" s="105"/>
      <c r="C1026" s="105"/>
      <c r="D1026" s="105"/>
      <c r="E1026" s="105"/>
      <c r="F1026" s="105"/>
      <c r="G1026" s="105"/>
      <c r="H1026" s="110" t="s">
        <v>387</v>
      </c>
      <c r="I1026" s="111"/>
      <c r="J1026" s="111">
        <v>0</v>
      </c>
      <c r="K1026" s="111">
        <v>0</v>
      </c>
      <c r="L1026" s="92">
        <f t="shared" ref="L1026:L1035" si="172">IFERROR(SUM(I1026,J1026,K1026),"")</f>
        <v>0</v>
      </c>
      <c r="M1026" s="112">
        <v>4.41</v>
      </c>
      <c r="N1026" s="92">
        <f t="shared" ref="N1026" si="173">IFERROR(SUM(L1026,M1026),"")</f>
        <v>4.41</v>
      </c>
    </row>
    <row r="1027" spans="2:14" x14ac:dyDescent="0.2">
      <c r="B1027" s="105"/>
      <c r="C1027" s="105"/>
      <c r="D1027" s="105"/>
      <c r="E1027" s="105"/>
      <c r="F1027" s="105"/>
      <c r="G1027" s="105"/>
      <c r="H1027" s="93" t="s">
        <v>56</v>
      </c>
      <c r="I1027" s="94">
        <f>IFERROR(I1026*I1020,"")</f>
        <v>0</v>
      </c>
      <c r="J1027" s="94">
        <f t="shared" ref="J1027:K1027" si="174">IFERROR(J1026*J1020,"")</f>
        <v>0</v>
      </c>
      <c r="K1027" s="94">
        <f t="shared" si="174"/>
        <v>0</v>
      </c>
      <c r="L1027" s="94">
        <f t="shared" si="172"/>
        <v>0</v>
      </c>
      <c r="M1027" s="94">
        <f t="shared" ref="M1027" si="175">IFERROR(M1026*M1020,"")</f>
        <v>123.3477</v>
      </c>
      <c r="N1027" s="94">
        <f>IFERROR(SUM(L1027,M1027),"")</f>
        <v>123.3477</v>
      </c>
    </row>
    <row r="1028" spans="2:14" x14ac:dyDescent="0.2">
      <c r="B1028" s="105"/>
      <c r="C1028" s="105"/>
      <c r="D1028" s="105"/>
      <c r="E1028" s="105"/>
      <c r="F1028" s="105"/>
      <c r="G1028" s="105"/>
      <c r="H1028" s="95" t="s">
        <v>19</v>
      </c>
      <c r="I1028" s="112">
        <v>0.49</v>
      </c>
      <c r="J1028" s="112">
        <v>50.97</v>
      </c>
      <c r="K1028" s="112">
        <v>29.8</v>
      </c>
      <c r="L1028" s="92">
        <f t="shared" si="172"/>
        <v>81.260000000000005</v>
      </c>
      <c r="M1028" s="112">
        <v>45.58</v>
      </c>
      <c r="N1028" s="92">
        <f t="shared" ref="N1028" si="176">IFERROR(SUM(L1028,M1028),"")</f>
        <v>126.84</v>
      </c>
    </row>
    <row r="1029" spans="2:14" x14ac:dyDescent="0.2">
      <c r="B1029" s="105"/>
      <c r="C1029" s="105"/>
      <c r="D1029" s="105"/>
      <c r="E1029" s="105"/>
      <c r="F1029" s="105"/>
      <c r="G1029" s="105"/>
      <c r="H1029" s="93" t="s">
        <v>56</v>
      </c>
      <c r="I1029" s="94">
        <f>IFERROR(I1028*I1021,"")</f>
        <v>34.961499999999994</v>
      </c>
      <c r="J1029" s="94">
        <f>IFERROR(J1028*J1021,"")</f>
        <v>2647.3817999999997</v>
      </c>
      <c r="K1029" s="94">
        <f>IFERROR(K1028*K1021,"")</f>
        <v>790.89199999999994</v>
      </c>
      <c r="L1029" s="94">
        <f t="shared" si="172"/>
        <v>3473.2352999999994</v>
      </c>
      <c r="M1029" s="94">
        <f>IFERROR(M1028*M1021,"")</f>
        <v>65.179400000000001</v>
      </c>
      <c r="N1029" s="94">
        <f>IFERROR(SUM(L1029,M1029),"")</f>
        <v>3538.4146999999994</v>
      </c>
    </row>
    <row r="1030" spans="2:14" x14ac:dyDescent="0.2">
      <c r="B1030" s="105"/>
      <c r="C1030" s="105"/>
      <c r="D1030" s="105"/>
      <c r="E1030" s="105"/>
      <c r="F1030" s="105"/>
      <c r="G1030" s="105"/>
      <c r="H1030" s="95" t="s">
        <v>23</v>
      </c>
      <c r="I1030" s="112"/>
      <c r="J1030" s="112" t="str">
        <f>IFERROR(INDEX([1]Извещение!$J$7:$T$47,MATCH(CONCATENATE([1]РАСЧЕТ!B1024,"/",[1]РАСЧЕТ!D1024,"/",[1]РАСЧЕТ!E1024,"/",F1024,"/",H1030),[1]Извещение!#REF!,0),3),"")</f>
        <v/>
      </c>
      <c r="K1030" s="112" t="str">
        <f>IFERROR(INDEX([1]Извещение!$J$7:$T$47,MATCH(CONCATENATE([1]РАСЧЕТ!B1024,"/",[1]РАСЧЕТ!D1024,"/",[1]РАСЧЕТ!E1024,"/",F1024,"/",H1030),[1]Извещение!#REF!,0),4),"")</f>
        <v/>
      </c>
      <c r="L1030" s="92">
        <f t="shared" si="172"/>
        <v>0</v>
      </c>
      <c r="M1030" s="112" t="str">
        <f>IFERROR(INDEX([1]Извещение!$J$7:$T$47,MATCH(CONCATENATE([1]РАСЧЕТ!B1024,"/",[1]РАСЧЕТ!D1024,"/",[1]РАСЧЕТ!E1024,"/",F1024,"/",H1030),[1]Извещение!#REF!,0),6),"")</f>
        <v/>
      </c>
      <c r="N1030" s="92">
        <f t="shared" ref="N1030" si="177">IFERROR(SUM(L1030,M1030),"")</f>
        <v>0</v>
      </c>
    </row>
    <row r="1031" spans="2:14" x14ac:dyDescent="0.2">
      <c r="B1031" s="105"/>
      <c r="C1031" s="105"/>
      <c r="D1031" s="105"/>
      <c r="E1031" s="105"/>
      <c r="F1031" s="105"/>
      <c r="G1031" s="105"/>
      <c r="H1031" s="93" t="s">
        <v>56</v>
      </c>
      <c r="I1031" s="94">
        <f>IFERROR(I1030*I1022,"")</f>
        <v>0</v>
      </c>
      <c r="J1031" s="94" t="str">
        <f>IFERROR(J1030*J1022,"")</f>
        <v/>
      </c>
      <c r="K1031" s="94" t="str">
        <f>IFERROR(K1030*K1022,"")</f>
        <v/>
      </c>
      <c r="L1031" s="94">
        <f t="shared" si="172"/>
        <v>0</v>
      </c>
      <c r="M1031" s="94" t="str">
        <f>IFERROR(M1030*M1022,"")</f>
        <v/>
      </c>
      <c r="N1031" s="94">
        <f>IFERROR(SUM(L1031,M1031),"")</f>
        <v>0</v>
      </c>
    </row>
    <row r="1032" spans="2:14" x14ac:dyDescent="0.2">
      <c r="B1032" s="105"/>
      <c r="C1032" s="105"/>
      <c r="D1032" s="105"/>
      <c r="E1032" s="105"/>
      <c r="F1032" s="105"/>
      <c r="G1032" s="105"/>
      <c r="H1032" s="95" t="s">
        <v>18</v>
      </c>
      <c r="I1032" s="112">
        <v>3.09</v>
      </c>
      <c r="J1032" s="112">
        <v>21.59</v>
      </c>
      <c r="K1032" s="112">
        <v>4</v>
      </c>
      <c r="L1032" s="92">
        <f t="shared" si="172"/>
        <v>28.68</v>
      </c>
      <c r="M1032" s="112">
        <v>20.58</v>
      </c>
      <c r="N1032" s="92">
        <f t="shared" ref="N1032" si="178">IFERROR(SUM(L1032,M1032),"")</f>
        <v>49.26</v>
      </c>
    </row>
    <row r="1033" spans="2:14" x14ac:dyDescent="0.2">
      <c r="B1033" s="105"/>
      <c r="C1033" s="105"/>
      <c r="D1033" s="105"/>
      <c r="E1033" s="105"/>
      <c r="F1033" s="105"/>
      <c r="G1033" s="105"/>
      <c r="H1033" s="93" t="s">
        <v>56</v>
      </c>
      <c r="I1033" s="94">
        <f>IFERROR(I1032*I1023,"")</f>
        <v>70.544699999999992</v>
      </c>
      <c r="J1033" s="94">
        <f>IFERROR(J1032*J1023,"")</f>
        <v>375.88189999999997</v>
      </c>
      <c r="K1033" s="94">
        <f>IFERROR(K1032*K1023,"")</f>
        <v>35.4</v>
      </c>
      <c r="L1033" s="94">
        <f t="shared" si="172"/>
        <v>481.82659999999993</v>
      </c>
      <c r="M1033" s="94">
        <f>IFERROR(M1032*M1023,"")</f>
        <v>11.730599999999997</v>
      </c>
      <c r="N1033" s="94">
        <f>IFERROR(SUM(L1033,M1033),"")</f>
        <v>493.55719999999991</v>
      </c>
    </row>
    <row r="1034" spans="2:14" x14ac:dyDescent="0.2">
      <c r="B1034" s="105"/>
      <c r="C1034" s="105"/>
      <c r="D1034" s="105"/>
      <c r="E1034" s="105"/>
      <c r="F1034" s="105"/>
      <c r="G1034" s="105"/>
      <c r="H1034" s="96" t="s">
        <v>57</v>
      </c>
      <c r="I1034" s="97">
        <f ca="1">SUM(I1024:OFFSET(I1034,-1,0))-I1035</f>
        <v>12.779999999999973</v>
      </c>
      <c r="J1034" s="97">
        <f ca="1">SUM(J1024:OFFSET(J1034,-1,0))-J1035</f>
        <v>143.5</v>
      </c>
      <c r="K1034" s="97">
        <f ca="1">SUM(K1024:OFFSET(K1034,-1,0))-K1035</f>
        <v>84.550000000000182</v>
      </c>
      <c r="L1034" s="97">
        <f t="shared" ca="1" si="172"/>
        <v>240.83000000000015</v>
      </c>
      <c r="M1034" s="97">
        <f ca="1">SUM(M1024:OFFSET(M1034,-1,0))-M1035</f>
        <v>157.32000000000005</v>
      </c>
      <c r="N1034" s="97">
        <f t="shared" ref="N1034" ca="1" si="179">IFERROR(SUM(L1034,M1034),"")</f>
        <v>398.1500000000002</v>
      </c>
    </row>
    <row r="1035" spans="2:14" x14ac:dyDescent="0.2">
      <c r="B1035" s="105"/>
      <c r="C1035" s="105"/>
      <c r="D1035" s="105"/>
      <c r="E1035" s="105"/>
      <c r="F1035" s="105"/>
      <c r="G1035" s="105"/>
      <c r="H1035" s="96" t="s">
        <v>72</v>
      </c>
      <c r="I1035" s="97">
        <f>SUMIF(H1024:H1033,"стоимость",I1024:I1033)</f>
        <v>1210.8861999999997</v>
      </c>
      <c r="J1035" s="97">
        <f>SUMIF(H1024:H1033,"стоимость",J1024:J1033)</f>
        <v>9097.1465000000007</v>
      </c>
      <c r="K1035" s="97">
        <f>SUMIF(H1024:H1033,"стоимость",K1024:K1033)</f>
        <v>3027.8270000000002</v>
      </c>
      <c r="L1035" s="97">
        <f t="shared" si="172"/>
        <v>13335.859700000001</v>
      </c>
      <c r="M1035" s="97">
        <f>SUMIF(H1024:H1033,"стоимость",M1024:M1033)</f>
        <v>794.49519999999995</v>
      </c>
      <c r="N1035" s="97">
        <f>IFERROR(SUM(L1035,M1035),"")</f>
        <v>14130.3549</v>
      </c>
    </row>
    <row r="1036" spans="2:14" x14ac:dyDescent="0.2">
      <c r="B1036" s="113"/>
      <c r="C1036" s="113"/>
      <c r="D1036" s="113"/>
      <c r="E1036" s="113"/>
      <c r="F1036" s="113"/>
      <c r="G1036" s="114"/>
      <c r="H1036" s="98"/>
      <c r="I1036" s="98"/>
      <c r="J1036" s="98"/>
      <c r="K1036" s="98"/>
      <c r="L1036" s="99"/>
      <c r="M1036" s="98"/>
      <c r="N1036" s="98"/>
    </row>
    <row r="1037" spans="2:14" x14ac:dyDescent="0.2">
      <c r="B1037" s="184" t="s">
        <v>58</v>
      </c>
      <c r="C1037" s="184"/>
      <c r="D1037" s="184"/>
      <c r="E1037" s="184"/>
      <c r="F1037" s="164"/>
      <c r="G1037" s="90"/>
      <c r="H1037" s="90"/>
      <c r="I1037" s="90"/>
      <c r="J1037" s="98"/>
      <c r="K1037" s="98"/>
      <c r="L1037" s="99"/>
      <c r="M1037" s="98"/>
      <c r="N1037" s="98"/>
    </row>
    <row r="1038" spans="2:14" x14ac:dyDescent="0.2">
      <c r="B1038" s="173" t="s">
        <v>103</v>
      </c>
      <c r="C1038" s="173"/>
      <c r="D1038" s="173"/>
      <c r="E1038" s="173"/>
      <c r="F1038" s="173"/>
      <c r="G1038" s="173"/>
      <c r="H1038" s="173"/>
      <c r="I1038" s="173"/>
      <c r="J1038" s="98"/>
      <c r="K1038" s="98"/>
      <c r="L1038" s="99"/>
      <c r="M1038" s="98"/>
      <c r="N1038" s="98"/>
    </row>
    <row r="1039" spans="2:14" x14ac:dyDescent="0.2">
      <c r="B1039" s="173" t="s">
        <v>59</v>
      </c>
      <c r="C1039" s="173"/>
      <c r="D1039" s="173"/>
      <c r="E1039" s="173"/>
      <c r="F1039" s="173"/>
      <c r="G1039" s="173"/>
      <c r="H1039" s="173"/>
      <c r="I1039" s="173"/>
      <c r="J1039" s="98"/>
      <c r="K1039" s="98"/>
      <c r="L1039" s="99"/>
      <c r="M1039" s="98"/>
      <c r="N1039" s="98"/>
    </row>
    <row r="1040" spans="2:14" x14ac:dyDescent="0.2">
      <c r="B1040" s="173" t="s">
        <v>60</v>
      </c>
      <c r="C1040" s="173"/>
      <c r="D1040" s="173"/>
      <c r="E1040" s="173"/>
      <c r="F1040" s="173"/>
      <c r="G1040" s="173"/>
      <c r="H1040" s="173"/>
      <c r="I1040" s="173"/>
      <c r="J1040" s="98"/>
      <c r="K1040" s="98"/>
      <c r="L1040" s="99"/>
      <c r="M1040" s="98"/>
      <c r="N1040" s="98"/>
    </row>
    <row r="1041" spans="2:14" x14ac:dyDescent="0.2">
      <c r="B1041" s="173" t="s">
        <v>61</v>
      </c>
      <c r="C1041" s="173"/>
      <c r="D1041" s="173"/>
      <c r="E1041" s="173"/>
      <c r="F1041" s="173"/>
      <c r="G1041" s="173"/>
      <c r="H1041" s="173"/>
      <c r="I1041" s="173"/>
      <c r="J1041" s="98"/>
      <c r="K1041" s="98"/>
      <c r="L1041" s="99"/>
      <c r="M1041" s="98"/>
      <c r="N1041" s="98"/>
    </row>
    <row r="1042" spans="2:14" x14ac:dyDescent="0.2">
      <c r="B1042" s="173" t="s">
        <v>62</v>
      </c>
      <c r="C1042" s="173"/>
      <c r="D1042" s="173"/>
      <c r="E1042" s="173"/>
      <c r="F1042" s="173"/>
      <c r="G1042" s="173"/>
      <c r="H1042" s="173"/>
      <c r="I1042" s="173"/>
      <c r="J1042" s="90"/>
      <c r="K1042" s="90"/>
      <c r="L1042" s="90"/>
      <c r="M1042" s="90"/>
      <c r="N1042" s="90"/>
    </row>
    <row r="1043" spans="2:14" x14ac:dyDescent="0.2">
      <c r="B1043" s="173" t="s">
        <v>63</v>
      </c>
      <c r="C1043" s="173"/>
      <c r="D1043" s="173"/>
      <c r="E1043" s="173"/>
      <c r="F1043" s="173"/>
      <c r="G1043" s="173"/>
      <c r="H1043" s="173"/>
      <c r="I1043" s="173"/>
      <c r="J1043" s="90"/>
      <c r="K1043" s="90"/>
      <c r="L1043" s="90"/>
      <c r="M1043" s="90"/>
      <c r="N1043" s="90"/>
    </row>
    <row r="1044" spans="2:14" x14ac:dyDescent="0.2">
      <c r="B1044" s="173" t="s">
        <v>64</v>
      </c>
      <c r="C1044" s="173"/>
      <c r="D1044" s="173"/>
      <c r="E1044" s="173"/>
      <c r="F1044" s="173"/>
      <c r="G1044" s="173"/>
      <c r="H1044" s="173"/>
      <c r="I1044" s="173"/>
      <c r="J1044" s="90"/>
      <c r="K1044" s="90"/>
      <c r="L1044" s="90"/>
      <c r="M1044" s="90"/>
      <c r="N1044" s="90"/>
    </row>
    <row r="1045" spans="2:14" x14ac:dyDescent="0.2">
      <c r="B1045" s="173" t="s">
        <v>65</v>
      </c>
      <c r="C1045" s="173"/>
      <c r="D1045" s="173"/>
      <c r="E1045" s="173"/>
      <c r="F1045" s="173"/>
      <c r="G1045" s="173"/>
      <c r="H1045" s="173"/>
      <c r="I1045" s="173"/>
      <c r="J1045" s="90"/>
      <c r="K1045" s="90"/>
      <c r="L1045" s="90"/>
      <c r="M1045" s="90"/>
      <c r="N1045" s="90"/>
    </row>
    <row r="1046" spans="2:14" x14ac:dyDescent="0.2">
      <c r="B1046" s="165"/>
      <c r="C1046" s="165"/>
      <c r="D1046" s="165"/>
      <c r="E1046" s="165"/>
      <c r="F1046" s="165"/>
      <c r="G1046" s="165"/>
      <c r="H1046" s="165"/>
      <c r="I1046" s="165"/>
      <c r="J1046" s="90"/>
      <c r="K1046" s="90"/>
      <c r="L1046" s="90"/>
      <c r="M1046" s="90"/>
      <c r="N1046" s="90"/>
    </row>
    <row r="1047" spans="2:14" x14ac:dyDescent="0.2">
      <c r="B1047" s="90" t="s">
        <v>66</v>
      </c>
      <c r="C1047" s="90"/>
      <c r="D1047" s="90"/>
      <c r="E1047" s="90"/>
      <c r="F1047" s="90"/>
      <c r="G1047" s="90"/>
      <c r="H1047" s="90"/>
      <c r="I1047" s="90"/>
      <c r="J1047" s="90" t="s">
        <v>67</v>
      </c>
      <c r="K1047" s="90"/>
      <c r="L1047" s="90"/>
      <c r="M1047" s="90"/>
      <c r="N1047" s="90"/>
    </row>
    <row r="1048" spans="2:14" x14ac:dyDescent="0.2">
      <c r="B1048" s="117" t="s">
        <v>102</v>
      </c>
      <c r="C1048" s="117"/>
      <c r="D1048" s="90"/>
      <c r="E1048" s="90"/>
      <c r="F1048" s="90"/>
      <c r="G1048" s="90"/>
      <c r="H1048" s="90"/>
      <c r="I1048" s="90"/>
      <c r="J1048" s="117"/>
      <c r="K1048" s="117"/>
      <c r="L1048" s="117"/>
      <c r="M1048" s="90"/>
      <c r="N1048" s="90"/>
    </row>
    <row r="1049" spans="2:14" x14ac:dyDescent="0.2">
      <c r="B1049" s="101" t="s">
        <v>68</v>
      </c>
      <c r="C1049" s="90"/>
      <c r="D1049" s="90"/>
      <c r="E1049" s="90"/>
      <c r="F1049" s="90"/>
      <c r="G1049" s="90"/>
      <c r="H1049" s="90"/>
      <c r="I1049" s="90"/>
      <c r="J1049" s="90" t="s">
        <v>68</v>
      </c>
      <c r="K1049" s="90"/>
      <c r="L1049" s="90"/>
      <c r="M1049" s="90"/>
      <c r="N1049" s="90"/>
    </row>
    <row r="1050" spans="2:14" x14ac:dyDescent="0.2">
      <c r="B1050" s="90"/>
      <c r="C1050" s="90"/>
      <c r="D1050" s="90"/>
      <c r="E1050" s="90"/>
      <c r="F1050" s="90"/>
      <c r="G1050" s="90"/>
      <c r="H1050" s="90"/>
      <c r="I1050" s="90"/>
      <c r="J1050" s="90"/>
      <c r="K1050" s="90"/>
      <c r="L1050" s="90"/>
      <c r="M1050" s="90"/>
      <c r="N1050" s="90"/>
    </row>
    <row r="1051" spans="2:14" x14ac:dyDescent="0.2">
      <c r="B1051" s="117"/>
      <c r="C1051" s="117"/>
      <c r="D1051" s="90"/>
      <c r="E1051" s="90"/>
      <c r="F1051" s="90"/>
      <c r="G1051" s="90"/>
      <c r="H1051" s="90"/>
      <c r="I1051" s="90"/>
      <c r="J1051" s="117"/>
      <c r="K1051" s="117"/>
      <c r="L1051" s="117"/>
      <c r="M1051" s="90"/>
      <c r="N1051" s="90"/>
    </row>
    <row r="1052" spans="2:14" x14ac:dyDescent="0.2">
      <c r="B1052" s="162" t="s">
        <v>69</v>
      </c>
      <c r="C1052" s="90"/>
      <c r="D1052" s="90"/>
      <c r="E1052" s="90"/>
      <c r="F1052" s="90"/>
      <c r="G1052" s="90"/>
      <c r="H1052" s="90"/>
      <c r="I1052" s="90"/>
      <c r="J1052" s="172" t="s">
        <v>69</v>
      </c>
      <c r="K1052" s="172"/>
      <c r="L1052" s="172"/>
      <c r="M1052" s="90"/>
      <c r="N1052" s="90"/>
    </row>
    <row r="1053" spans="2:14" x14ac:dyDescent="0.2">
      <c r="B1053" s="90"/>
      <c r="C1053" s="90"/>
      <c r="D1053" s="90"/>
      <c r="E1053" s="90"/>
      <c r="F1053" s="90"/>
      <c r="G1053" s="90"/>
      <c r="H1053" s="90"/>
      <c r="I1053" s="90"/>
      <c r="J1053" s="90"/>
      <c r="K1053" s="90"/>
      <c r="L1053" s="90"/>
      <c r="M1053" s="90"/>
      <c r="N1053" s="90"/>
    </row>
    <row r="1054" spans="2:14" x14ac:dyDescent="0.2">
      <c r="B1054" s="165" t="s">
        <v>70</v>
      </c>
      <c r="C1054" s="90"/>
      <c r="D1054" s="90"/>
      <c r="E1054" s="90"/>
      <c r="F1054" s="90"/>
      <c r="G1054" s="90"/>
      <c r="H1054" s="90"/>
      <c r="I1054" s="90"/>
      <c r="J1054" s="90" t="s">
        <v>70</v>
      </c>
      <c r="K1054" s="90"/>
      <c r="L1054" s="90"/>
      <c r="M1054" s="90"/>
      <c r="N1054" s="90"/>
    </row>
    <row r="1056" spans="2:14" x14ac:dyDescent="0.2">
      <c r="B1056" s="90"/>
      <c r="C1056" s="90"/>
      <c r="D1056" s="90"/>
      <c r="E1056" s="90"/>
      <c r="F1056" s="90"/>
      <c r="G1056" s="90"/>
      <c r="H1056" s="90"/>
      <c r="I1056" s="90"/>
      <c r="J1056" s="90"/>
      <c r="K1056" s="90"/>
      <c r="M1056" s="90"/>
      <c r="N1056" s="159" t="s">
        <v>35</v>
      </c>
    </row>
    <row r="1057" spans="2:15" x14ac:dyDescent="0.2">
      <c r="B1057" s="90"/>
      <c r="C1057" s="90"/>
      <c r="D1057" s="90"/>
      <c r="E1057" s="90"/>
      <c r="F1057" s="90"/>
      <c r="G1057" s="90"/>
      <c r="H1057" s="90"/>
      <c r="I1057" s="90"/>
      <c r="J1057" s="90"/>
      <c r="K1057" s="90"/>
      <c r="M1057" s="90"/>
      <c r="N1057" s="159" t="s">
        <v>36</v>
      </c>
    </row>
    <row r="1058" spans="2:15" x14ac:dyDescent="0.2">
      <c r="B1058" s="90"/>
      <c r="C1058" s="90"/>
      <c r="D1058" s="90"/>
      <c r="E1058" s="90"/>
      <c r="F1058" s="90"/>
      <c r="G1058" s="90"/>
      <c r="H1058" s="90"/>
      <c r="I1058" s="90"/>
      <c r="J1058" s="90"/>
      <c r="K1058" s="90"/>
      <c r="M1058" s="90"/>
      <c r="N1058" s="159" t="s">
        <v>37</v>
      </c>
    </row>
    <row r="1059" spans="2:15" x14ac:dyDescent="0.2">
      <c r="B1059" s="90"/>
      <c r="C1059" s="90"/>
      <c r="D1059" s="90"/>
      <c r="E1059" s="90"/>
      <c r="F1059" s="90"/>
      <c r="G1059" s="90"/>
      <c r="H1059" s="90"/>
      <c r="I1059" s="90"/>
      <c r="J1059" s="90"/>
      <c r="K1059" s="90"/>
      <c r="L1059" s="90"/>
      <c r="M1059" s="90"/>
      <c r="N1059" s="90"/>
    </row>
    <row r="1060" spans="2:15" x14ac:dyDescent="0.2">
      <c r="B1060" s="90"/>
      <c r="C1060" s="174" t="s">
        <v>38</v>
      </c>
      <c r="D1060" s="174"/>
      <c r="E1060" s="174"/>
      <c r="F1060" s="174"/>
      <c r="G1060" s="174"/>
      <c r="H1060" s="174"/>
      <c r="I1060" s="174"/>
      <c r="J1060" s="174"/>
      <c r="K1060" s="174"/>
      <c r="L1060" s="174"/>
      <c r="M1060" s="90"/>
      <c r="N1060" s="90"/>
    </row>
    <row r="1061" spans="2:15" x14ac:dyDescent="0.2">
      <c r="B1061" s="90"/>
      <c r="C1061" s="174" t="s">
        <v>39</v>
      </c>
      <c r="D1061" s="174"/>
      <c r="E1061" s="174"/>
      <c r="F1061" s="174"/>
      <c r="G1061" s="174"/>
      <c r="H1061" s="174"/>
      <c r="I1061" s="174"/>
      <c r="J1061" s="174"/>
      <c r="K1061" s="174"/>
      <c r="L1061" s="174"/>
      <c r="M1061" s="90"/>
      <c r="N1061" s="90"/>
    </row>
    <row r="1062" spans="2:15" x14ac:dyDescent="0.2">
      <c r="B1062" s="90" t="s">
        <v>40</v>
      </c>
      <c r="C1062" s="163"/>
      <c r="D1062" s="163"/>
      <c r="E1062" s="163"/>
      <c r="F1062" s="163"/>
      <c r="G1062" s="163"/>
      <c r="H1062" s="163"/>
      <c r="I1062" s="163"/>
      <c r="J1062" s="163"/>
      <c r="K1062" s="163"/>
      <c r="L1062" s="174" t="s">
        <v>41</v>
      </c>
      <c r="M1062" s="174"/>
      <c r="N1062" s="174"/>
      <c r="O1062" s="91" t="s">
        <v>181</v>
      </c>
    </row>
    <row r="1063" spans="2:15" x14ac:dyDescent="0.2">
      <c r="B1063" s="90"/>
      <c r="C1063" s="163"/>
      <c r="D1063" s="163"/>
      <c r="E1063" s="163"/>
      <c r="F1063" s="163"/>
      <c r="G1063" s="163"/>
      <c r="H1063" s="163"/>
      <c r="I1063" s="163"/>
      <c r="J1063" s="163"/>
      <c r="K1063" s="163"/>
      <c r="L1063" s="163"/>
      <c r="M1063" s="163"/>
      <c r="N1063" s="163"/>
      <c r="O1063" s="91" t="s">
        <v>294</v>
      </c>
    </row>
    <row r="1064" spans="2:15" x14ac:dyDescent="0.2">
      <c r="B1064" s="90" t="s">
        <v>42</v>
      </c>
      <c r="C1064" s="163"/>
      <c r="D1064" s="163"/>
      <c r="E1064" s="163"/>
      <c r="F1064" s="163"/>
      <c r="G1064" s="163"/>
      <c r="H1064" s="163"/>
      <c r="I1064" s="163"/>
      <c r="J1064" s="163"/>
      <c r="K1064" s="163"/>
      <c r="L1064" s="163"/>
      <c r="M1064" s="163"/>
      <c r="N1064" s="163"/>
      <c r="O1064" s="91" t="s">
        <v>295</v>
      </c>
    </row>
    <row r="1065" spans="2:15" x14ac:dyDescent="0.2">
      <c r="B1065" s="90" t="s">
        <v>43</v>
      </c>
      <c r="C1065" s="163"/>
      <c r="D1065" s="163"/>
      <c r="E1065" s="163"/>
      <c r="F1065" s="163"/>
      <c r="G1065" s="163"/>
      <c r="H1065" s="163"/>
      <c r="I1065" s="163"/>
      <c r="J1065" s="163"/>
      <c r="K1065" s="163"/>
      <c r="L1065" s="163"/>
      <c r="M1065" s="163"/>
      <c r="N1065" s="163"/>
      <c r="O1065" s="91" t="s">
        <v>294</v>
      </c>
    </row>
    <row r="1066" spans="2:15" x14ac:dyDescent="0.2">
      <c r="B1066" s="90" t="s">
        <v>300</v>
      </c>
      <c r="C1066" s="163"/>
      <c r="D1066" s="163"/>
      <c r="E1066" s="163"/>
      <c r="F1066" s="163"/>
      <c r="G1066" s="163"/>
      <c r="H1066" s="163"/>
      <c r="I1066" s="163"/>
      <c r="J1066" s="163"/>
      <c r="K1066" s="163"/>
      <c r="L1066" s="163"/>
      <c r="M1066" s="163"/>
      <c r="N1066" s="163"/>
      <c r="O1066" s="91" t="s">
        <v>296</v>
      </c>
    </row>
    <row r="1067" spans="2:15" x14ac:dyDescent="0.2">
      <c r="B1067" s="90"/>
      <c r="C1067" s="163"/>
      <c r="D1067" s="163"/>
      <c r="E1067" s="163"/>
      <c r="F1067" s="163"/>
      <c r="G1067" s="163"/>
      <c r="H1067" s="163"/>
      <c r="I1067" s="163"/>
      <c r="J1067" s="163"/>
      <c r="K1067" s="163"/>
      <c r="L1067" s="163"/>
      <c r="M1067" s="163"/>
      <c r="N1067" s="163"/>
      <c r="O1067" s="91" t="s">
        <v>294</v>
      </c>
    </row>
    <row r="1068" spans="2:15" x14ac:dyDescent="0.2">
      <c r="B1068" s="90"/>
      <c r="C1068" s="90"/>
      <c r="D1068" s="90"/>
      <c r="E1068" s="90"/>
      <c r="F1068" s="90"/>
      <c r="G1068" s="90"/>
      <c r="H1068" s="90"/>
      <c r="I1068" s="90"/>
      <c r="J1068" s="90"/>
      <c r="K1068" s="90"/>
      <c r="L1068" s="90"/>
      <c r="M1068" s="90"/>
      <c r="N1068" s="90"/>
      <c r="O1068" s="91" t="s">
        <v>182</v>
      </c>
    </row>
    <row r="1069" spans="2:15" x14ac:dyDescent="0.2">
      <c r="B1069" s="175" t="s">
        <v>25</v>
      </c>
      <c r="C1069" s="177" t="s">
        <v>44</v>
      </c>
      <c r="D1069" s="179" t="s">
        <v>45</v>
      </c>
      <c r="E1069" s="179" t="s">
        <v>46</v>
      </c>
      <c r="F1069" s="179" t="s">
        <v>71</v>
      </c>
      <c r="G1069" s="179" t="s">
        <v>47</v>
      </c>
      <c r="H1069" s="179" t="s">
        <v>8</v>
      </c>
      <c r="I1069" s="180" t="s">
        <v>48</v>
      </c>
      <c r="J1069" s="180"/>
      <c r="K1069" s="180"/>
      <c r="L1069" s="180"/>
      <c r="M1069" s="181" t="s">
        <v>49</v>
      </c>
      <c r="N1069" s="182" t="s">
        <v>50</v>
      </c>
      <c r="O1069" s="91" t="s">
        <v>294</v>
      </c>
    </row>
    <row r="1070" spans="2:15" x14ac:dyDescent="0.2">
      <c r="B1070" s="176"/>
      <c r="C1070" s="178"/>
      <c r="D1070" s="179"/>
      <c r="E1070" s="179"/>
      <c r="F1070" s="179"/>
      <c r="G1070" s="179"/>
      <c r="H1070" s="179"/>
      <c r="I1070" s="105" t="s">
        <v>51</v>
      </c>
      <c r="J1070" s="105" t="s">
        <v>52</v>
      </c>
      <c r="K1070" s="105" t="s">
        <v>53</v>
      </c>
      <c r="L1070" s="105" t="s">
        <v>54</v>
      </c>
      <c r="M1070" s="181"/>
      <c r="N1070" s="183"/>
      <c r="O1070" s="91" t="s">
        <v>297</v>
      </c>
    </row>
    <row r="1071" spans="2:15" x14ac:dyDescent="0.2">
      <c r="B1071" s="185" t="s">
        <v>301</v>
      </c>
      <c r="C1071" s="186"/>
      <c r="D1071" s="186"/>
      <c r="E1071" s="186"/>
      <c r="F1071" s="186"/>
      <c r="G1071" s="187"/>
      <c r="H1071" s="106" t="s">
        <v>17</v>
      </c>
      <c r="I1071" s="107">
        <v>120.15</v>
      </c>
      <c r="J1071" s="107">
        <v>85.62</v>
      </c>
      <c r="K1071" s="107">
        <v>43.38</v>
      </c>
      <c r="L1071" s="107"/>
      <c r="M1071" s="107">
        <v>6.85</v>
      </c>
      <c r="N1071" s="107"/>
      <c r="O1071" s="91" t="s">
        <v>294</v>
      </c>
    </row>
    <row r="1072" spans="2:15" x14ac:dyDescent="0.2">
      <c r="B1072" s="188"/>
      <c r="C1072" s="189"/>
      <c r="D1072" s="189"/>
      <c r="E1072" s="189"/>
      <c r="F1072" s="189"/>
      <c r="G1072" s="190"/>
      <c r="H1072" s="106" t="s">
        <v>22</v>
      </c>
      <c r="I1072" s="107">
        <v>898.69</v>
      </c>
      <c r="J1072" s="107">
        <v>642.13</v>
      </c>
      <c r="K1072" s="107">
        <v>323.07</v>
      </c>
      <c r="L1072" s="107"/>
      <c r="M1072" s="107">
        <v>27.97</v>
      </c>
      <c r="N1072" s="107"/>
      <c r="O1072" s="91" t="s">
        <v>298</v>
      </c>
    </row>
    <row r="1073" spans="2:15" x14ac:dyDescent="0.2">
      <c r="B1073" s="188"/>
      <c r="C1073" s="189"/>
      <c r="D1073" s="189"/>
      <c r="E1073" s="189"/>
      <c r="F1073" s="189"/>
      <c r="G1073" s="190"/>
      <c r="H1073" s="106" t="s">
        <v>19</v>
      </c>
      <c r="I1073" s="107">
        <v>71.349999999999994</v>
      </c>
      <c r="J1073" s="107">
        <v>51.94</v>
      </c>
      <c r="K1073" s="107">
        <v>26.54</v>
      </c>
      <c r="L1073" s="107"/>
      <c r="M1073" s="107">
        <v>1.43</v>
      </c>
      <c r="N1073" s="107"/>
      <c r="O1073" s="91" t="s">
        <v>299</v>
      </c>
    </row>
    <row r="1074" spans="2:15" x14ac:dyDescent="0.2">
      <c r="B1074" s="188"/>
      <c r="C1074" s="189"/>
      <c r="D1074" s="189"/>
      <c r="E1074" s="189"/>
      <c r="F1074" s="189"/>
      <c r="G1074" s="190"/>
      <c r="H1074" s="106" t="s">
        <v>23</v>
      </c>
      <c r="I1074" s="107">
        <v>71.349999999999994</v>
      </c>
      <c r="J1074" s="107">
        <v>51.94</v>
      </c>
      <c r="K1074" s="107">
        <v>26.54</v>
      </c>
      <c r="L1074" s="107"/>
      <c r="M1074" s="107">
        <v>1.43</v>
      </c>
      <c r="N1074" s="107"/>
    </row>
    <row r="1075" spans="2:15" x14ac:dyDescent="0.2">
      <c r="B1075" s="191"/>
      <c r="C1075" s="192"/>
      <c r="D1075" s="192"/>
      <c r="E1075" s="192"/>
      <c r="F1075" s="192"/>
      <c r="G1075" s="193"/>
      <c r="H1075" s="106" t="s">
        <v>18</v>
      </c>
      <c r="I1075" s="107">
        <v>22.83</v>
      </c>
      <c r="J1075" s="107">
        <v>17.41</v>
      </c>
      <c r="K1075" s="107">
        <v>8.85</v>
      </c>
      <c r="L1075" s="107"/>
      <c r="M1075" s="107">
        <v>0.56999999999999995</v>
      </c>
      <c r="N1075" s="107"/>
    </row>
    <row r="1076" spans="2:15" x14ac:dyDescent="0.2">
      <c r="B1076" s="108" t="s">
        <v>305</v>
      </c>
      <c r="C1076" s="105" t="s">
        <v>55</v>
      </c>
      <c r="D1076" s="108">
        <v>13</v>
      </c>
      <c r="E1076" s="108">
        <v>23</v>
      </c>
      <c r="F1076" s="108">
        <v>1</v>
      </c>
      <c r="G1076" s="109">
        <v>3.5</v>
      </c>
      <c r="H1076" s="110" t="s">
        <v>17</v>
      </c>
      <c r="I1076" s="111">
        <v>5.27</v>
      </c>
      <c r="J1076" s="111">
        <v>22.27</v>
      </c>
      <c r="K1076" s="111">
        <v>3.64</v>
      </c>
      <c r="L1076" s="92">
        <f>IFERROR(SUM(I1076,J1076,K1076),"")</f>
        <v>31.18</v>
      </c>
      <c r="M1076" s="112">
        <v>66.680000000000007</v>
      </c>
      <c r="N1076" s="92">
        <f>IFERROR(SUM(L1076,M1076),"")</f>
        <v>97.860000000000014</v>
      </c>
    </row>
    <row r="1077" spans="2:15" x14ac:dyDescent="0.2">
      <c r="B1077" s="105"/>
      <c r="C1077" s="105"/>
      <c r="D1077" s="105"/>
      <c r="E1077" s="105"/>
      <c r="F1077" s="105"/>
      <c r="G1077" s="105"/>
      <c r="H1077" s="93" t="s">
        <v>56</v>
      </c>
      <c r="I1077" s="94">
        <f>IFERROR(I1076*I1071,"")</f>
        <v>633.19049999999993</v>
      </c>
      <c r="J1077" s="94">
        <f t="shared" ref="J1077:K1077" si="180">IFERROR(J1076*J1071,"")</f>
        <v>1906.7574</v>
      </c>
      <c r="K1077" s="94">
        <f t="shared" si="180"/>
        <v>157.90320000000003</v>
      </c>
      <c r="L1077" s="94">
        <f>IFERROR(SUM(I1077,J1077,K1077),"")</f>
        <v>2697.8511000000003</v>
      </c>
      <c r="M1077" s="94">
        <f>IFERROR(M1076*M1071,"")</f>
        <v>456.75800000000004</v>
      </c>
      <c r="N1077" s="94">
        <f>IFERROR(SUM(L1077,M1077),"")</f>
        <v>3154.6091000000006</v>
      </c>
    </row>
    <row r="1078" spans="2:15" x14ac:dyDescent="0.2">
      <c r="B1078" s="105"/>
      <c r="C1078" s="105"/>
      <c r="D1078" s="105"/>
      <c r="E1078" s="105"/>
      <c r="F1078" s="105"/>
      <c r="G1078" s="105"/>
      <c r="H1078" s="110" t="s">
        <v>22</v>
      </c>
      <c r="I1078" s="111"/>
      <c r="J1078" s="111" t="str">
        <f>IFERROR(INDEX([1]Извещение!$J$7:$T$47,MATCH(CONCATENATE([1]РАСЧЕТ!B1076,"/",[1]РАСЧЕТ!D1076,"/",[1]РАСЧЕТ!E1076,"/",F1076,"/",H1078),[1]Извещение!#REF!,0),3),"")</f>
        <v/>
      </c>
      <c r="K1078" s="111" t="str">
        <f>IFERROR(INDEX([1]Извещение!$J$7:$T$47,MATCH(CONCATENATE([1]РАСЧЕТ!B1076,"/",[1]РАСЧЕТ!D1076,"/",[1]РАСЧЕТ!E1076,"/",F1076,"/",H1078),[1]Извещение!#REF!,0),4),"")</f>
        <v/>
      </c>
      <c r="L1078" s="92">
        <f t="shared" ref="L1078:L1087" si="181">IFERROR(SUM(I1078,J1078,K1078),"")</f>
        <v>0</v>
      </c>
      <c r="M1078" s="112" t="str">
        <f>IFERROR(INDEX([1]Извещение!$J$7:$T$47,MATCH(CONCATENATE([1]РАСЧЕТ!B1076,"/",[1]РАСЧЕТ!D1076,"/",[1]РАСЧЕТ!E1076,"/",F1076,"/",H1078),[1]Извещение!#REF!,0),6),"")</f>
        <v/>
      </c>
      <c r="N1078" s="92">
        <f t="shared" ref="N1078" si="182">IFERROR(SUM(L1078,M1078),"")</f>
        <v>0</v>
      </c>
    </row>
    <row r="1079" spans="2:15" x14ac:dyDescent="0.2">
      <c r="B1079" s="105"/>
      <c r="C1079" s="105"/>
      <c r="D1079" s="105"/>
      <c r="E1079" s="105"/>
      <c r="F1079" s="105"/>
      <c r="G1079" s="105"/>
      <c r="H1079" s="93" t="s">
        <v>56</v>
      </c>
      <c r="I1079" s="94">
        <f>IFERROR(I1078*I1072,"")</f>
        <v>0</v>
      </c>
      <c r="J1079" s="94" t="str">
        <f t="shared" ref="J1079:K1079" si="183">IFERROR(J1078*J1072,"")</f>
        <v/>
      </c>
      <c r="K1079" s="94" t="str">
        <f t="shared" si="183"/>
        <v/>
      </c>
      <c r="L1079" s="94">
        <f t="shared" si="181"/>
        <v>0</v>
      </c>
      <c r="M1079" s="94" t="str">
        <f t="shared" ref="M1079" si="184">IFERROR(M1078*M1072,"")</f>
        <v/>
      </c>
      <c r="N1079" s="94">
        <f>IFERROR(SUM(L1079,M1079),"")</f>
        <v>0</v>
      </c>
    </row>
    <row r="1080" spans="2:15" x14ac:dyDescent="0.2">
      <c r="B1080" s="105"/>
      <c r="C1080" s="105"/>
      <c r="D1080" s="105"/>
      <c r="E1080" s="105"/>
      <c r="F1080" s="105"/>
      <c r="G1080" s="105"/>
      <c r="H1080" s="95" t="s">
        <v>19</v>
      </c>
      <c r="I1080" s="112">
        <v>1.92</v>
      </c>
      <c r="J1080" s="112">
        <v>37.93</v>
      </c>
      <c r="K1080" s="112">
        <v>11</v>
      </c>
      <c r="L1080" s="92">
        <f t="shared" si="181"/>
        <v>50.85</v>
      </c>
      <c r="M1080" s="112">
        <v>96.99</v>
      </c>
      <c r="N1080" s="92">
        <f t="shared" ref="N1080" si="185">IFERROR(SUM(L1080,M1080),"")</f>
        <v>147.84</v>
      </c>
    </row>
    <row r="1081" spans="2:15" x14ac:dyDescent="0.2">
      <c r="B1081" s="105"/>
      <c r="C1081" s="105"/>
      <c r="D1081" s="105"/>
      <c r="E1081" s="105"/>
      <c r="F1081" s="105"/>
      <c r="G1081" s="105"/>
      <c r="H1081" s="93" t="s">
        <v>56</v>
      </c>
      <c r="I1081" s="94">
        <f>IFERROR(I1080*I1073,"")</f>
        <v>136.99199999999999</v>
      </c>
      <c r="J1081" s="94">
        <f>IFERROR(J1080*J1073,"")</f>
        <v>1970.0842</v>
      </c>
      <c r="K1081" s="94">
        <f>IFERROR(K1080*K1073,"")</f>
        <v>291.94</v>
      </c>
      <c r="L1081" s="94">
        <f t="shared" si="181"/>
        <v>2399.0162</v>
      </c>
      <c r="M1081" s="94">
        <f>IFERROR(M1080*M1073,"")</f>
        <v>138.69569999999999</v>
      </c>
      <c r="N1081" s="94">
        <f>IFERROR(SUM(L1081,M1081),"")</f>
        <v>2537.7119000000002</v>
      </c>
    </row>
    <row r="1082" spans="2:15" x14ac:dyDescent="0.2">
      <c r="B1082" s="105"/>
      <c r="C1082" s="105"/>
      <c r="D1082" s="105"/>
      <c r="E1082" s="105"/>
      <c r="F1082" s="105"/>
      <c r="G1082" s="105"/>
      <c r="H1082" s="95" t="s">
        <v>23</v>
      </c>
      <c r="I1082" s="112"/>
      <c r="J1082" s="112" t="str">
        <f>IFERROR(INDEX([1]Извещение!$J$7:$T$47,MATCH(CONCATENATE([1]РАСЧЕТ!B1076,"/",[1]РАСЧЕТ!D1076,"/",[1]РАСЧЕТ!E1076,"/",F1076,"/",H1082),[1]Извещение!#REF!,0),3),"")</f>
        <v/>
      </c>
      <c r="K1082" s="112" t="str">
        <f>IFERROR(INDEX([1]Извещение!$J$7:$T$47,MATCH(CONCATENATE([1]РАСЧЕТ!B1076,"/",[1]РАСЧЕТ!D1076,"/",[1]РАСЧЕТ!E1076,"/",F1076,"/",H1082),[1]Извещение!#REF!,0),4),"")</f>
        <v/>
      </c>
      <c r="L1082" s="92">
        <f t="shared" si="181"/>
        <v>0</v>
      </c>
      <c r="M1082" s="112" t="str">
        <f>IFERROR(INDEX([1]Извещение!$J$7:$T$47,MATCH(CONCATENATE([1]РАСЧЕТ!B1076,"/",[1]РАСЧЕТ!D1076,"/",[1]РАСЧЕТ!E1076,"/",F1076,"/",H1082),[1]Извещение!#REF!,0),6),"")</f>
        <v/>
      </c>
      <c r="N1082" s="92">
        <f t="shared" ref="N1082" si="186">IFERROR(SUM(L1082,M1082),"")</f>
        <v>0</v>
      </c>
    </row>
    <row r="1083" spans="2:15" x14ac:dyDescent="0.2">
      <c r="B1083" s="105"/>
      <c r="C1083" s="105"/>
      <c r="D1083" s="105"/>
      <c r="E1083" s="105"/>
      <c r="F1083" s="105"/>
      <c r="G1083" s="105"/>
      <c r="H1083" s="93" t="s">
        <v>56</v>
      </c>
      <c r="I1083" s="94">
        <f>IFERROR(I1082*I1074,"")</f>
        <v>0</v>
      </c>
      <c r="J1083" s="94" t="str">
        <f>IFERROR(J1082*J1074,"")</f>
        <v/>
      </c>
      <c r="K1083" s="94" t="str">
        <f>IFERROR(K1082*K1074,"")</f>
        <v/>
      </c>
      <c r="L1083" s="94">
        <f t="shared" si="181"/>
        <v>0</v>
      </c>
      <c r="M1083" s="94" t="str">
        <f>IFERROR(M1082*M1074,"")</f>
        <v/>
      </c>
      <c r="N1083" s="94">
        <f>IFERROR(SUM(L1083,M1083),"")</f>
        <v>0</v>
      </c>
    </row>
    <row r="1084" spans="2:15" x14ac:dyDescent="0.2">
      <c r="B1084" s="105"/>
      <c r="C1084" s="105"/>
      <c r="D1084" s="105"/>
      <c r="E1084" s="105"/>
      <c r="F1084" s="105"/>
      <c r="G1084" s="105"/>
      <c r="H1084" s="95" t="s">
        <v>18</v>
      </c>
      <c r="I1084" s="112">
        <v>99.64</v>
      </c>
      <c r="J1084" s="112">
        <v>190.04</v>
      </c>
      <c r="K1084" s="112">
        <v>6.55</v>
      </c>
      <c r="L1084" s="92">
        <f t="shared" si="181"/>
        <v>296.23</v>
      </c>
      <c r="M1084" s="112">
        <v>177.78</v>
      </c>
      <c r="N1084" s="92">
        <f t="shared" ref="N1084" si="187">IFERROR(SUM(L1084,M1084),"")</f>
        <v>474.01</v>
      </c>
    </row>
    <row r="1085" spans="2:15" x14ac:dyDescent="0.2">
      <c r="B1085" s="105"/>
      <c r="C1085" s="105"/>
      <c r="D1085" s="105"/>
      <c r="E1085" s="105"/>
      <c r="F1085" s="105"/>
      <c r="G1085" s="105"/>
      <c r="H1085" s="93" t="s">
        <v>56</v>
      </c>
      <c r="I1085" s="94">
        <f>IFERROR(I1084*I1075,"")</f>
        <v>2274.7811999999999</v>
      </c>
      <c r="J1085" s="94">
        <f>IFERROR(J1084*J1075,"")</f>
        <v>3308.5963999999999</v>
      </c>
      <c r="K1085" s="94">
        <f>IFERROR(K1084*K1075,"")</f>
        <v>57.967499999999994</v>
      </c>
      <c r="L1085" s="94">
        <f t="shared" si="181"/>
        <v>5641.3450999999995</v>
      </c>
      <c r="M1085" s="94">
        <f>IFERROR(M1084*M1075,"")</f>
        <v>101.33459999999999</v>
      </c>
      <c r="N1085" s="94">
        <f>IFERROR(SUM(L1085,M1085),"")</f>
        <v>5742.6796999999997</v>
      </c>
    </row>
    <row r="1086" spans="2:15" x14ac:dyDescent="0.2">
      <c r="B1086" s="105"/>
      <c r="C1086" s="105"/>
      <c r="D1086" s="105"/>
      <c r="E1086" s="105"/>
      <c r="F1086" s="105"/>
      <c r="G1086" s="105"/>
      <c r="H1086" s="96" t="s">
        <v>57</v>
      </c>
      <c r="I1086" s="97">
        <f ca="1">SUM(I1076:OFFSET(I1086,-1,0))-I1087</f>
        <v>106.82999999999993</v>
      </c>
      <c r="J1086" s="97">
        <f ca="1">SUM(J1076:OFFSET(J1086,-1,0))-J1087</f>
        <v>250.23999999999978</v>
      </c>
      <c r="K1086" s="97">
        <f ca="1">SUM(K1076:OFFSET(K1086,-1,0))-K1087</f>
        <v>21.190000000000055</v>
      </c>
      <c r="L1086" s="97">
        <f t="shared" ca="1" si="181"/>
        <v>378.25999999999976</v>
      </c>
      <c r="M1086" s="97">
        <f ca="1">SUM(M1076:OFFSET(M1086,-1,0))-M1087</f>
        <v>341.44999999999993</v>
      </c>
      <c r="N1086" s="97">
        <f t="shared" ref="N1086" ca="1" si="188">IFERROR(SUM(L1086,M1086),"")</f>
        <v>719.7099999999997</v>
      </c>
    </row>
    <row r="1087" spans="2:15" x14ac:dyDescent="0.2">
      <c r="B1087" s="105"/>
      <c r="C1087" s="105"/>
      <c r="D1087" s="105"/>
      <c r="E1087" s="105"/>
      <c r="F1087" s="105"/>
      <c r="G1087" s="105"/>
      <c r="H1087" s="96" t="s">
        <v>72</v>
      </c>
      <c r="I1087" s="97">
        <f>SUMIF(H1076:H1085,"стоимость",I1076:I1085)</f>
        <v>3044.9636999999998</v>
      </c>
      <c r="J1087" s="97">
        <f>SUMIF(H1076:H1085,"стоимость",J1076:J1085)</f>
        <v>7185.4380000000001</v>
      </c>
      <c r="K1087" s="97">
        <f>SUMIF(H1076:H1085,"стоимость",K1076:K1085)</f>
        <v>507.8107</v>
      </c>
      <c r="L1087" s="97">
        <f t="shared" si="181"/>
        <v>10738.2124</v>
      </c>
      <c r="M1087" s="97">
        <f>SUMIF(H1076:H1085,"стоимость",M1076:M1085)</f>
        <v>696.78830000000005</v>
      </c>
      <c r="N1087" s="97">
        <f>IFERROR(SUM(L1087,M1087),"")</f>
        <v>11435.000700000001</v>
      </c>
    </row>
    <row r="1088" spans="2:15" x14ac:dyDescent="0.2">
      <c r="B1088" s="113"/>
      <c r="C1088" s="113"/>
      <c r="D1088" s="113"/>
      <c r="E1088" s="113"/>
      <c r="F1088" s="113"/>
      <c r="G1088" s="114"/>
      <c r="H1088" s="98"/>
      <c r="I1088" s="98"/>
      <c r="J1088" s="98"/>
      <c r="K1088" s="98"/>
      <c r="L1088" s="99"/>
      <c r="M1088" s="98"/>
      <c r="N1088" s="98"/>
    </row>
    <row r="1089" spans="2:14" x14ac:dyDescent="0.2">
      <c r="B1089" s="184" t="s">
        <v>58</v>
      </c>
      <c r="C1089" s="184"/>
      <c r="D1089" s="184"/>
      <c r="E1089" s="184"/>
      <c r="F1089" s="164"/>
      <c r="G1089" s="90"/>
      <c r="H1089" s="90"/>
      <c r="I1089" s="90"/>
      <c r="J1089" s="98"/>
      <c r="K1089" s="98"/>
      <c r="L1089" s="99"/>
      <c r="M1089" s="98"/>
      <c r="N1089" s="98"/>
    </row>
    <row r="1090" spans="2:14" x14ac:dyDescent="0.2">
      <c r="B1090" s="173" t="s">
        <v>103</v>
      </c>
      <c r="C1090" s="173"/>
      <c r="D1090" s="173"/>
      <c r="E1090" s="173"/>
      <c r="F1090" s="173"/>
      <c r="G1090" s="173"/>
      <c r="H1090" s="173"/>
      <c r="I1090" s="173"/>
      <c r="J1090" s="98"/>
      <c r="K1090" s="98"/>
      <c r="L1090" s="99"/>
      <c r="M1090" s="98"/>
      <c r="N1090" s="98"/>
    </row>
    <row r="1091" spans="2:14" x14ac:dyDescent="0.2">
      <c r="B1091" s="173" t="s">
        <v>59</v>
      </c>
      <c r="C1091" s="173"/>
      <c r="D1091" s="173"/>
      <c r="E1091" s="173"/>
      <c r="F1091" s="173"/>
      <c r="G1091" s="173"/>
      <c r="H1091" s="173"/>
      <c r="I1091" s="173"/>
      <c r="J1091" s="98"/>
      <c r="K1091" s="98"/>
      <c r="L1091" s="99"/>
      <c r="M1091" s="98"/>
      <c r="N1091" s="98"/>
    </row>
    <row r="1092" spans="2:14" x14ac:dyDescent="0.2">
      <c r="B1092" s="173" t="s">
        <v>60</v>
      </c>
      <c r="C1092" s="173"/>
      <c r="D1092" s="173"/>
      <c r="E1092" s="173"/>
      <c r="F1092" s="173"/>
      <c r="G1092" s="173"/>
      <c r="H1092" s="173"/>
      <c r="I1092" s="173"/>
      <c r="J1092" s="98"/>
      <c r="K1092" s="98"/>
      <c r="L1092" s="99"/>
      <c r="M1092" s="98"/>
      <c r="N1092" s="98"/>
    </row>
    <row r="1093" spans="2:14" x14ac:dyDescent="0.2">
      <c r="B1093" s="173" t="s">
        <v>61</v>
      </c>
      <c r="C1093" s="173"/>
      <c r="D1093" s="173"/>
      <c r="E1093" s="173"/>
      <c r="F1093" s="173"/>
      <c r="G1093" s="173"/>
      <c r="H1093" s="173"/>
      <c r="I1093" s="173"/>
      <c r="J1093" s="98"/>
      <c r="K1093" s="98"/>
      <c r="L1093" s="99"/>
      <c r="M1093" s="98"/>
      <c r="N1093" s="98"/>
    </row>
    <row r="1094" spans="2:14" x14ac:dyDescent="0.2">
      <c r="B1094" s="173" t="s">
        <v>62</v>
      </c>
      <c r="C1094" s="173"/>
      <c r="D1094" s="173"/>
      <c r="E1094" s="173"/>
      <c r="F1094" s="173"/>
      <c r="G1094" s="173"/>
      <c r="H1094" s="173"/>
      <c r="I1094" s="173"/>
      <c r="J1094" s="90"/>
      <c r="K1094" s="90"/>
      <c r="L1094" s="90"/>
      <c r="M1094" s="90"/>
      <c r="N1094" s="90"/>
    </row>
    <row r="1095" spans="2:14" x14ac:dyDescent="0.2">
      <c r="B1095" s="173" t="s">
        <v>63</v>
      </c>
      <c r="C1095" s="173"/>
      <c r="D1095" s="173"/>
      <c r="E1095" s="173"/>
      <c r="F1095" s="173"/>
      <c r="G1095" s="173"/>
      <c r="H1095" s="173"/>
      <c r="I1095" s="173"/>
      <c r="J1095" s="90"/>
      <c r="K1095" s="90"/>
      <c r="L1095" s="90"/>
      <c r="M1095" s="90"/>
      <c r="N1095" s="90"/>
    </row>
    <row r="1096" spans="2:14" x14ac:dyDescent="0.2">
      <c r="B1096" s="173" t="s">
        <v>64</v>
      </c>
      <c r="C1096" s="173"/>
      <c r="D1096" s="173"/>
      <c r="E1096" s="173"/>
      <c r="F1096" s="173"/>
      <c r="G1096" s="173"/>
      <c r="H1096" s="173"/>
      <c r="I1096" s="173"/>
      <c r="J1096" s="90"/>
      <c r="K1096" s="90"/>
      <c r="L1096" s="90"/>
      <c r="M1096" s="90"/>
      <c r="N1096" s="90"/>
    </row>
    <row r="1097" spans="2:14" x14ac:dyDescent="0.2">
      <c r="B1097" s="173" t="s">
        <v>65</v>
      </c>
      <c r="C1097" s="173"/>
      <c r="D1097" s="173"/>
      <c r="E1097" s="173"/>
      <c r="F1097" s="173"/>
      <c r="G1097" s="173"/>
      <c r="H1097" s="173"/>
      <c r="I1097" s="173"/>
      <c r="J1097" s="90"/>
      <c r="K1097" s="90"/>
      <c r="L1097" s="90"/>
      <c r="M1097" s="90"/>
      <c r="N1097" s="90"/>
    </row>
    <row r="1098" spans="2:14" x14ac:dyDescent="0.2">
      <c r="B1098" s="165"/>
      <c r="C1098" s="165"/>
      <c r="D1098" s="165"/>
      <c r="E1098" s="165"/>
      <c r="F1098" s="165"/>
      <c r="G1098" s="165"/>
      <c r="H1098" s="165"/>
      <c r="I1098" s="165"/>
      <c r="J1098" s="90"/>
      <c r="K1098" s="90"/>
      <c r="L1098" s="90"/>
      <c r="M1098" s="90"/>
      <c r="N1098" s="90"/>
    </row>
    <row r="1099" spans="2:14" x14ac:dyDescent="0.2">
      <c r="B1099" s="90" t="s">
        <v>66</v>
      </c>
      <c r="C1099" s="90"/>
      <c r="D1099" s="90"/>
      <c r="E1099" s="90"/>
      <c r="F1099" s="90"/>
      <c r="G1099" s="90"/>
      <c r="H1099" s="90"/>
      <c r="I1099" s="90"/>
      <c r="J1099" s="90" t="s">
        <v>67</v>
      </c>
      <c r="K1099" s="90"/>
      <c r="L1099" s="90"/>
      <c r="M1099" s="90"/>
      <c r="N1099" s="90"/>
    </row>
    <row r="1100" spans="2:14" x14ac:dyDescent="0.2">
      <c r="B1100" s="117" t="s">
        <v>102</v>
      </c>
      <c r="C1100" s="117"/>
      <c r="D1100" s="90"/>
      <c r="E1100" s="90"/>
      <c r="F1100" s="90"/>
      <c r="G1100" s="90"/>
      <c r="H1100" s="90"/>
      <c r="I1100" s="90"/>
      <c r="J1100" s="117"/>
      <c r="K1100" s="117"/>
      <c r="L1100" s="117"/>
      <c r="M1100" s="90"/>
      <c r="N1100" s="90"/>
    </row>
    <row r="1101" spans="2:14" x14ac:dyDescent="0.2">
      <c r="B1101" s="101" t="s">
        <v>68</v>
      </c>
      <c r="C1101" s="90"/>
      <c r="D1101" s="90"/>
      <c r="E1101" s="90"/>
      <c r="F1101" s="90"/>
      <c r="G1101" s="90"/>
      <c r="H1101" s="90"/>
      <c r="I1101" s="90"/>
      <c r="J1101" s="90" t="s">
        <v>68</v>
      </c>
      <c r="K1101" s="90"/>
      <c r="L1101" s="90"/>
      <c r="M1101" s="90"/>
      <c r="N1101" s="90"/>
    </row>
    <row r="1102" spans="2:14" x14ac:dyDescent="0.2">
      <c r="B1102" s="90"/>
      <c r="C1102" s="90"/>
      <c r="D1102" s="90"/>
      <c r="E1102" s="90"/>
      <c r="F1102" s="90"/>
      <c r="G1102" s="90"/>
      <c r="H1102" s="90"/>
      <c r="I1102" s="90"/>
      <c r="J1102" s="90"/>
      <c r="K1102" s="90"/>
      <c r="L1102" s="90"/>
      <c r="M1102" s="90"/>
      <c r="N1102" s="90"/>
    </row>
    <row r="1103" spans="2:14" x14ac:dyDescent="0.2">
      <c r="B1103" s="117"/>
      <c r="C1103" s="117"/>
      <c r="D1103" s="90"/>
      <c r="E1103" s="90"/>
      <c r="F1103" s="90"/>
      <c r="G1103" s="90"/>
      <c r="H1103" s="90"/>
      <c r="I1103" s="90"/>
      <c r="J1103" s="117"/>
      <c r="K1103" s="117"/>
      <c r="L1103" s="117"/>
      <c r="M1103" s="90"/>
      <c r="N1103" s="90"/>
    </row>
    <row r="1104" spans="2:14" x14ac:dyDescent="0.2">
      <c r="B1104" s="162" t="s">
        <v>69</v>
      </c>
      <c r="C1104" s="90"/>
      <c r="D1104" s="90"/>
      <c r="E1104" s="90"/>
      <c r="F1104" s="90"/>
      <c r="G1104" s="90"/>
      <c r="H1104" s="90"/>
      <c r="I1104" s="90"/>
      <c r="J1104" s="172" t="s">
        <v>69</v>
      </c>
      <c r="K1104" s="172"/>
      <c r="L1104" s="172"/>
      <c r="M1104" s="90"/>
      <c r="N1104" s="90"/>
    </row>
    <row r="1105" spans="2:14" x14ac:dyDescent="0.2">
      <c r="B1105" s="90"/>
      <c r="C1105" s="90"/>
      <c r="D1105" s="90"/>
      <c r="E1105" s="90"/>
      <c r="F1105" s="90"/>
      <c r="G1105" s="90"/>
      <c r="H1105" s="90"/>
      <c r="I1105" s="90"/>
      <c r="J1105" s="90"/>
      <c r="K1105" s="90"/>
      <c r="L1105" s="90"/>
      <c r="M1105" s="90"/>
      <c r="N1105" s="90"/>
    </row>
    <row r="1106" spans="2:14" x14ac:dyDescent="0.2">
      <c r="B1106" s="165" t="s">
        <v>70</v>
      </c>
      <c r="C1106" s="90"/>
      <c r="D1106" s="90"/>
      <c r="E1106" s="90"/>
      <c r="F1106" s="90"/>
      <c r="G1106" s="90"/>
      <c r="H1106" s="90"/>
      <c r="I1106" s="90"/>
      <c r="J1106" s="90" t="s">
        <v>70</v>
      </c>
      <c r="K1106" s="90"/>
      <c r="L1106" s="90"/>
      <c r="M1106" s="90"/>
      <c r="N1106" s="90"/>
    </row>
    <row r="1108" spans="2:14" x14ac:dyDescent="0.2">
      <c r="B1108" s="90"/>
      <c r="C1108" s="90"/>
      <c r="D1108" s="90"/>
      <c r="E1108" s="90"/>
      <c r="F1108" s="90"/>
      <c r="G1108" s="90"/>
      <c r="H1108" s="90"/>
      <c r="I1108" s="90"/>
      <c r="J1108" s="90"/>
      <c r="K1108" s="90"/>
      <c r="M1108" s="90"/>
      <c r="N1108" s="159" t="s">
        <v>35</v>
      </c>
    </row>
    <row r="1109" spans="2:14" x14ac:dyDescent="0.2">
      <c r="B1109" s="90"/>
      <c r="C1109" s="90"/>
      <c r="D1109" s="90"/>
      <c r="E1109" s="90"/>
      <c r="F1109" s="90"/>
      <c r="G1109" s="90"/>
      <c r="H1109" s="90"/>
      <c r="I1109" s="90"/>
      <c r="J1109" s="90"/>
      <c r="K1109" s="90"/>
      <c r="M1109" s="90"/>
      <c r="N1109" s="159" t="s">
        <v>36</v>
      </c>
    </row>
    <row r="1110" spans="2:14" x14ac:dyDescent="0.2">
      <c r="B1110" s="90"/>
      <c r="C1110" s="90"/>
      <c r="D1110" s="90"/>
      <c r="E1110" s="90"/>
      <c r="F1110" s="90"/>
      <c r="G1110" s="90"/>
      <c r="H1110" s="90"/>
      <c r="I1110" s="90"/>
      <c r="J1110" s="90"/>
      <c r="K1110" s="90"/>
      <c r="M1110" s="90"/>
      <c r="N1110" s="159" t="s">
        <v>37</v>
      </c>
    </row>
    <row r="1111" spans="2:14" x14ac:dyDescent="0.2">
      <c r="B1111" s="90"/>
      <c r="C1111" s="90"/>
      <c r="D1111" s="90"/>
      <c r="E1111" s="90"/>
      <c r="F1111" s="90"/>
      <c r="G1111" s="90"/>
      <c r="H1111" s="90"/>
      <c r="I1111" s="90"/>
      <c r="J1111" s="90"/>
      <c r="K1111" s="90"/>
      <c r="L1111" s="90"/>
      <c r="M1111" s="90"/>
      <c r="N1111" s="90"/>
    </row>
    <row r="1112" spans="2:14" x14ac:dyDescent="0.2">
      <c r="B1112" s="90"/>
      <c r="C1112" s="174" t="s">
        <v>38</v>
      </c>
      <c r="D1112" s="174"/>
      <c r="E1112" s="174"/>
      <c r="F1112" s="174"/>
      <c r="G1112" s="174"/>
      <c r="H1112" s="174"/>
      <c r="I1112" s="174"/>
      <c r="J1112" s="174"/>
      <c r="K1112" s="174"/>
      <c r="L1112" s="174"/>
      <c r="M1112" s="90"/>
      <c r="N1112" s="90"/>
    </row>
    <row r="1113" spans="2:14" x14ac:dyDescent="0.2">
      <c r="B1113" s="90"/>
      <c r="C1113" s="174" t="s">
        <v>39</v>
      </c>
      <c r="D1113" s="174"/>
      <c r="E1113" s="174"/>
      <c r="F1113" s="174"/>
      <c r="G1113" s="174"/>
      <c r="H1113" s="174"/>
      <c r="I1113" s="174"/>
      <c r="J1113" s="174"/>
      <c r="K1113" s="174"/>
      <c r="L1113" s="174"/>
      <c r="M1113" s="90"/>
      <c r="N1113" s="90"/>
    </row>
    <row r="1114" spans="2:14" x14ac:dyDescent="0.2">
      <c r="B1114" s="90" t="s">
        <v>40</v>
      </c>
      <c r="C1114" s="163"/>
      <c r="D1114" s="163"/>
      <c r="E1114" s="163"/>
      <c r="F1114" s="163"/>
      <c r="G1114" s="163"/>
      <c r="H1114" s="163"/>
      <c r="I1114" s="163"/>
      <c r="J1114" s="163"/>
      <c r="K1114" s="163"/>
      <c r="L1114" s="174" t="s">
        <v>41</v>
      </c>
      <c r="M1114" s="174"/>
      <c r="N1114" s="174"/>
    </row>
    <row r="1115" spans="2:14" x14ac:dyDescent="0.2">
      <c r="B1115" s="90"/>
      <c r="C1115" s="163"/>
      <c r="D1115" s="163"/>
      <c r="E1115" s="163"/>
      <c r="F1115" s="163"/>
      <c r="G1115" s="163"/>
      <c r="H1115" s="163"/>
      <c r="I1115" s="163"/>
      <c r="J1115" s="163"/>
      <c r="K1115" s="163"/>
      <c r="L1115" s="163"/>
      <c r="M1115" s="163"/>
      <c r="N1115" s="163"/>
    </row>
    <row r="1116" spans="2:14" x14ac:dyDescent="0.2">
      <c r="B1116" s="90" t="s">
        <v>42</v>
      </c>
      <c r="C1116" s="163"/>
      <c r="D1116" s="163"/>
      <c r="E1116" s="163"/>
      <c r="F1116" s="163"/>
      <c r="G1116" s="163"/>
      <c r="H1116" s="163"/>
      <c r="I1116" s="163"/>
      <c r="J1116" s="163"/>
      <c r="K1116" s="163"/>
      <c r="L1116" s="163"/>
      <c r="M1116" s="163"/>
      <c r="N1116" s="163"/>
    </row>
    <row r="1117" spans="2:14" x14ac:dyDescent="0.2">
      <c r="B1117" s="90" t="s">
        <v>43</v>
      </c>
      <c r="C1117" s="163"/>
      <c r="D1117" s="163"/>
      <c r="E1117" s="163"/>
      <c r="F1117" s="163"/>
      <c r="G1117" s="163"/>
      <c r="H1117" s="163"/>
      <c r="I1117" s="163"/>
      <c r="J1117" s="163"/>
      <c r="K1117" s="163"/>
      <c r="L1117" s="163"/>
      <c r="M1117" s="163"/>
      <c r="N1117" s="163"/>
    </row>
    <row r="1118" spans="2:14" x14ac:dyDescent="0.2">
      <c r="B1118" s="90" t="s">
        <v>300</v>
      </c>
      <c r="C1118" s="163"/>
      <c r="D1118" s="163"/>
      <c r="E1118" s="163"/>
      <c r="F1118" s="163"/>
      <c r="G1118" s="163"/>
      <c r="H1118" s="163"/>
      <c r="I1118" s="163"/>
      <c r="J1118" s="163"/>
      <c r="K1118" s="163"/>
      <c r="L1118" s="163"/>
      <c r="M1118" s="163"/>
      <c r="N1118" s="163"/>
    </row>
    <row r="1119" spans="2:14" x14ac:dyDescent="0.2">
      <c r="B1119" s="90"/>
      <c r="C1119" s="163"/>
      <c r="D1119" s="163"/>
      <c r="E1119" s="163"/>
      <c r="F1119" s="163"/>
      <c r="G1119" s="163"/>
      <c r="H1119" s="163"/>
      <c r="I1119" s="163"/>
      <c r="J1119" s="163"/>
      <c r="K1119" s="163"/>
      <c r="L1119" s="163"/>
      <c r="M1119" s="163"/>
      <c r="N1119" s="163"/>
    </row>
    <row r="1120" spans="2:14" x14ac:dyDescent="0.2">
      <c r="B1120" s="90"/>
      <c r="C1120" s="90"/>
      <c r="D1120" s="90"/>
      <c r="E1120" s="90"/>
      <c r="F1120" s="90"/>
      <c r="G1120" s="90"/>
      <c r="H1120" s="90"/>
      <c r="I1120" s="90"/>
      <c r="J1120" s="90"/>
      <c r="K1120" s="90"/>
      <c r="L1120" s="90"/>
      <c r="M1120" s="90"/>
      <c r="N1120" s="90"/>
    </row>
    <row r="1121" spans="2:14" x14ac:dyDescent="0.2">
      <c r="B1121" s="175" t="s">
        <v>25</v>
      </c>
      <c r="C1121" s="177" t="s">
        <v>44</v>
      </c>
      <c r="D1121" s="179" t="s">
        <v>45</v>
      </c>
      <c r="E1121" s="179" t="s">
        <v>46</v>
      </c>
      <c r="F1121" s="179" t="s">
        <v>71</v>
      </c>
      <c r="G1121" s="179" t="s">
        <v>47</v>
      </c>
      <c r="H1121" s="179" t="s">
        <v>8</v>
      </c>
      <c r="I1121" s="180" t="s">
        <v>48</v>
      </c>
      <c r="J1121" s="180"/>
      <c r="K1121" s="180"/>
      <c r="L1121" s="180"/>
      <c r="M1121" s="181" t="s">
        <v>49</v>
      </c>
      <c r="N1121" s="182" t="s">
        <v>50</v>
      </c>
    </row>
    <row r="1122" spans="2:14" x14ac:dyDescent="0.2">
      <c r="B1122" s="176"/>
      <c r="C1122" s="178"/>
      <c r="D1122" s="179"/>
      <c r="E1122" s="179"/>
      <c r="F1122" s="179"/>
      <c r="G1122" s="179"/>
      <c r="H1122" s="179"/>
      <c r="I1122" s="105" t="s">
        <v>51</v>
      </c>
      <c r="J1122" s="105" t="s">
        <v>52</v>
      </c>
      <c r="K1122" s="105" t="s">
        <v>53</v>
      </c>
      <c r="L1122" s="105" t="s">
        <v>54</v>
      </c>
      <c r="M1122" s="181"/>
      <c r="N1122" s="183"/>
    </row>
    <row r="1123" spans="2:14" x14ac:dyDescent="0.2">
      <c r="B1123" s="185" t="s">
        <v>301</v>
      </c>
      <c r="C1123" s="186"/>
      <c r="D1123" s="186"/>
      <c r="E1123" s="186"/>
      <c r="F1123" s="186"/>
      <c r="G1123" s="187"/>
      <c r="H1123" s="106" t="s">
        <v>17</v>
      </c>
      <c r="I1123" s="107">
        <v>120.15</v>
      </c>
      <c r="J1123" s="107">
        <v>85.62</v>
      </c>
      <c r="K1123" s="107">
        <v>43.38</v>
      </c>
      <c r="L1123" s="107"/>
      <c r="M1123" s="107">
        <v>6.85</v>
      </c>
      <c r="N1123" s="107"/>
    </row>
    <row r="1124" spans="2:14" x14ac:dyDescent="0.2">
      <c r="B1124" s="188"/>
      <c r="C1124" s="189"/>
      <c r="D1124" s="189"/>
      <c r="E1124" s="189"/>
      <c r="F1124" s="189"/>
      <c r="G1124" s="190"/>
      <c r="H1124" s="106" t="s">
        <v>22</v>
      </c>
      <c r="I1124" s="107">
        <v>898.69</v>
      </c>
      <c r="J1124" s="107">
        <v>642.13</v>
      </c>
      <c r="K1124" s="107">
        <v>323.07</v>
      </c>
      <c r="L1124" s="107"/>
      <c r="M1124" s="107">
        <v>27.97</v>
      </c>
      <c r="N1124" s="107"/>
    </row>
    <row r="1125" spans="2:14" x14ac:dyDescent="0.2">
      <c r="B1125" s="188"/>
      <c r="C1125" s="189"/>
      <c r="D1125" s="189"/>
      <c r="E1125" s="189"/>
      <c r="F1125" s="189"/>
      <c r="G1125" s="190"/>
      <c r="H1125" s="106" t="s">
        <v>19</v>
      </c>
      <c r="I1125" s="107">
        <v>71.349999999999994</v>
      </c>
      <c r="J1125" s="107">
        <v>51.94</v>
      </c>
      <c r="K1125" s="107">
        <v>26.54</v>
      </c>
      <c r="L1125" s="107"/>
      <c r="M1125" s="107">
        <v>1.43</v>
      </c>
      <c r="N1125" s="107"/>
    </row>
    <row r="1126" spans="2:14" x14ac:dyDescent="0.2">
      <c r="B1126" s="188"/>
      <c r="C1126" s="189"/>
      <c r="D1126" s="189"/>
      <c r="E1126" s="189"/>
      <c r="F1126" s="189"/>
      <c r="G1126" s="190"/>
      <c r="H1126" s="106" t="s">
        <v>23</v>
      </c>
      <c r="I1126" s="107">
        <v>71.349999999999994</v>
      </c>
      <c r="J1126" s="107">
        <v>51.94</v>
      </c>
      <c r="K1126" s="107">
        <v>26.54</v>
      </c>
      <c r="L1126" s="107"/>
      <c r="M1126" s="107">
        <v>1.43</v>
      </c>
      <c r="N1126" s="107"/>
    </row>
    <row r="1127" spans="2:14" x14ac:dyDescent="0.2">
      <c r="B1127" s="191"/>
      <c r="C1127" s="192"/>
      <c r="D1127" s="192"/>
      <c r="E1127" s="192"/>
      <c r="F1127" s="192"/>
      <c r="G1127" s="193"/>
      <c r="H1127" s="106" t="s">
        <v>18</v>
      </c>
      <c r="I1127" s="107">
        <v>22.83</v>
      </c>
      <c r="J1127" s="107">
        <v>17.41</v>
      </c>
      <c r="K1127" s="107">
        <v>8.85</v>
      </c>
      <c r="L1127" s="107"/>
      <c r="M1127" s="107">
        <v>0.56999999999999995</v>
      </c>
      <c r="N1127" s="107"/>
    </row>
    <row r="1128" spans="2:14" x14ac:dyDescent="0.2">
      <c r="B1128" s="108" t="s">
        <v>305</v>
      </c>
      <c r="C1128" s="105" t="s">
        <v>55</v>
      </c>
      <c r="D1128" s="108">
        <v>13</v>
      </c>
      <c r="E1128" s="108">
        <v>42</v>
      </c>
      <c r="F1128" s="108">
        <v>2</v>
      </c>
      <c r="G1128" s="109">
        <v>4.8</v>
      </c>
      <c r="H1128" s="110" t="s">
        <v>17</v>
      </c>
      <c r="I1128" s="111">
        <v>0.95</v>
      </c>
      <c r="J1128" s="111">
        <v>7.42</v>
      </c>
      <c r="K1128" s="111">
        <v>3.73</v>
      </c>
      <c r="L1128" s="92">
        <f>IFERROR(SUM(I1128,J1128,K1128),"")</f>
        <v>12.1</v>
      </c>
      <c r="M1128" s="112">
        <v>36.659999999999997</v>
      </c>
      <c r="N1128" s="92">
        <f>IFERROR(SUM(L1128,M1128),"")</f>
        <v>48.76</v>
      </c>
    </row>
    <row r="1129" spans="2:14" x14ac:dyDescent="0.2">
      <c r="B1129" s="105"/>
      <c r="C1129" s="105"/>
      <c r="D1129" s="105"/>
      <c r="E1129" s="105"/>
      <c r="F1129" s="105"/>
      <c r="G1129" s="105"/>
      <c r="H1129" s="93" t="s">
        <v>56</v>
      </c>
      <c r="I1129" s="94">
        <f>IFERROR(I1128*I1123,"")</f>
        <v>114.1425</v>
      </c>
      <c r="J1129" s="94">
        <f t="shared" ref="J1129:K1129" si="189">IFERROR(J1128*J1123,"")</f>
        <v>635.30040000000008</v>
      </c>
      <c r="K1129" s="94">
        <f t="shared" si="189"/>
        <v>161.8074</v>
      </c>
      <c r="L1129" s="94">
        <f>IFERROR(SUM(I1129,J1129,K1129),"")</f>
        <v>911.25030000000015</v>
      </c>
      <c r="M1129" s="94">
        <f>IFERROR(M1128*M1123,"")</f>
        <v>251.12099999999995</v>
      </c>
      <c r="N1129" s="94">
        <f>IFERROR(SUM(L1129,M1129),"")</f>
        <v>1162.3713</v>
      </c>
    </row>
    <row r="1130" spans="2:14" x14ac:dyDescent="0.2">
      <c r="B1130" s="105"/>
      <c r="C1130" s="105"/>
      <c r="D1130" s="105"/>
      <c r="E1130" s="105"/>
      <c r="F1130" s="105"/>
      <c r="G1130" s="105"/>
      <c r="H1130" s="110" t="s">
        <v>22</v>
      </c>
      <c r="I1130" s="111"/>
      <c r="J1130" s="111">
        <v>0</v>
      </c>
      <c r="K1130" s="111">
        <v>0</v>
      </c>
      <c r="L1130" s="92">
        <f t="shared" ref="L1130:L1139" si="190">IFERROR(SUM(I1130,J1130,K1130),"")</f>
        <v>0</v>
      </c>
      <c r="M1130" s="112">
        <v>0</v>
      </c>
      <c r="N1130" s="92">
        <f t="shared" ref="N1130" si="191">IFERROR(SUM(L1130,M1130),"")</f>
        <v>0</v>
      </c>
    </row>
    <row r="1131" spans="2:14" x14ac:dyDescent="0.2">
      <c r="B1131" s="105"/>
      <c r="C1131" s="105"/>
      <c r="D1131" s="105"/>
      <c r="E1131" s="105"/>
      <c r="F1131" s="105"/>
      <c r="G1131" s="105"/>
      <c r="H1131" s="93" t="s">
        <v>56</v>
      </c>
      <c r="I1131" s="94">
        <f>IFERROR(I1130*I1124,"")</f>
        <v>0</v>
      </c>
      <c r="J1131" s="94">
        <f t="shared" ref="J1131:K1131" si="192">IFERROR(J1130*J1124,"")</f>
        <v>0</v>
      </c>
      <c r="K1131" s="94">
        <f t="shared" si="192"/>
        <v>0</v>
      </c>
      <c r="L1131" s="94">
        <f t="shared" si="190"/>
        <v>0</v>
      </c>
      <c r="M1131" s="94">
        <f t="shared" ref="M1131" si="193">IFERROR(M1130*M1124,"")</f>
        <v>0</v>
      </c>
      <c r="N1131" s="94">
        <f>IFERROR(SUM(L1131,M1131),"")</f>
        <v>0</v>
      </c>
    </row>
    <row r="1132" spans="2:14" x14ac:dyDescent="0.2">
      <c r="B1132" s="105"/>
      <c r="C1132" s="105"/>
      <c r="D1132" s="105"/>
      <c r="E1132" s="105"/>
      <c r="F1132" s="105"/>
      <c r="G1132" s="105"/>
      <c r="H1132" s="95" t="s">
        <v>19</v>
      </c>
      <c r="I1132" s="112">
        <v>0.37</v>
      </c>
      <c r="J1132" s="112">
        <v>61.85</v>
      </c>
      <c r="K1132" s="112">
        <v>17.82</v>
      </c>
      <c r="L1132" s="92">
        <f t="shared" si="190"/>
        <v>80.039999999999992</v>
      </c>
      <c r="M1132" s="112">
        <v>180.1</v>
      </c>
      <c r="N1132" s="92">
        <f t="shared" ref="N1132" si="194">IFERROR(SUM(L1132,M1132),"")</f>
        <v>260.14</v>
      </c>
    </row>
    <row r="1133" spans="2:14" x14ac:dyDescent="0.2">
      <c r="B1133" s="105"/>
      <c r="C1133" s="105"/>
      <c r="D1133" s="105"/>
      <c r="E1133" s="105"/>
      <c r="F1133" s="105"/>
      <c r="G1133" s="105"/>
      <c r="H1133" s="93" t="s">
        <v>56</v>
      </c>
      <c r="I1133" s="94">
        <f>IFERROR(I1132*I1125,"")</f>
        <v>26.399499999999996</v>
      </c>
      <c r="J1133" s="94">
        <f>IFERROR(J1132*J1125,"")</f>
        <v>3212.489</v>
      </c>
      <c r="K1133" s="94">
        <f>IFERROR(K1132*K1125,"")</f>
        <v>472.94279999999998</v>
      </c>
      <c r="L1133" s="94">
        <f t="shared" si="190"/>
        <v>3711.8312999999998</v>
      </c>
      <c r="M1133" s="94">
        <f>IFERROR(M1132*M1125,"")</f>
        <v>257.54300000000001</v>
      </c>
      <c r="N1133" s="94">
        <f>IFERROR(SUM(L1133,M1133),"")</f>
        <v>3969.3742999999999</v>
      </c>
    </row>
    <row r="1134" spans="2:14" x14ac:dyDescent="0.2">
      <c r="B1134" s="105"/>
      <c r="C1134" s="105"/>
      <c r="D1134" s="105"/>
      <c r="E1134" s="105"/>
      <c r="F1134" s="105"/>
      <c r="G1134" s="105"/>
      <c r="H1134" s="95" t="s">
        <v>23</v>
      </c>
      <c r="I1134" s="112"/>
      <c r="J1134" s="112" t="str">
        <f>IFERROR(INDEX([1]Извещение!$J$7:$T$47,MATCH(CONCATENATE([1]РАСЧЕТ!B1128,"/",[1]РАСЧЕТ!D1128,"/",[1]РАСЧЕТ!E1128,"/",F1128,"/",H1134),[1]Извещение!#REF!,0),3),"")</f>
        <v/>
      </c>
      <c r="K1134" s="112" t="str">
        <f>IFERROR(INDEX([1]Извещение!$J$7:$T$47,MATCH(CONCATENATE([1]РАСЧЕТ!B1128,"/",[1]РАСЧЕТ!D1128,"/",[1]РАСЧЕТ!E1128,"/",F1128,"/",H1134),[1]Извещение!#REF!,0),4),"")</f>
        <v/>
      </c>
      <c r="L1134" s="92">
        <f t="shared" si="190"/>
        <v>0</v>
      </c>
      <c r="M1134" s="112" t="str">
        <f>IFERROR(INDEX([1]Извещение!$J$7:$T$47,MATCH(CONCATENATE([1]РАСЧЕТ!B1128,"/",[1]РАСЧЕТ!D1128,"/",[1]РАСЧЕТ!E1128,"/",F1128,"/",H1134),[1]Извещение!#REF!,0),6),"")</f>
        <v/>
      </c>
      <c r="N1134" s="92">
        <f t="shared" ref="N1134" si="195">IFERROR(SUM(L1134,M1134),"")</f>
        <v>0</v>
      </c>
    </row>
    <row r="1135" spans="2:14" x14ac:dyDescent="0.2">
      <c r="B1135" s="105"/>
      <c r="C1135" s="105"/>
      <c r="D1135" s="105"/>
      <c r="E1135" s="105"/>
      <c r="F1135" s="105"/>
      <c r="G1135" s="105"/>
      <c r="H1135" s="93" t="s">
        <v>56</v>
      </c>
      <c r="I1135" s="94">
        <f>IFERROR(I1134*I1126,"")</f>
        <v>0</v>
      </c>
      <c r="J1135" s="94" t="str">
        <f>IFERROR(J1134*J1126,"")</f>
        <v/>
      </c>
      <c r="K1135" s="94" t="str">
        <f>IFERROR(K1134*K1126,"")</f>
        <v/>
      </c>
      <c r="L1135" s="94">
        <f t="shared" si="190"/>
        <v>0</v>
      </c>
      <c r="M1135" s="94" t="str">
        <f>IFERROR(M1134*M1126,"")</f>
        <v/>
      </c>
      <c r="N1135" s="94">
        <f>IFERROR(SUM(L1135,M1135),"")</f>
        <v>0</v>
      </c>
    </row>
    <row r="1136" spans="2:14" x14ac:dyDescent="0.2">
      <c r="B1136" s="105"/>
      <c r="C1136" s="105"/>
      <c r="D1136" s="105"/>
      <c r="E1136" s="105"/>
      <c r="F1136" s="105"/>
      <c r="G1136" s="105"/>
      <c r="H1136" s="95" t="s">
        <v>18</v>
      </c>
      <c r="I1136" s="112">
        <v>80.430000000000007</v>
      </c>
      <c r="J1136" s="112">
        <v>184.21</v>
      </c>
      <c r="K1136" s="112">
        <v>2.02</v>
      </c>
      <c r="L1136" s="92">
        <f t="shared" si="190"/>
        <v>266.65999999999997</v>
      </c>
      <c r="M1136" s="112">
        <v>362.2</v>
      </c>
      <c r="N1136" s="92">
        <f t="shared" ref="N1136" si="196">IFERROR(SUM(L1136,M1136),"")</f>
        <v>628.8599999999999</v>
      </c>
    </row>
    <row r="1137" spans="2:14" x14ac:dyDescent="0.2">
      <c r="B1137" s="105"/>
      <c r="C1137" s="105"/>
      <c r="D1137" s="105"/>
      <c r="E1137" s="105"/>
      <c r="F1137" s="105"/>
      <c r="G1137" s="105"/>
      <c r="H1137" s="93" t="s">
        <v>56</v>
      </c>
      <c r="I1137" s="94">
        <f>IFERROR(I1136*I1127,"")</f>
        <v>1836.2169000000001</v>
      </c>
      <c r="J1137" s="94">
        <f>IFERROR(J1136*J1127,"")</f>
        <v>3207.0961000000002</v>
      </c>
      <c r="K1137" s="94">
        <f>IFERROR(K1136*K1127,"")</f>
        <v>17.876999999999999</v>
      </c>
      <c r="L1137" s="94">
        <f t="shared" si="190"/>
        <v>5061.1900000000005</v>
      </c>
      <c r="M1137" s="94">
        <f>IFERROR(M1136*M1127,"")</f>
        <v>206.45399999999998</v>
      </c>
      <c r="N1137" s="94">
        <f>IFERROR(SUM(L1137,M1137),"")</f>
        <v>5267.6440000000002</v>
      </c>
    </row>
    <row r="1138" spans="2:14" x14ac:dyDescent="0.2">
      <c r="B1138" s="105"/>
      <c r="C1138" s="105"/>
      <c r="D1138" s="105"/>
      <c r="E1138" s="105"/>
      <c r="F1138" s="105"/>
      <c r="G1138" s="105"/>
      <c r="H1138" s="96" t="s">
        <v>57</v>
      </c>
      <c r="I1138" s="97">
        <f ca="1">SUM(I1128:OFFSET(I1138,-1,0))-I1139</f>
        <v>81.750000000000227</v>
      </c>
      <c r="J1138" s="97">
        <f ca="1">SUM(J1128:OFFSET(J1138,-1,0))-J1139</f>
        <v>253.47999999999956</v>
      </c>
      <c r="K1138" s="97">
        <f ca="1">SUM(K1128:OFFSET(K1138,-1,0))-K1139</f>
        <v>23.569999999999936</v>
      </c>
      <c r="L1138" s="97">
        <f t="shared" ca="1" si="190"/>
        <v>358.79999999999973</v>
      </c>
      <c r="M1138" s="97">
        <f ca="1">SUM(M1128:OFFSET(M1138,-1,0))-M1139</f>
        <v>578.96</v>
      </c>
      <c r="N1138" s="97">
        <f t="shared" ref="N1138" ca="1" si="197">IFERROR(SUM(L1138,M1138),"")</f>
        <v>937.75999999999976</v>
      </c>
    </row>
    <row r="1139" spans="2:14" x14ac:dyDescent="0.2">
      <c r="B1139" s="105"/>
      <c r="C1139" s="105"/>
      <c r="D1139" s="105"/>
      <c r="E1139" s="105"/>
      <c r="F1139" s="105"/>
      <c r="G1139" s="105"/>
      <c r="H1139" s="96" t="s">
        <v>72</v>
      </c>
      <c r="I1139" s="97">
        <f>SUMIF(H1128:H1137,"стоимость",I1128:I1137)</f>
        <v>1976.7589</v>
      </c>
      <c r="J1139" s="97">
        <f>SUMIF(H1128:H1137,"стоимость",J1128:J1137)</f>
        <v>7054.8855000000003</v>
      </c>
      <c r="K1139" s="97">
        <f>SUMIF(H1128:H1137,"стоимость",K1128:K1137)</f>
        <v>652.6271999999999</v>
      </c>
      <c r="L1139" s="97">
        <f t="shared" si="190"/>
        <v>9684.2716</v>
      </c>
      <c r="M1139" s="97">
        <f>SUMIF(H1128:H1137,"стоимость",M1128:M1137)</f>
        <v>715.11799999999994</v>
      </c>
      <c r="N1139" s="97">
        <f>IFERROR(SUM(L1139,M1139),"")</f>
        <v>10399.3896</v>
      </c>
    </row>
    <row r="1140" spans="2:14" x14ac:dyDescent="0.2">
      <c r="B1140" s="113"/>
      <c r="C1140" s="113"/>
      <c r="D1140" s="113"/>
      <c r="E1140" s="113"/>
      <c r="F1140" s="113"/>
      <c r="G1140" s="114"/>
      <c r="H1140" s="98"/>
      <c r="I1140" s="98"/>
      <c r="J1140" s="98"/>
      <c r="K1140" s="98"/>
      <c r="L1140" s="99"/>
      <c r="M1140" s="98"/>
      <c r="N1140" s="98"/>
    </row>
    <row r="1141" spans="2:14" x14ac:dyDescent="0.2">
      <c r="B1141" s="184" t="s">
        <v>58</v>
      </c>
      <c r="C1141" s="184"/>
      <c r="D1141" s="184"/>
      <c r="E1141" s="184"/>
      <c r="F1141" s="164"/>
      <c r="G1141" s="90"/>
      <c r="H1141" s="90"/>
      <c r="I1141" s="90"/>
      <c r="J1141" s="98"/>
      <c r="K1141" s="98"/>
      <c r="L1141" s="99"/>
      <c r="M1141" s="98"/>
      <c r="N1141" s="98"/>
    </row>
    <row r="1142" spans="2:14" x14ac:dyDescent="0.2">
      <c r="B1142" s="173" t="s">
        <v>103</v>
      </c>
      <c r="C1142" s="173"/>
      <c r="D1142" s="173"/>
      <c r="E1142" s="173"/>
      <c r="F1142" s="173"/>
      <c r="G1142" s="173"/>
      <c r="H1142" s="173"/>
      <c r="I1142" s="173"/>
      <c r="J1142" s="98"/>
      <c r="K1142" s="98"/>
      <c r="L1142" s="99"/>
      <c r="M1142" s="98"/>
      <c r="N1142" s="98"/>
    </row>
    <row r="1143" spans="2:14" x14ac:dyDescent="0.2">
      <c r="B1143" s="173" t="s">
        <v>59</v>
      </c>
      <c r="C1143" s="173"/>
      <c r="D1143" s="173"/>
      <c r="E1143" s="173"/>
      <c r="F1143" s="173"/>
      <c r="G1143" s="173"/>
      <c r="H1143" s="173"/>
      <c r="I1143" s="173"/>
      <c r="J1143" s="98"/>
      <c r="K1143" s="98"/>
      <c r="L1143" s="99"/>
      <c r="M1143" s="98"/>
      <c r="N1143" s="98"/>
    </row>
    <row r="1144" spans="2:14" x14ac:dyDescent="0.2">
      <c r="B1144" s="173" t="s">
        <v>60</v>
      </c>
      <c r="C1144" s="173"/>
      <c r="D1144" s="173"/>
      <c r="E1144" s="173"/>
      <c r="F1144" s="173"/>
      <c r="G1144" s="173"/>
      <c r="H1144" s="173"/>
      <c r="I1144" s="173"/>
      <c r="J1144" s="98"/>
      <c r="K1144" s="98"/>
      <c r="L1144" s="99"/>
      <c r="M1144" s="98"/>
      <c r="N1144" s="98"/>
    </row>
    <row r="1145" spans="2:14" x14ac:dyDescent="0.2">
      <c r="B1145" s="173" t="s">
        <v>61</v>
      </c>
      <c r="C1145" s="173"/>
      <c r="D1145" s="173"/>
      <c r="E1145" s="173"/>
      <c r="F1145" s="173"/>
      <c r="G1145" s="173"/>
      <c r="H1145" s="173"/>
      <c r="I1145" s="173"/>
      <c r="J1145" s="98"/>
      <c r="K1145" s="98"/>
      <c r="L1145" s="99"/>
      <c r="M1145" s="98"/>
      <c r="N1145" s="98"/>
    </row>
    <row r="1146" spans="2:14" x14ac:dyDescent="0.2">
      <c r="B1146" s="173" t="s">
        <v>62</v>
      </c>
      <c r="C1146" s="173"/>
      <c r="D1146" s="173"/>
      <c r="E1146" s="173"/>
      <c r="F1146" s="173"/>
      <c r="G1146" s="173"/>
      <c r="H1146" s="173"/>
      <c r="I1146" s="173"/>
      <c r="J1146" s="90"/>
      <c r="K1146" s="90"/>
      <c r="L1146" s="90"/>
      <c r="M1146" s="90"/>
      <c r="N1146" s="90"/>
    </row>
    <row r="1147" spans="2:14" x14ac:dyDescent="0.2">
      <c r="B1147" s="173" t="s">
        <v>63</v>
      </c>
      <c r="C1147" s="173"/>
      <c r="D1147" s="173"/>
      <c r="E1147" s="173"/>
      <c r="F1147" s="173"/>
      <c r="G1147" s="173"/>
      <c r="H1147" s="173"/>
      <c r="I1147" s="173"/>
      <c r="J1147" s="90"/>
      <c r="K1147" s="90"/>
      <c r="L1147" s="90"/>
      <c r="M1147" s="90"/>
      <c r="N1147" s="90"/>
    </row>
    <row r="1148" spans="2:14" x14ac:dyDescent="0.2">
      <c r="B1148" s="173" t="s">
        <v>64</v>
      </c>
      <c r="C1148" s="173"/>
      <c r="D1148" s="173"/>
      <c r="E1148" s="173"/>
      <c r="F1148" s="173"/>
      <c r="G1148" s="173"/>
      <c r="H1148" s="173"/>
      <c r="I1148" s="173"/>
      <c r="J1148" s="90"/>
      <c r="K1148" s="90"/>
      <c r="L1148" s="90"/>
      <c r="M1148" s="90"/>
      <c r="N1148" s="90"/>
    </row>
    <row r="1149" spans="2:14" x14ac:dyDescent="0.2">
      <c r="B1149" s="173" t="s">
        <v>65</v>
      </c>
      <c r="C1149" s="173"/>
      <c r="D1149" s="173"/>
      <c r="E1149" s="173"/>
      <c r="F1149" s="173"/>
      <c r="G1149" s="173"/>
      <c r="H1149" s="173"/>
      <c r="I1149" s="173"/>
      <c r="J1149" s="90"/>
      <c r="K1149" s="90"/>
      <c r="L1149" s="90"/>
      <c r="M1149" s="90"/>
      <c r="N1149" s="90"/>
    </row>
    <row r="1150" spans="2:14" x14ac:dyDescent="0.2">
      <c r="B1150" s="165"/>
      <c r="C1150" s="165"/>
      <c r="D1150" s="165"/>
      <c r="E1150" s="165"/>
      <c r="F1150" s="165"/>
      <c r="G1150" s="165"/>
      <c r="H1150" s="165"/>
      <c r="I1150" s="165"/>
      <c r="J1150" s="90"/>
      <c r="K1150" s="90"/>
      <c r="L1150" s="90"/>
      <c r="M1150" s="90"/>
      <c r="N1150" s="90"/>
    </row>
    <row r="1151" spans="2:14" x14ac:dyDescent="0.2">
      <c r="B1151" s="90" t="s">
        <v>66</v>
      </c>
      <c r="C1151" s="90"/>
      <c r="D1151" s="90"/>
      <c r="E1151" s="90"/>
      <c r="F1151" s="90"/>
      <c r="G1151" s="90"/>
      <c r="H1151" s="90"/>
      <c r="I1151" s="90"/>
      <c r="J1151" s="90" t="s">
        <v>67</v>
      </c>
      <c r="K1151" s="90"/>
      <c r="L1151" s="90"/>
      <c r="M1151" s="90"/>
      <c r="N1151" s="90"/>
    </row>
    <row r="1152" spans="2:14" x14ac:dyDescent="0.2">
      <c r="B1152" s="117" t="s">
        <v>102</v>
      </c>
      <c r="C1152" s="117"/>
      <c r="D1152" s="90"/>
      <c r="E1152" s="90"/>
      <c r="F1152" s="90"/>
      <c r="G1152" s="90"/>
      <c r="H1152" s="90"/>
      <c r="I1152" s="90"/>
      <c r="J1152" s="117"/>
      <c r="K1152" s="117"/>
      <c r="L1152" s="117"/>
      <c r="M1152" s="90"/>
      <c r="N1152" s="90"/>
    </row>
    <row r="1153" spans="2:14" x14ac:dyDescent="0.2">
      <c r="B1153" s="101" t="s">
        <v>68</v>
      </c>
      <c r="C1153" s="90"/>
      <c r="D1153" s="90"/>
      <c r="E1153" s="90"/>
      <c r="F1153" s="90"/>
      <c r="G1153" s="90"/>
      <c r="H1153" s="90"/>
      <c r="I1153" s="90"/>
      <c r="J1153" s="90" t="s">
        <v>68</v>
      </c>
      <c r="K1153" s="90"/>
      <c r="L1153" s="90"/>
      <c r="M1153" s="90"/>
      <c r="N1153" s="90"/>
    </row>
    <row r="1154" spans="2:14" x14ac:dyDescent="0.2">
      <c r="B1154" s="90"/>
      <c r="C1154" s="90"/>
      <c r="D1154" s="90"/>
      <c r="E1154" s="90"/>
      <c r="F1154" s="90"/>
      <c r="G1154" s="90"/>
      <c r="H1154" s="90"/>
      <c r="I1154" s="90"/>
      <c r="J1154" s="90"/>
      <c r="K1154" s="90"/>
      <c r="L1154" s="90"/>
      <c r="M1154" s="90"/>
      <c r="N1154" s="90"/>
    </row>
    <row r="1155" spans="2:14" x14ac:dyDescent="0.2">
      <c r="B1155" s="117"/>
      <c r="C1155" s="117"/>
      <c r="D1155" s="90"/>
      <c r="E1155" s="90"/>
      <c r="F1155" s="90"/>
      <c r="G1155" s="90"/>
      <c r="H1155" s="90"/>
      <c r="I1155" s="90"/>
      <c r="J1155" s="117"/>
      <c r="K1155" s="117"/>
      <c r="L1155" s="117"/>
      <c r="M1155" s="90"/>
      <c r="N1155" s="90"/>
    </row>
    <row r="1156" spans="2:14" x14ac:dyDescent="0.2">
      <c r="B1156" s="162" t="s">
        <v>69</v>
      </c>
      <c r="C1156" s="90"/>
      <c r="D1156" s="90"/>
      <c r="E1156" s="90"/>
      <c r="F1156" s="90"/>
      <c r="G1156" s="90"/>
      <c r="H1156" s="90"/>
      <c r="I1156" s="90"/>
      <c r="J1156" s="172" t="s">
        <v>69</v>
      </c>
      <c r="K1156" s="172"/>
      <c r="L1156" s="172"/>
      <c r="M1156" s="90"/>
      <c r="N1156" s="90"/>
    </row>
    <row r="1157" spans="2:14" x14ac:dyDescent="0.2">
      <c r="B1157" s="90"/>
      <c r="C1157" s="90"/>
      <c r="D1157" s="90"/>
      <c r="E1157" s="90"/>
      <c r="F1157" s="90"/>
      <c r="G1157" s="90"/>
      <c r="H1157" s="90"/>
      <c r="I1157" s="90"/>
      <c r="J1157" s="90"/>
      <c r="K1157" s="90"/>
      <c r="L1157" s="90"/>
      <c r="M1157" s="90"/>
      <c r="N1157" s="90"/>
    </row>
    <row r="1158" spans="2:14" x14ac:dyDescent="0.2">
      <c r="B1158" s="165" t="s">
        <v>70</v>
      </c>
      <c r="C1158" s="90"/>
      <c r="D1158" s="90"/>
      <c r="E1158" s="90"/>
      <c r="F1158" s="90"/>
      <c r="G1158" s="90"/>
      <c r="H1158" s="90"/>
      <c r="I1158" s="90"/>
      <c r="J1158" s="90" t="s">
        <v>70</v>
      </c>
      <c r="K1158" s="90"/>
      <c r="L1158" s="90"/>
      <c r="M1158" s="90"/>
      <c r="N1158" s="90"/>
    </row>
    <row r="1160" spans="2:14" x14ac:dyDescent="0.2">
      <c r="B1160" s="90"/>
      <c r="C1160" s="90"/>
      <c r="D1160" s="90"/>
      <c r="E1160" s="90"/>
      <c r="F1160" s="90"/>
      <c r="G1160" s="90"/>
      <c r="H1160" s="90"/>
      <c r="I1160" s="90"/>
      <c r="J1160" s="90"/>
      <c r="K1160" s="90"/>
      <c r="M1160" s="90"/>
      <c r="N1160" s="159" t="s">
        <v>35</v>
      </c>
    </row>
    <row r="1161" spans="2:14" x14ac:dyDescent="0.2">
      <c r="B1161" s="90"/>
      <c r="C1161" s="90"/>
      <c r="D1161" s="90"/>
      <c r="E1161" s="90"/>
      <c r="F1161" s="90"/>
      <c r="G1161" s="90"/>
      <c r="H1161" s="90"/>
      <c r="I1161" s="90"/>
      <c r="J1161" s="90"/>
      <c r="K1161" s="90"/>
      <c r="M1161" s="90"/>
      <c r="N1161" s="159" t="s">
        <v>36</v>
      </c>
    </row>
    <row r="1162" spans="2:14" x14ac:dyDescent="0.2">
      <c r="B1162" s="90"/>
      <c r="C1162" s="90"/>
      <c r="D1162" s="90"/>
      <c r="E1162" s="90"/>
      <c r="F1162" s="90"/>
      <c r="G1162" s="90"/>
      <c r="H1162" s="90"/>
      <c r="I1162" s="90"/>
      <c r="J1162" s="90"/>
      <c r="K1162" s="90"/>
      <c r="M1162" s="90"/>
      <c r="N1162" s="159" t="s">
        <v>37</v>
      </c>
    </row>
    <row r="1163" spans="2:14" x14ac:dyDescent="0.2">
      <c r="B1163" s="90"/>
      <c r="C1163" s="90"/>
      <c r="D1163" s="90"/>
      <c r="E1163" s="90"/>
      <c r="F1163" s="90"/>
      <c r="G1163" s="90"/>
      <c r="H1163" s="90"/>
      <c r="I1163" s="90"/>
      <c r="J1163" s="90"/>
      <c r="K1163" s="90"/>
      <c r="L1163" s="90"/>
      <c r="M1163" s="90"/>
      <c r="N1163" s="90"/>
    </row>
    <row r="1164" spans="2:14" x14ac:dyDescent="0.2">
      <c r="B1164" s="90"/>
      <c r="C1164" s="174" t="s">
        <v>38</v>
      </c>
      <c r="D1164" s="174"/>
      <c r="E1164" s="174"/>
      <c r="F1164" s="174"/>
      <c r="G1164" s="174"/>
      <c r="H1164" s="174"/>
      <c r="I1164" s="174"/>
      <c r="J1164" s="174"/>
      <c r="K1164" s="174"/>
      <c r="L1164" s="174"/>
      <c r="M1164" s="90"/>
      <c r="N1164" s="90"/>
    </row>
    <row r="1165" spans="2:14" x14ac:dyDescent="0.2">
      <c r="B1165" s="90"/>
      <c r="C1165" s="174" t="s">
        <v>39</v>
      </c>
      <c r="D1165" s="174"/>
      <c r="E1165" s="174"/>
      <c r="F1165" s="174"/>
      <c r="G1165" s="174"/>
      <c r="H1165" s="174"/>
      <c r="I1165" s="174"/>
      <c r="J1165" s="174"/>
      <c r="K1165" s="174"/>
      <c r="L1165" s="174"/>
      <c r="M1165" s="90"/>
      <c r="N1165" s="90"/>
    </row>
    <row r="1166" spans="2:14" x14ac:dyDescent="0.2">
      <c r="B1166" s="90" t="s">
        <v>40</v>
      </c>
      <c r="C1166" s="163"/>
      <c r="D1166" s="163"/>
      <c r="E1166" s="163"/>
      <c r="F1166" s="163"/>
      <c r="G1166" s="163"/>
      <c r="H1166" s="163"/>
      <c r="I1166" s="163"/>
      <c r="J1166" s="163"/>
      <c r="K1166" s="163"/>
      <c r="L1166" s="174" t="s">
        <v>41</v>
      </c>
      <c r="M1166" s="174"/>
      <c r="N1166" s="174"/>
    </row>
    <row r="1167" spans="2:14" x14ac:dyDescent="0.2">
      <c r="B1167" s="90"/>
      <c r="C1167" s="163"/>
      <c r="D1167" s="163"/>
      <c r="E1167" s="163"/>
      <c r="F1167" s="163"/>
      <c r="G1167" s="163"/>
      <c r="H1167" s="163"/>
      <c r="I1167" s="163"/>
      <c r="J1167" s="163"/>
      <c r="K1167" s="163"/>
      <c r="L1167" s="163"/>
      <c r="M1167" s="163"/>
      <c r="N1167" s="163"/>
    </row>
    <row r="1168" spans="2:14" x14ac:dyDescent="0.2">
      <c r="B1168" s="90" t="s">
        <v>42</v>
      </c>
      <c r="C1168" s="163"/>
      <c r="D1168" s="163"/>
      <c r="E1168" s="163"/>
      <c r="F1168" s="163"/>
      <c r="G1168" s="163"/>
      <c r="H1168" s="163"/>
      <c r="I1168" s="163"/>
      <c r="J1168" s="163"/>
      <c r="K1168" s="163"/>
      <c r="L1168" s="163"/>
      <c r="M1168" s="163"/>
      <c r="N1168" s="163"/>
    </row>
    <row r="1169" spans="2:14" x14ac:dyDescent="0.2">
      <c r="B1169" s="90" t="s">
        <v>43</v>
      </c>
      <c r="C1169" s="163"/>
      <c r="D1169" s="163"/>
      <c r="E1169" s="163"/>
      <c r="F1169" s="163"/>
      <c r="G1169" s="163"/>
      <c r="H1169" s="163"/>
      <c r="I1169" s="163"/>
      <c r="J1169" s="163"/>
      <c r="K1169" s="163"/>
      <c r="L1169" s="163"/>
      <c r="M1169" s="163"/>
      <c r="N1169" s="163"/>
    </row>
    <row r="1170" spans="2:14" x14ac:dyDescent="0.2">
      <c r="B1170" s="90" t="s">
        <v>300</v>
      </c>
      <c r="C1170" s="163"/>
      <c r="D1170" s="163"/>
      <c r="E1170" s="163"/>
      <c r="F1170" s="163"/>
      <c r="G1170" s="163"/>
      <c r="H1170" s="163"/>
      <c r="I1170" s="163"/>
      <c r="J1170" s="163"/>
      <c r="K1170" s="163"/>
      <c r="L1170" s="163"/>
      <c r="M1170" s="163"/>
      <c r="N1170" s="163"/>
    </row>
    <row r="1171" spans="2:14" x14ac:dyDescent="0.2">
      <c r="B1171" s="90"/>
      <c r="C1171" s="163"/>
      <c r="D1171" s="163"/>
      <c r="E1171" s="163"/>
      <c r="F1171" s="163"/>
      <c r="G1171" s="163"/>
      <c r="H1171" s="163"/>
      <c r="I1171" s="163"/>
      <c r="J1171" s="163"/>
      <c r="K1171" s="163"/>
      <c r="L1171" s="163"/>
      <c r="M1171" s="163"/>
      <c r="N1171" s="163"/>
    </row>
    <row r="1172" spans="2:14" x14ac:dyDescent="0.2">
      <c r="B1172" s="90"/>
      <c r="C1172" s="90"/>
      <c r="D1172" s="90"/>
      <c r="E1172" s="90"/>
      <c r="F1172" s="90"/>
      <c r="G1172" s="90"/>
      <c r="H1172" s="90"/>
      <c r="I1172" s="90"/>
      <c r="J1172" s="90"/>
      <c r="K1172" s="90"/>
      <c r="L1172" s="90"/>
      <c r="M1172" s="90"/>
      <c r="N1172" s="90"/>
    </row>
    <row r="1173" spans="2:14" x14ac:dyDescent="0.2">
      <c r="B1173" s="175" t="s">
        <v>25</v>
      </c>
      <c r="C1173" s="177" t="s">
        <v>44</v>
      </c>
      <c r="D1173" s="179" t="s">
        <v>45</v>
      </c>
      <c r="E1173" s="179" t="s">
        <v>46</v>
      </c>
      <c r="F1173" s="179" t="s">
        <v>71</v>
      </c>
      <c r="G1173" s="179" t="s">
        <v>47</v>
      </c>
      <c r="H1173" s="179" t="s">
        <v>8</v>
      </c>
      <c r="I1173" s="180" t="s">
        <v>48</v>
      </c>
      <c r="J1173" s="180"/>
      <c r="K1173" s="180"/>
      <c r="L1173" s="180"/>
      <c r="M1173" s="181" t="s">
        <v>49</v>
      </c>
      <c r="N1173" s="182" t="s">
        <v>50</v>
      </c>
    </row>
    <row r="1174" spans="2:14" x14ac:dyDescent="0.2">
      <c r="B1174" s="176"/>
      <c r="C1174" s="178"/>
      <c r="D1174" s="179"/>
      <c r="E1174" s="179"/>
      <c r="F1174" s="179"/>
      <c r="G1174" s="179"/>
      <c r="H1174" s="179"/>
      <c r="I1174" s="105" t="s">
        <v>51</v>
      </c>
      <c r="J1174" s="105" t="s">
        <v>52</v>
      </c>
      <c r="K1174" s="105" t="s">
        <v>53</v>
      </c>
      <c r="L1174" s="105" t="s">
        <v>54</v>
      </c>
      <c r="M1174" s="181"/>
      <c r="N1174" s="183"/>
    </row>
    <row r="1175" spans="2:14" x14ac:dyDescent="0.2">
      <c r="B1175" s="185" t="s">
        <v>301</v>
      </c>
      <c r="C1175" s="186"/>
      <c r="D1175" s="186"/>
      <c r="E1175" s="186"/>
      <c r="F1175" s="186"/>
      <c r="G1175" s="187"/>
      <c r="H1175" s="106" t="s">
        <v>17</v>
      </c>
      <c r="I1175" s="107">
        <v>120.15</v>
      </c>
      <c r="J1175" s="107">
        <v>85.62</v>
      </c>
      <c r="K1175" s="107">
        <v>43.38</v>
      </c>
      <c r="L1175" s="107"/>
      <c r="M1175" s="107">
        <v>6.85</v>
      </c>
      <c r="N1175" s="107"/>
    </row>
    <row r="1176" spans="2:14" x14ac:dyDescent="0.2">
      <c r="B1176" s="188"/>
      <c r="C1176" s="189"/>
      <c r="D1176" s="189"/>
      <c r="E1176" s="189"/>
      <c r="F1176" s="189"/>
      <c r="G1176" s="190"/>
      <c r="H1176" s="106" t="s">
        <v>22</v>
      </c>
      <c r="I1176" s="107">
        <v>898.69</v>
      </c>
      <c r="J1176" s="107">
        <v>642.13</v>
      </c>
      <c r="K1176" s="107">
        <v>323.07</v>
      </c>
      <c r="L1176" s="107"/>
      <c r="M1176" s="107">
        <v>27.97</v>
      </c>
      <c r="N1176" s="107"/>
    </row>
    <row r="1177" spans="2:14" x14ac:dyDescent="0.2">
      <c r="B1177" s="188"/>
      <c r="C1177" s="189"/>
      <c r="D1177" s="189"/>
      <c r="E1177" s="189"/>
      <c r="F1177" s="189"/>
      <c r="G1177" s="190"/>
      <c r="H1177" s="106" t="s">
        <v>19</v>
      </c>
      <c r="I1177" s="107">
        <v>71.349999999999994</v>
      </c>
      <c r="J1177" s="107">
        <v>51.94</v>
      </c>
      <c r="K1177" s="107">
        <v>26.54</v>
      </c>
      <c r="L1177" s="107"/>
      <c r="M1177" s="107">
        <v>1.43</v>
      </c>
      <c r="N1177" s="107"/>
    </row>
    <row r="1178" spans="2:14" x14ac:dyDescent="0.2">
      <c r="B1178" s="188"/>
      <c r="C1178" s="189"/>
      <c r="D1178" s="189"/>
      <c r="E1178" s="189"/>
      <c r="F1178" s="189"/>
      <c r="G1178" s="190"/>
      <c r="H1178" s="106" t="s">
        <v>23</v>
      </c>
      <c r="I1178" s="107">
        <v>71.349999999999994</v>
      </c>
      <c r="J1178" s="107">
        <v>51.94</v>
      </c>
      <c r="K1178" s="107">
        <v>26.54</v>
      </c>
      <c r="L1178" s="107"/>
      <c r="M1178" s="107">
        <v>1.43</v>
      </c>
      <c r="N1178" s="107"/>
    </row>
    <row r="1179" spans="2:14" x14ac:dyDescent="0.2">
      <c r="B1179" s="191"/>
      <c r="C1179" s="192"/>
      <c r="D1179" s="192"/>
      <c r="E1179" s="192"/>
      <c r="F1179" s="192"/>
      <c r="G1179" s="193"/>
      <c r="H1179" s="106" t="s">
        <v>18</v>
      </c>
      <c r="I1179" s="107">
        <v>22.83</v>
      </c>
      <c r="J1179" s="107">
        <v>17.41</v>
      </c>
      <c r="K1179" s="107">
        <v>8.85</v>
      </c>
      <c r="L1179" s="107"/>
      <c r="M1179" s="107">
        <v>0.56999999999999995</v>
      </c>
      <c r="N1179" s="107"/>
    </row>
    <row r="1180" spans="2:14" x14ac:dyDescent="0.2">
      <c r="B1180" s="108" t="s">
        <v>305</v>
      </c>
      <c r="C1180" s="105" t="s">
        <v>55</v>
      </c>
      <c r="D1180" s="108">
        <v>13</v>
      </c>
      <c r="E1180" s="108">
        <v>48</v>
      </c>
      <c r="F1180" s="108">
        <v>3</v>
      </c>
      <c r="G1180" s="109">
        <v>2.4</v>
      </c>
      <c r="H1180" s="110" t="s">
        <v>17</v>
      </c>
      <c r="I1180" s="111">
        <v>1.1499999999999999</v>
      </c>
      <c r="J1180" s="111">
        <v>7.79</v>
      </c>
      <c r="K1180" s="111">
        <v>1.74</v>
      </c>
      <c r="L1180" s="92">
        <f>IFERROR(SUM(I1180,J1180,K1180),"")</f>
        <v>10.68</v>
      </c>
      <c r="M1180" s="112">
        <v>25.88</v>
      </c>
      <c r="N1180" s="92">
        <f>IFERROR(SUM(L1180,M1180),"")</f>
        <v>36.56</v>
      </c>
    </row>
    <row r="1181" spans="2:14" x14ac:dyDescent="0.2">
      <c r="B1181" s="105"/>
      <c r="C1181" s="105"/>
      <c r="D1181" s="105"/>
      <c r="E1181" s="105"/>
      <c r="F1181" s="105"/>
      <c r="G1181" s="105"/>
      <c r="H1181" s="93" t="s">
        <v>56</v>
      </c>
      <c r="I1181" s="94">
        <f>IFERROR(I1180*I1175,"")</f>
        <v>138.17249999999999</v>
      </c>
      <c r="J1181" s="94">
        <f t="shared" ref="J1181:K1181" si="198">IFERROR(J1180*J1175,"")</f>
        <v>666.97980000000007</v>
      </c>
      <c r="K1181" s="94">
        <f t="shared" si="198"/>
        <v>75.481200000000001</v>
      </c>
      <c r="L1181" s="94">
        <f>IFERROR(SUM(I1181,J1181,K1181),"")</f>
        <v>880.63350000000014</v>
      </c>
      <c r="M1181" s="94">
        <f>IFERROR(M1180*M1175,"")</f>
        <v>177.27799999999999</v>
      </c>
      <c r="N1181" s="94">
        <f>IFERROR(SUM(L1181,M1181),"")</f>
        <v>1057.9115000000002</v>
      </c>
    </row>
    <row r="1182" spans="2:14" x14ac:dyDescent="0.2">
      <c r="B1182" s="105"/>
      <c r="C1182" s="105"/>
      <c r="D1182" s="105"/>
      <c r="E1182" s="105"/>
      <c r="F1182" s="105"/>
      <c r="G1182" s="105"/>
      <c r="H1182" s="110" t="s">
        <v>22</v>
      </c>
      <c r="I1182" s="111"/>
      <c r="J1182" s="111" t="str">
        <f>IFERROR(INDEX([1]Извещение!$J$7:$T$47,MATCH(CONCATENATE([1]РАСЧЕТ!B1180,"/",[1]РАСЧЕТ!D1180,"/",[1]РАСЧЕТ!E1180,"/",F1180,"/",H1182),[1]Извещение!#REF!,0),3),"")</f>
        <v/>
      </c>
      <c r="K1182" s="111" t="str">
        <f>IFERROR(INDEX([1]Извещение!$J$7:$T$47,MATCH(CONCATENATE([1]РАСЧЕТ!B1180,"/",[1]РАСЧЕТ!D1180,"/",[1]РАСЧЕТ!E1180,"/",F1180,"/",H1182),[1]Извещение!#REF!,0),4),"")</f>
        <v/>
      </c>
      <c r="L1182" s="92">
        <f t="shared" ref="L1182:L1191" si="199">IFERROR(SUM(I1182,J1182,K1182),"")</f>
        <v>0</v>
      </c>
      <c r="M1182" s="112" t="str">
        <f>IFERROR(INDEX([1]Извещение!$J$7:$T$47,MATCH(CONCATENATE([1]РАСЧЕТ!B1180,"/",[1]РАСЧЕТ!D1180,"/",[1]РАСЧЕТ!E1180,"/",F1180,"/",H1182),[1]Извещение!#REF!,0),6),"")</f>
        <v/>
      </c>
      <c r="N1182" s="92">
        <f t="shared" ref="N1182" si="200">IFERROR(SUM(L1182,M1182),"")</f>
        <v>0</v>
      </c>
    </row>
    <row r="1183" spans="2:14" x14ac:dyDescent="0.2">
      <c r="B1183" s="105"/>
      <c r="C1183" s="105"/>
      <c r="D1183" s="105"/>
      <c r="E1183" s="105"/>
      <c r="F1183" s="105"/>
      <c r="G1183" s="105"/>
      <c r="H1183" s="93" t="s">
        <v>56</v>
      </c>
      <c r="I1183" s="94">
        <f>IFERROR(I1182*I1176,"")</f>
        <v>0</v>
      </c>
      <c r="J1183" s="94" t="str">
        <f t="shared" ref="J1183:K1183" si="201">IFERROR(J1182*J1176,"")</f>
        <v/>
      </c>
      <c r="K1183" s="94" t="str">
        <f t="shared" si="201"/>
        <v/>
      </c>
      <c r="L1183" s="94">
        <f t="shared" si="199"/>
        <v>0</v>
      </c>
      <c r="M1183" s="94" t="str">
        <f t="shared" ref="M1183" si="202">IFERROR(M1182*M1176,"")</f>
        <v/>
      </c>
      <c r="N1183" s="94">
        <f>IFERROR(SUM(L1183,M1183),"")</f>
        <v>0</v>
      </c>
    </row>
    <row r="1184" spans="2:14" x14ac:dyDescent="0.2">
      <c r="B1184" s="105"/>
      <c r="C1184" s="105"/>
      <c r="D1184" s="105"/>
      <c r="E1184" s="105"/>
      <c r="F1184" s="105"/>
      <c r="G1184" s="105"/>
      <c r="H1184" s="95" t="s">
        <v>19</v>
      </c>
      <c r="I1184" s="112">
        <v>2.4900000000000002</v>
      </c>
      <c r="J1184" s="112">
        <v>37.75</v>
      </c>
      <c r="K1184" s="112">
        <v>9.14</v>
      </c>
      <c r="L1184" s="92">
        <f t="shared" si="199"/>
        <v>49.38</v>
      </c>
      <c r="M1184" s="112">
        <v>112.72</v>
      </c>
      <c r="N1184" s="92">
        <f t="shared" ref="N1184" si="203">IFERROR(SUM(L1184,M1184),"")</f>
        <v>162.1</v>
      </c>
    </row>
    <row r="1185" spans="2:14" x14ac:dyDescent="0.2">
      <c r="B1185" s="105"/>
      <c r="C1185" s="105"/>
      <c r="D1185" s="105"/>
      <c r="E1185" s="105"/>
      <c r="F1185" s="105"/>
      <c r="G1185" s="105"/>
      <c r="H1185" s="93" t="s">
        <v>56</v>
      </c>
      <c r="I1185" s="94">
        <f>IFERROR(I1184*I1177,"")</f>
        <v>177.66149999999999</v>
      </c>
      <c r="J1185" s="94">
        <f>IFERROR(J1184*J1177,"")</f>
        <v>1960.7349999999999</v>
      </c>
      <c r="K1185" s="94">
        <f>IFERROR(K1184*K1177,"")</f>
        <v>242.57560000000001</v>
      </c>
      <c r="L1185" s="94">
        <f t="shared" si="199"/>
        <v>2380.9721</v>
      </c>
      <c r="M1185" s="94">
        <f>IFERROR(M1184*M1177,"")</f>
        <v>161.18959999999998</v>
      </c>
      <c r="N1185" s="94">
        <f>IFERROR(SUM(L1185,M1185),"")</f>
        <v>2542.1617000000001</v>
      </c>
    </row>
    <row r="1186" spans="2:14" x14ac:dyDescent="0.2">
      <c r="B1186" s="105"/>
      <c r="C1186" s="105"/>
      <c r="D1186" s="105"/>
      <c r="E1186" s="105"/>
      <c r="F1186" s="105"/>
      <c r="G1186" s="105"/>
      <c r="H1186" s="95" t="s">
        <v>23</v>
      </c>
      <c r="I1186" s="112"/>
      <c r="J1186" s="112" t="str">
        <f>IFERROR(INDEX([1]Извещение!$J$7:$T$47,MATCH(CONCATENATE([1]РАСЧЕТ!B1180,"/",[1]РАСЧЕТ!D1180,"/",[1]РАСЧЕТ!E1180,"/",F1180,"/",H1186),[1]Извещение!#REF!,0),3),"")</f>
        <v/>
      </c>
      <c r="K1186" s="112" t="str">
        <f>IFERROR(INDEX([1]Извещение!$J$7:$T$47,MATCH(CONCATENATE([1]РАСЧЕТ!B1180,"/",[1]РАСЧЕТ!D1180,"/",[1]РАСЧЕТ!E1180,"/",F1180,"/",H1186),[1]Извещение!#REF!,0),4),"")</f>
        <v/>
      </c>
      <c r="L1186" s="92">
        <f t="shared" si="199"/>
        <v>0</v>
      </c>
      <c r="M1186" s="112" t="str">
        <f>IFERROR(INDEX([1]Извещение!$J$7:$T$47,MATCH(CONCATENATE([1]РАСЧЕТ!B1180,"/",[1]РАСЧЕТ!D1180,"/",[1]РАСЧЕТ!E1180,"/",F1180,"/",H1186),[1]Извещение!#REF!,0),6),"")</f>
        <v/>
      </c>
      <c r="N1186" s="92">
        <f t="shared" ref="N1186" si="204">IFERROR(SUM(L1186,M1186),"")</f>
        <v>0</v>
      </c>
    </row>
    <row r="1187" spans="2:14" x14ac:dyDescent="0.2">
      <c r="B1187" s="105"/>
      <c r="C1187" s="105"/>
      <c r="D1187" s="105"/>
      <c r="E1187" s="105"/>
      <c r="F1187" s="105"/>
      <c r="G1187" s="105"/>
      <c r="H1187" s="93" t="s">
        <v>56</v>
      </c>
      <c r="I1187" s="94">
        <f>IFERROR(I1186*I1178,"")</f>
        <v>0</v>
      </c>
      <c r="J1187" s="94" t="str">
        <f>IFERROR(J1186*J1178,"")</f>
        <v/>
      </c>
      <c r="K1187" s="94" t="str">
        <f>IFERROR(K1186*K1178,"")</f>
        <v/>
      </c>
      <c r="L1187" s="94">
        <f t="shared" si="199"/>
        <v>0</v>
      </c>
      <c r="M1187" s="94" t="str">
        <f>IFERROR(M1186*M1178,"")</f>
        <v/>
      </c>
      <c r="N1187" s="94">
        <f>IFERROR(SUM(L1187,M1187),"")</f>
        <v>0</v>
      </c>
    </row>
    <row r="1188" spans="2:14" x14ac:dyDescent="0.2">
      <c r="B1188" s="105"/>
      <c r="C1188" s="105"/>
      <c r="D1188" s="105"/>
      <c r="E1188" s="105"/>
      <c r="F1188" s="105"/>
      <c r="G1188" s="105"/>
      <c r="H1188" s="95" t="s">
        <v>18</v>
      </c>
      <c r="I1188" s="112">
        <v>24.5</v>
      </c>
      <c r="J1188" s="112">
        <v>76.040000000000006</v>
      </c>
      <c r="K1188" s="112">
        <v>2.14</v>
      </c>
      <c r="L1188" s="92">
        <f t="shared" si="199"/>
        <v>102.68</v>
      </c>
      <c r="M1188" s="112">
        <v>152.79</v>
      </c>
      <c r="N1188" s="92">
        <f t="shared" ref="N1188" si="205">IFERROR(SUM(L1188,M1188),"")</f>
        <v>255.47</v>
      </c>
    </row>
    <row r="1189" spans="2:14" x14ac:dyDescent="0.2">
      <c r="B1189" s="105"/>
      <c r="C1189" s="105"/>
      <c r="D1189" s="105"/>
      <c r="E1189" s="105"/>
      <c r="F1189" s="105"/>
      <c r="G1189" s="105"/>
      <c r="H1189" s="93" t="s">
        <v>56</v>
      </c>
      <c r="I1189" s="94">
        <f>IFERROR(I1188*I1179,"")</f>
        <v>559.33499999999992</v>
      </c>
      <c r="J1189" s="94">
        <f>IFERROR(J1188*J1179,"")</f>
        <v>1323.8564000000001</v>
      </c>
      <c r="K1189" s="94">
        <f>IFERROR(K1188*K1179,"")</f>
        <v>18.939</v>
      </c>
      <c r="L1189" s="94">
        <f t="shared" si="199"/>
        <v>1902.1304000000002</v>
      </c>
      <c r="M1189" s="94">
        <f>IFERROR(M1188*M1179,"")</f>
        <v>87.090299999999985</v>
      </c>
      <c r="N1189" s="94">
        <f>IFERROR(SUM(L1189,M1189),"")</f>
        <v>1989.2207000000003</v>
      </c>
    </row>
    <row r="1190" spans="2:14" x14ac:dyDescent="0.2">
      <c r="B1190" s="105"/>
      <c r="C1190" s="105"/>
      <c r="D1190" s="105"/>
      <c r="E1190" s="105"/>
      <c r="F1190" s="105"/>
      <c r="G1190" s="105"/>
      <c r="H1190" s="96" t="s">
        <v>57</v>
      </c>
      <c r="I1190" s="97">
        <f ca="1">SUM(I1180:OFFSET(I1190,-1,0))-I1191</f>
        <v>28.1400000000001</v>
      </c>
      <c r="J1190" s="97">
        <f ca="1">SUM(J1180:OFFSET(J1190,-1,0))-J1191</f>
        <v>121.57999999999993</v>
      </c>
      <c r="K1190" s="97">
        <f ca="1">SUM(K1180:OFFSET(K1190,-1,0))-K1191</f>
        <v>13.019999999999982</v>
      </c>
      <c r="L1190" s="97">
        <f t="shared" ca="1" si="199"/>
        <v>162.74</v>
      </c>
      <c r="M1190" s="97">
        <f ca="1">SUM(M1180:OFFSET(M1190,-1,0))-M1191</f>
        <v>291.39</v>
      </c>
      <c r="N1190" s="97">
        <f t="shared" ref="N1190" ca="1" si="206">IFERROR(SUM(L1190,M1190),"")</f>
        <v>454.13</v>
      </c>
    </row>
    <row r="1191" spans="2:14" x14ac:dyDescent="0.2">
      <c r="B1191" s="105"/>
      <c r="C1191" s="105"/>
      <c r="D1191" s="105"/>
      <c r="E1191" s="105"/>
      <c r="F1191" s="105"/>
      <c r="G1191" s="105"/>
      <c r="H1191" s="96" t="s">
        <v>72</v>
      </c>
      <c r="I1191" s="97">
        <f>SUMIF(H1180:H1189,"стоимость",I1180:I1189)</f>
        <v>875.16899999999987</v>
      </c>
      <c r="J1191" s="97">
        <f>SUMIF(H1180:H1189,"стоимость",J1180:J1189)</f>
        <v>3951.5711999999999</v>
      </c>
      <c r="K1191" s="97">
        <f>SUMIF(H1180:H1189,"стоимость",K1180:K1189)</f>
        <v>336.99580000000003</v>
      </c>
      <c r="L1191" s="97">
        <f t="shared" si="199"/>
        <v>5163.7359999999999</v>
      </c>
      <c r="M1191" s="97">
        <f>SUMIF(H1180:H1189,"стоимость",M1180:M1189)</f>
        <v>425.5578999999999</v>
      </c>
      <c r="N1191" s="97">
        <f>IFERROR(SUM(L1191,M1191),"")</f>
        <v>5589.2938999999997</v>
      </c>
    </row>
    <row r="1192" spans="2:14" x14ac:dyDescent="0.2">
      <c r="B1192" s="113"/>
      <c r="C1192" s="113"/>
      <c r="D1192" s="113"/>
      <c r="E1192" s="113"/>
      <c r="F1192" s="113"/>
      <c r="G1192" s="114"/>
      <c r="H1192" s="98"/>
      <c r="I1192" s="98"/>
      <c r="J1192" s="98"/>
      <c r="K1192" s="98"/>
      <c r="L1192" s="99"/>
      <c r="M1192" s="98"/>
      <c r="N1192" s="98"/>
    </row>
    <row r="1193" spans="2:14" x14ac:dyDescent="0.2">
      <c r="B1193" s="184" t="s">
        <v>58</v>
      </c>
      <c r="C1193" s="184"/>
      <c r="D1193" s="184"/>
      <c r="E1193" s="184"/>
      <c r="F1193" s="164"/>
      <c r="G1193" s="90"/>
      <c r="H1193" s="90"/>
      <c r="I1193" s="90"/>
      <c r="J1193" s="98"/>
      <c r="K1193" s="98"/>
      <c r="L1193" s="99"/>
      <c r="M1193" s="98"/>
      <c r="N1193" s="98"/>
    </row>
    <row r="1194" spans="2:14" x14ac:dyDescent="0.2">
      <c r="B1194" s="173" t="s">
        <v>103</v>
      </c>
      <c r="C1194" s="173"/>
      <c r="D1194" s="173"/>
      <c r="E1194" s="173"/>
      <c r="F1194" s="173"/>
      <c r="G1194" s="173"/>
      <c r="H1194" s="173"/>
      <c r="I1194" s="173"/>
      <c r="J1194" s="98"/>
      <c r="K1194" s="98"/>
      <c r="L1194" s="99"/>
      <c r="M1194" s="98"/>
      <c r="N1194" s="98"/>
    </row>
    <row r="1195" spans="2:14" x14ac:dyDescent="0.2">
      <c r="B1195" s="173" t="s">
        <v>59</v>
      </c>
      <c r="C1195" s="173"/>
      <c r="D1195" s="173"/>
      <c r="E1195" s="173"/>
      <c r="F1195" s="173"/>
      <c r="G1195" s="173"/>
      <c r="H1195" s="173"/>
      <c r="I1195" s="173"/>
      <c r="J1195" s="98"/>
      <c r="K1195" s="98"/>
      <c r="L1195" s="99"/>
      <c r="M1195" s="98"/>
      <c r="N1195" s="98"/>
    </row>
    <row r="1196" spans="2:14" x14ac:dyDescent="0.2">
      <c r="B1196" s="173" t="s">
        <v>60</v>
      </c>
      <c r="C1196" s="173"/>
      <c r="D1196" s="173"/>
      <c r="E1196" s="173"/>
      <c r="F1196" s="173"/>
      <c r="G1196" s="173"/>
      <c r="H1196" s="173"/>
      <c r="I1196" s="173"/>
      <c r="J1196" s="98"/>
      <c r="K1196" s="98"/>
      <c r="L1196" s="99"/>
      <c r="M1196" s="98"/>
      <c r="N1196" s="98"/>
    </row>
    <row r="1197" spans="2:14" x14ac:dyDescent="0.2">
      <c r="B1197" s="173" t="s">
        <v>61</v>
      </c>
      <c r="C1197" s="173"/>
      <c r="D1197" s="173"/>
      <c r="E1197" s="173"/>
      <c r="F1197" s="173"/>
      <c r="G1197" s="173"/>
      <c r="H1197" s="173"/>
      <c r="I1197" s="173"/>
      <c r="J1197" s="98"/>
      <c r="K1197" s="98"/>
      <c r="L1197" s="99"/>
      <c r="M1197" s="98"/>
      <c r="N1197" s="98"/>
    </row>
    <row r="1198" spans="2:14" x14ac:dyDescent="0.2">
      <c r="B1198" s="173" t="s">
        <v>62</v>
      </c>
      <c r="C1198" s="173"/>
      <c r="D1198" s="173"/>
      <c r="E1198" s="173"/>
      <c r="F1198" s="173"/>
      <c r="G1198" s="173"/>
      <c r="H1198" s="173"/>
      <c r="I1198" s="173"/>
      <c r="J1198" s="90"/>
      <c r="K1198" s="90"/>
      <c r="L1198" s="90"/>
      <c r="M1198" s="90"/>
      <c r="N1198" s="90"/>
    </row>
    <row r="1199" spans="2:14" x14ac:dyDescent="0.2">
      <c r="B1199" s="173" t="s">
        <v>63</v>
      </c>
      <c r="C1199" s="173"/>
      <c r="D1199" s="173"/>
      <c r="E1199" s="173"/>
      <c r="F1199" s="173"/>
      <c r="G1199" s="173"/>
      <c r="H1199" s="173"/>
      <c r="I1199" s="173"/>
      <c r="J1199" s="90"/>
      <c r="K1199" s="90"/>
      <c r="L1199" s="90"/>
      <c r="M1199" s="90"/>
      <c r="N1199" s="90"/>
    </row>
    <row r="1200" spans="2:14" x14ac:dyDescent="0.2">
      <c r="B1200" s="173" t="s">
        <v>64</v>
      </c>
      <c r="C1200" s="173"/>
      <c r="D1200" s="173"/>
      <c r="E1200" s="173"/>
      <c r="F1200" s="173"/>
      <c r="G1200" s="173"/>
      <c r="H1200" s="173"/>
      <c r="I1200" s="173"/>
      <c r="J1200" s="90"/>
      <c r="K1200" s="90"/>
      <c r="L1200" s="90"/>
      <c r="M1200" s="90"/>
      <c r="N1200" s="90"/>
    </row>
    <row r="1201" spans="2:14" x14ac:dyDescent="0.2">
      <c r="B1201" s="173" t="s">
        <v>65</v>
      </c>
      <c r="C1201" s="173"/>
      <c r="D1201" s="173"/>
      <c r="E1201" s="173"/>
      <c r="F1201" s="173"/>
      <c r="G1201" s="173"/>
      <c r="H1201" s="173"/>
      <c r="I1201" s="173"/>
      <c r="J1201" s="90"/>
      <c r="K1201" s="90"/>
      <c r="L1201" s="90"/>
      <c r="M1201" s="90"/>
      <c r="N1201" s="90"/>
    </row>
    <row r="1202" spans="2:14" x14ac:dyDescent="0.2">
      <c r="B1202" s="165"/>
      <c r="C1202" s="165"/>
      <c r="D1202" s="165"/>
      <c r="E1202" s="165"/>
      <c r="F1202" s="165"/>
      <c r="G1202" s="165"/>
      <c r="H1202" s="165"/>
      <c r="I1202" s="165"/>
      <c r="J1202" s="90"/>
      <c r="K1202" s="90"/>
      <c r="L1202" s="90"/>
      <c r="M1202" s="90"/>
      <c r="N1202" s="90"/>
    </row>
    <row r="1203" spans="2:14" x14ac:dyDescent="0.2">
      <c r="B1203" s="90" t="s">
        <v>66</v>
      </c>
      <c r="C1203" s="90"/>
      <c r="D1203" s="90"/>
      <c r="E1203" s="90"/>
      <c r="F1203" s="90"/>
      <c r="G1203" s="90"/>
      <c r="H1203" s="90"/>
      <c r="I1203" s="90"/>
      <c r="J1203" s="90" t="s">
        <v>67</v>
      </c>
      <c r="K1203" s="90"/>
      <c r="L1203" s="90"/>
      <c r="M1203" s="90"/>
      <c r="N1203" s="90"/>
    </row>
    <row r="1204" spans="2:14" x14ac:dyDescent="0.2">
      <c r="B1204" s="117" t="s">
        <v>102</v>
      </c>
      <c r="C1204" s="117"/>
      <c r="D1204" s="90"/>
      <c r="E1204" s="90"/>
      <c r="F1204" s="90"/>
      <c r="G1204" s="90"/>
      <c r="H1204" s="90"/>
      <c r="I1204" s="90"/>
      <c r="J1204" s="117"/>
      <c r="K1204" s="117"/>
      <c r="L1204" s="117"/>
      <c r="M1204" s="90"/>
      <c r="N1204" s="90"/>
    </row>
    <row r="1205" spans="2:14" x14ac:dyDescent="0.2">
      <c r="B1205" s="101" t="s">
        <v>68</v>
      </c>
      <c r="C1205" s="90"/>
      <c r="D1205" s="90"/>
      <c r="E1205" s="90"/>
      <c r="F1205" s="90"/>
      <c r="G1205" s="90"/>
      <c r="H1205" s="90"/>
      <c r="I1205" s="90"/>
      <c r="J1205" s="90" t="s">
        <v>68</v>
      </c>
      <c r="K1205" s="90"/>
      <c r="L1205" s="90"/>
      <c r="M1205" s="90"/>
      <c r="N1205" s="90"/>
    </row>
    <row r="1206" spans="2:14" x14ac:dyDescent="0.2">
      <c r="B1206" s="90"/>
      <c r="C1206" s="90"/>
      <c r="D1206" s="90"/>
      <c r="E1206" s="90"/>
      <c r="F1206" s="90"/>
      <c r="G1206" s="90"/>
      <c r="H1206" s="90"/>
      <c r="I1206" s="90"/>
      <c r="J1206" s="90"/>
      <c r="K1206" s="90"/>
      <c r="L1206" s="90"/>
      <c r="M1206" s="90"/>
      <c r="N1206" s="90"/>
    </row>
    <row r="1207" spans="2:14" x14ac:dyDescent="0.2">
      <c r="B1207" s="117"/>
      <c r="C1207" s="117"/>
      <c r="D1207" s="90"/>
      <c r="E1207" s="90"/>
      <c r="F1207" s="90"/>
      <c r="G1207" s="90"/>
      <c r="H1207" s="90"/>
      <c r="I1207" s="90"/>
      <c r="J1207" s="117"/>
      <c r="K1207" s="117"/>
      <c r="L1207" s="117"/>
      <c r="M1207" s="90"/>
      <c r="N1207" s="90"/>
    </row>
    <row r="1208" spans="2:14" x14ac:dyDescent="0.2">
      <c r="B1208" s="162" t="s">
        <v>69</v>
      </c>
      <c r="C1208" s="90"/>
      <c r="D1208" s="90"/>
      <c r="E1208" s="90"/>
      <c r="F1208" s="90"/>
      <c r="G1208" s="90"/>
      <c r="H1208" s="90"/>
      <c r="I1208" s="90"/>
      <c r="J1208" s="172" t="s">
        <v>69</v>
      </c>
      <c r="K1208" s="172"/>
      <c r="L1208" s="172"/>
      <c r="M1208" s="90"/>
      <c r="N1208" s="90"/>
    </row>
    <row r="1209" spans="2:14" x14ac:dyDescent="0.2">
      <c r="B1209" s="90"/>
      <c r="C1209" s="90"/>
      <c r="D1209" s="90"/>
      <c r="E1209" s="90"/>
      <c r="F1209" s="90"/>
      <c r="G1209" s="90"/>
      <c r="H1209" s="90"/>
      <c r="I1209" s="90"/>
      <c r="J1209" s="90"/>
      <c r="K1209" s="90"/>
      <c r="L1209" s="90"/>
      <c r="M1209" s="90"/>
      <c r="N1209" s="90"/>
    </row>
    <row r="1210" spans="2:14" x14ac:dyDescent="0.2">
      <c r="B1210" s="165" t="s">
        <v>70</v>
      </c>
      <c r="C1210" s="90"/>
      <c r="D1210" s="90"/>
      <c r="E1210" s="90"/>
      <c r="F1210" s="90"/>
      <c r="G1210" s="90"/>
      <c r="H1210" s="90"/>
      <c r="I1210" s="90"/>
      <c r="J1210" s="90" t="s">
        <v>70</v>
      </c>
      <c r="K1210" s="90"/>
      <c r="L1210" s="90"/>
      <c r="M1210" s="90"/>
      <c r="N1210" s="90"/>
    </row>
    <row r="1212" spans="2:14" x14ac:dyDescent="0.2">
      <c r="B1212" s="90"/>
      <c r="C1212" s="90"/>
      <c r="D1212" s="90"/>
      <c r="E1212" s="90"/>
      <c r="F1212" s="90"/>
      <c r="G1212" s="90"/>
      <c r="H1212" s="90"/>
      <c r="I1212" s="90"/>
      <c r="J1212" s="90"/>
      <c r="K1212" s="90"/>
      <c r="M1212" s="90"/>
      <c r="N1212" s="159" t="s">
        <v>35</v>
      </c>
    </row>
    <row r="1213" spans="2:14" x14ac:dyDescent="0.2">
      <c r="B1213" s="90"/>
      <c r="C1213" s="90"/>
      <c r="D1213" s="90"/>
      <c r="E1213" s="90"/>
      <c r="F1213" s="90"/>
      <c r="G1213" s="90"/>
      <c r="H1213" s="90"/>
      <c r="I1213" s="90"/>
      <c r="J1213" s="90"/>
      <c r="K1213" s="90"/>
      <c r="M1213" s="90"/>
      <c r="N1213" s="159" t="s">
        <v>36</v>
      </c>
    </row>
    <row r="1214" spans="2:14" x14ac:dyDescent="0.2">
      <c r="B1214" s="90"/>
      <c r="C1214" s="90"/>
      <c r="D1214" s="90"/>
      <c r="E1214" s="90"/>
      <c r="F1214" s="90"/>
      <c r="G1214" s="90"/>
      <c r="H1214" s="90"/>
      <c r="I1214" s="90"/>
      <c r="J1214" s="90"/>
      <c r="K1214" s="90"/>
      <c r="M1214" s="90"/>
      <c r="N1214" s="159" t="s">
        <v>37</v>
      </c>
    </row>
    <row r="1215" spans="2:14" x14ac:dyDescent="0.2">
      <c r="B1215" s="90"/>
      <c r="C1215" s="90"/>
      <c r="D1215" s="90"/>
      <c r="E1215" s="90"/>
      <c r="F1215" s="90"/>
      <c r="G1215" s="90"/>
      <c r="H1215" s="90"/>
      <c r="I1215" s="90"/>
      <c r="J1215" s="90"/>
      <c r="K1215" s="90"/>
      <c r="L1215" s="90"/>
      <c r="M1215" s="90"/>
      <c r="N1215" s="90"/>
    </row>
    <row r="1216" spans="2:14" x14ac:dyDescent="0.2">
      <c r="B1216" s="90"/>
      <c r="C1216" s="174" t="s">
        <v>38</v>
      </c>
      <c r="D1216" s="174"/>
      <c r="E1216" s="174"/>
      <c r="F1216" s="174"/>
      <c r="G1216" s="174"/>
      <c r="H1216" s="174"/>
      <c r="I1216" s="174"/>
      <c r="J1216" s="174"/>
      <c r="K1216" s="174"/>
      <c r="L1216" s="174"/>
      <c r="M1216" s="90"/>
      <c r="N1216" s="90"/>
    </row>
    <row r="1217" spans="2:14" x14ac:dyDescent="0.2">
      <c r="B1217" s="90"/>
      <c r="C1217" s="174" t="s">
        <v>39</v>
      </c>
      <c r="D1217" s="174"/>
      <c r="E1217" s="174"/>
      <c r="F1217" s="174"/>
      <c r="G1217" s="174"/>
      <c r="H1217" s="174"/>
      <c r="I1217" s="174"/>
      <c r="J1217" s="174"/>
      <c r="K1217" s="174"/>
      <c r="L1217" s="174"/>
      <c r="M1217" s="90"/>
      <c r="N1217" s="90"/>
    </row>
    <row r="1218" spans="2:14" x14ac:dyDescent="0.2">
      <c r="B1218" s="90" t="s">
        <v>40</v>
      </c>
      <c r="C1218" s="163"/>
      <c r="D1218" s="163"/>
      <c r="E1218" s="163"/>
      <c r="F1218" s="163"/>
      <c r="G1218" s="163"/>
      <c r="H1218" s="163"/>
      <c r="I1218" s="163"/>
      <c r="J1218" s="163"/>
      <c r="K1218" s="163"/>
      <c r="L1218" s="174" t="s">
        <v>41</v>
      </c>
      <c r="M1218" s="174"/>
      <c r="N1218" s="174"/>
    </row>
    <row r="1219" spans="2:14" x14ac:dyDescent="0.2">
      <c r="B1219" s="90"/>
      <c r="C1219" s="163"/>
      <c r="D1219" s="163"/>
      <c r="E1219" s="163"/>
      <c r="F1219" s="163"/>
      <c r="G1219" s="163"/>
      <c r="H1219" s="163"/>
      <c r="I1219" s="163"/>
      <c r="J1219" s="163"/>
      <c r="K1219" s="163"/>
      <c r="L1219" s="163"/>
      <c r="M1219" s="163"/>
      <c r="N1219" s="163"/>
    </row>
    <row r="1220" spans="2:14" x14ac:dyDescent="0.2">
      <c r="B1220" s="90" t="s">
        <v>42</v>
      </c>
      <c r="C1220" s="163"/>
      <c r="D1220" s="163"/>
      <c r="E1220" s="163"/>
      <c r="F1220" s="163"/>
      <c r="G1220" s="163"/>
      <c r="H1220" s="163"/>
      <c r="I1220" s="163"/>
      <c r="J1220" s="163"/>
      <c r="K1220" s="163"/>
      <c r="L1220" s="163"/>
      <c r="M1220" s="163"/>
      <c r="N1220" s="163"/>
    </row>
    <row r="1221" spans="2:14" x14ac:dyDescent="0.2">
      <c r="B1221" s="90" t="s">
        <v>43</v>
      </c>
      <c r="C1221" s="163"/>
      <c r="D1221" s="163"/>
      <c r="E1221" s="163"/>
      <c r="F1221" s="163"/>
      <c r="G1221" s="163"/>
      <c r="H1221" s="163"/>
      <c r="I1221" s="163"/>
      <c r="J1221" s="163"/>
      <c r="K1221" s="163"/>
      <c r="L1221" s="163"/>
      <c r="M1221" s="163"/>
      <c r="N1221" s="163"/>
    </row>
    <row r="1222" spans="2:14" x14ac:dyDescent="0.2">
      <c r="B1222" s="90" t="s">
        <v>300</v>
      </c>
      <c r="C1222" s="163"/>
      <c r="D1222" s="163"/>
      <c r="E1222" s="163"/>
      <c r="F1222" s="163"/>
      <c r="G1222" s="163"/>
      <c r="H1222" s="163"/>
      <c r="I1222" s="163"/>
      <c r="J1222" s="163"/>
      <c r="K1222" s="163"/>
      <c r="L1222" s="163"/>
      <c r="M1222" s="163"/>
      <c r="N1222" s="163"/>
    </row>
    <row r="1223" spans="2:14" x14ac:dyDescent="0.2">
      <c r="B1223" s="90"/>
      <c r="C1223" s="163"/>
      <c r="D1223" s="163"/>
      <c r="E1223" s="163"/>
      <c r="F1223" s="163"/>
      <c r="G1223" s="163"/>
      <c r="H1223" s="163"/>
      <c r="I1223" s="163"/>
      <c r="J1223" s="163"/>
      <c r="K1223" s="163"/>
      <c r="L1223" s="163"/>
      <c r="M1223" s="163"/>
      <c r="N1223" s="163"/>
    </row>
    <row r="1224" spans="2:14" x14ac:dyDescent="0.2">
      <c r="B1224" s="90"/>
      <c r="C1224" s="90"/>
      <c r="D1224" s="90"/>
      <c r="E1224" s="90"/>
      <c r="F1224" s="90"/>
      <c r="G1224" s="90"/>
      <c r="H1224" s="90"/>
      <c r="I1224" s="90"/>
      <c r="J1224" s="90"/>
      <c r="K1224" s="90"/>
      <c r="L1224" s="90"/>
      <c r="M1224" s="90"/>
      <c r="N1224" s="90"/>
    </row>
    <row r="1225" spans="2:14" x14ac:dyDescent="0.2">
      <c r="B1225" s="175" t="s">
        <v>25</v>
      </c>
      <c r="C1225" s="177" t="s">
        <v>44</v>
      </c>
      <c r="D1225" s="179" t="s">
        <v>45</v>
      </c>
      <c r="E1225" s="179" t="s">
        <v>46</v>
      </c>
      <c r="F1225" s="179" t="s">
        <v>71</v>
      </c>
      <c r="G1225" s="179" t="s">
        <v>47</v>
      </c>
      <c r="H1225" s="179" t="s">
        <v>8</v>
      </c>
      <c r="I1225" s="180" t="s">
        <v>48</v>
      </c>
      <c r="J1225" s="180"/>
      <c r="K1225" s="180"/>
      <c r="L1225" s="180"/>
      <c r="M1225" s="181" t="s">
        <v>49</v>
      </c>
      <c r="N1225" s="182" t="s">
        <v>50</v>
      </c>
    </row>
    <row r="1226" spans="2:14" x14ac:dyDescent="0.2">
      <c r="B1226" s="176"/>
      <c r="C1226" s="178"/>
      <c r="D1226" s="179"/>
      <c r="E1226" s="179"/>
      <c r="F1226" s="179"/>
      <c r="G1226" s="179"/>
      <c r="H1226" s="179"/>
      <c r="I1226" s="105" t="s">
        <v>51</v>
      </c>
      <c r="J1226" s="105" t="s">
        <v>52</v>
      </c>
      <c r="K1226" s="105" t="s">
        <v>53</v>
      </c>
      <c r="L1226" s="105" t="s">
        <v>54</v>
      </c>
      <c r="M1226" s="181"/>
      <c r="N1226" s="183"/>
    </row>
    <row r="1227" spans="2:14" x14ac:dyDescent="0.2">
      <c r="B1227" s="185" t="s">
        <v>301</v>
      </c>
      <c r="C1227" s="186"/>
      <c r="D1227" s="186"/>
      <c r="E1227" s="186"/>
      <c r="F1227" s="186"/>
      <c r="G1227" s="187"/>
      <c r="H1227" s="106" t="s">
        <v>17</v>
      </c>
      <c r="I1227" s="107">
        <v>120.15</v>
      </c>
      <c r="J1227" s="107">
        <v>85.62</v>
      </c>
      <c r="K1227" s="107">
        <v>43.38</v>
      </c>
      <c r="L1227" s="107"/>
      <c r="M1227" s="107">
        <v>6.85</v>
      </c>
      <c r="N1227" s="107"/>
    </row>
    <row r="1228" spans="2:14" x14ac:dyDescent="0.2">
      <c r="B1228" s="188"/>
      <c r="C1228" s="189"/>
      <c r="D1228" s="189"/>
      <c r="E1228" s="189"/>
      <c r="F1228" s="189"/>
      <c r="G1228" s="190"/>
      <c r="H1228" s="106" t="s">
        <v>22</v>
      </c>
      <c r="I1228" s="107">
        <v>898.69</v>
      </c>
      <c r="J1228" s="107">
        <v>642.13</v>
      </c>
      <c r="K1228" s="107">
        <v>323.07</v>
      </c>
      <c r="L1228" s="107"/>
      <c r="M1228" s="107">
        <v>27.97</v>
      </c>
      <c r="N1228" s="107"/>
    </row>
    <row r="1229" spans="2:14" x14ac:dyDescent="0.2">
      <c r="B1229" s="188"/>
      <c r="C1229" s="189"/>
      <c r="D1229" s="189"/>
      <c r="E1229" s="189"/>
      <c r="F1229" s="189"/>
      <c r="G1229" s="190"/>
      <c r="H1229" s="106" t="s">
        <v>19</v>
      </c>
      <c r="I1229" s="107">
        <v>71.349999999999994</v>
      </c>
      <c r="J1229" s="107">
        <v>51.94</v>
      </c>
      <c r="K1229" s="107">
        <v>26.54</v>
      </c>
      <c r="L1229" s="107"/>
      <c r="M1229" s="107">
        <v>1.43</v>
      </c>
      <c r="N1229" s="107"/>
    </row>
    <row r="1230" spans="2:14" x14ac:dyDescent="0.2">
      <c r="B1230" s="188"/>
      <c r="C1230" s="189"/>
      <c r="D1230" s="189"/>
      <c r="E1230" s="189"/>
      <c r="F1230" s="189"/>
      <c r="G1230" s="190"/>
      <c r="H1230" s="106" t="s">
        <v>23</v>
      </c>
      <c r="I1230" s="107">
        <v>71.349999999999994</v>
      </c>
      <c r="J1230" s="107">
        <v>51.94</v>
      </c>
      <c r="K1230" s="107">
        <v>26.54</v>
      </c>
      <c r="L1230" s="107"/>
      <c r="M1230" s="107">
        <v>1.43</v>
      </c>
      <c r="N1230" s="107"/>
    </row>
    <row r="1231" spans="2:14" x14ac:dyDescent="0.2">
      <c r="B1231" s="191"/>
      <c r="C1231" s="192"/>
      <c r="D1231" s="192"/>
      <c r="E1231" s="192"/>
      <c r="F1231" s="192"/>
      <c r="G1231" s="193"/>
      <c r="H1231" s="106" t="s">
        <v>18</v>
      </c>
      <c r="I1231" s="107">
        <v>22.83</v>
      </c>
      <c r="J1231" s="107">
        <v>17.41</v>
      </c>
      <c r="K1231" s="107">
        <v>8.85</v>
      </c>
      <c r="L1231" s="107"/>
      <c r="M1231" s="107">
        <v>0.56999999999999995</v>
      </c>
      <c r="N1231" s="107"/>
    </row>
    <row r="1232" spans="2:14" x14ac:dyDescent="0.2">
      <c r="B1232" s="108" t="s">
        <v>310</v>
      </c>
      <c r="C1232" s="105" t="s">
        <v>55</v>
      </c>
      <c r="D1232" s="108">
        <v>65</v>
      </c>
      <c r="E1232" s="108">
        <v>26</v>
      </c>
      <c r="F1232" s="108">
        <v>1</v>
      </c>
      <c r="G1232" s="109">
        <v>8.6</v>
      </c>
      <c r="H1232" s="110" t="s">
        <v>17</v>
      </c>
      <c r="I1232" s="111">
        <v>7.68</v>
      </c>
      <c r="J1232" s="111">
        <v>163.22999999999999</v>
      </c>
      <c r="K1232" s="111">
        <v>75.66</v>
      </c>
      <c r="L1232" s="92">
        <f>IFERROR(SUM(I1232,J1232,K1232),"")</f>
        <v>246.57</v>
      </c>
      <c r="M1232" s="112">
        <v>173.89</v>
      </c>
      <c r="N1232" s="92">
        <f>IFERROR(SUM(L1232,M1232),"")</f>
        <v>420.46</v>
      </c>
    </row>
    <row r="1233" spans="2:14" x14ac:dyDescent="0.2">
      <c r="B1233" s="105"/>
      <c r="C1233" s="105"/>
      <c r="D1233" s="105"/>
      <c r="E1233" s="105"/>
      <c r="F1233" s="105"/>
      <c r="G1233" s="105"/>
      <c r="H1233" s="93" t="s">
        <v>56</v>
      </c>
      <c r="I1233" s="94">
        <f>IFERROR(I1232*I1227,"")</f>
        <v>922.75199999999995</v>
      </c>
      <c r="J1233" s="94">
        <f t="shared" ref="J1233:K1233" si="207">IFERROR(J1232*J1227,"")</f>
        <v>13975.7526</v>
      </c>
      <c r="K1233" s="94">
        <f t="shared" si="207"/>
        <v>3282.1307999999999</v>
      </c>
      <c r="L1233" s="94">
        <f>IFERROR(SUM(I1233,J1233,K1233),"")</f>
        <v>18180.635399999999</v>
      </c>
      <c r="M1233" s="94">
        <f>IFERROR(M1232*M1227,"")</f>
        <v>1191.1464999999998</v>
      </c>
      <c r="N1233" s="94">
        <f>IFERROR(SUM(L1233,M1233),"")</f>
        <v>19371.781899999998</v>
      </c>
    </row>
    <row r="1234" spans="2:14" x14ac:dyDescent="0.2">
      <c r="B1234" s="105"/>
      <c r="C1234" s="105"/>
      <c r="D1234" s="105"/>
      <c r="E1234" s="105"/>
      <c r="F1234" s="105"/>
      <c r="G1234" s="105"/>
      <c r="H1234" s="110" t="s">
        <v>22</v>
      </c>
      <c r="I1234" s="111"/>
      <c r="J1234" s="111" t="str">
        <f>IFERROR(INDEX([1]Извещение!$J$7:$T$47,MATCH(CONCATENATE([1]РАСЧЕТ!B1232,"/",[1]РАСЧЕТ!D1232,"/",[1]РАСЧЕТ!E1232,"/",F1232,"/",H1234),[1]Извещение!#REF!,0),3),"")</f>
        <v/>
      </c>
      <c r="K1234" s="111" t="str">
        <f>IFERROR(INDEX([1]Извещение!$J$7:$T$47,MATCH(CONCATENATE([1]РАСЧЕТ!B1232,"/",[1]РАСЧЕТ!D1232,"/",[1]РАСЧЕТ!E1232,"/",F1232,"/",H1234),[1]Извещение!#REF!,0),4),"")</f>
        <v/>
      </c>
      <c r="L1234" s="92">
        <f t="shared" ref="L1234:L1243" si="208">IFERROR(SUM(I1234,J1234,K1234),"")</f>
        <v>0</v>
      </c>
      <c r="M1234" s="112" t="str">
        <f>IFERROR(INDEX([1]Извещение!$J$7:$T$47,MATCH(CONCATENATE([1]РАСЧЕТ!B1232,"/",[1]РАСЧЕТ!D1232,"/",[1]РАСЧЕТ!E1232,"/",F1232,"/",H1234),[1]Извещение!#REF!,0),6),"")</f>
        <v/>
      </c>
      <c r="N1234" s="92">
        <f t="shared" ref="N1234" si="209">IFERROR(SUM(L1234,M1234),"")</f>
        <v>0</v>
      </c>
    </row>
    <row r="1235" spans="2:14" x14ac:dyDescent="0.2">
      <c r="B1235" s="105"/>
      <c r="C1235" s="105"/>
      <c r="D1235" s="105"/>
      <c r="E1235" s="105"/>
      <c r="F1235" s="105"/>
      <c r="G1235" s="105"/>
      <c r="H1235" s="93" t="s">
        <v>56</v>
      </c>
      <c r="I1235" s="94">
        <f>IFERROR(I1234*I1228,"")</f>
        <v>0</v>
      </c>
      <c r="J1235" s="94" t="str">
        <f t="shared" ref="J1235:K1235" si="210">IFERROR(J1234*J1228,"")</f>
        <v/>
      </c>
      <c r="K1235" s="94" t="str">
        <f t="shared" si="210"/>
        <v/>
      </c>
      <c r="L1235" s="94">
        <f t="shared" si="208"/>
        <v>0</v>
      </c>
      <c r="M1235" s="94" t="str">
        <f t="shared" ref="M1235" si="211">IFERROR(M1234*M1228,"")</f>
        <v/>
      </c>
      <c r="N1235" s="94">
        <f>IFERROR(SUM(L1235,M1235),"")</f>
        <v>0</v>
      </c>
    </row>
    <row r="1236" spans="2:14" x14ac:dyDescent="0.2">
      <c r="B1236" s="105"/>
      <c r="C1236" s="105"/>
      <c r="D1236" s="105"/>
      <c r="E1236" s="105"/>
      <c r="F1236" s="105"/>
      <c r="G1236" s="105"/>
      <c r="H1236" s="95" t="s">
        <v>19</v>
      </c>
      <c r="I1236" s="112">
        <v>2.71</v>
      </c>
      <c r="J1236" s="112">
        <v>90.88</v>
      </c>
      <c r="K1236" s="112">
        <v>43.35</v>
      </c>
      <c r="L1236" s="92">
        <f t="shared" si="208"/>
        <v>136.94</v>
      </c>
      <c r="M1236" s="112">
        <v>130.51</v>
      </c>
      <c r="N1236" s="92">
        <f t="shared" ref="N1236" si="212">IFERROR(SUM(L1236,M1236),"")</f>
        <v>267.45</v>
      </c>
    </row>
    <row r="1237" spans="2:14" x14ac:dyDescent="0.2">
      <c r="B1237" s="105"/>
      <c r="C1237" s="105"/>
      <c r="D1237" s="105"/>
      <c r="E1237" s="105"/>
      <c r="F1237" s="105"/>
      <c r="G1237" s="105"/>
      <c r="H1237" s="93" t="s">
        <v>56</v>
      </c>
      <c r="I1237" s="94">
        <f>IFERROR(I1236*I1229,"")</f>
        <v>193.35849999999999</v>
      </c>
      <c r="J1237" s="94">
        <f>IFERROR(J1236*J1229,"")</f>
        <v>4720.3071999999993</v>
      </c>
      <c r="K1237" s="94">
        <f>IFERROR(K1236*K1229,"")</f>
        <v>1150.509</v>
      </c>
      <c r="L1237" s="94">
        <f t="shared" si="208"/>
        <v>6064.1746999999996</v>
      </c>
      <c r="M1237" s="94">
        <f>IFERROR(M1236*M1229,"")</f>
        <v>186.62929999999997</v>
      </c>
      <c r="N1237" s="94">
        <f>IFERROR(SUM(L1237,M1237),"")</f>
        <v>6250.8039999999992</v>
      </c>
    </row>
    <row r="1238" spans="2:14" x14ac:dyDescent="0.2">
      <c r="B1238" s="105"/>
      <c r="C1238" s="105"/>
      <c r="D1238" s="105"/>
      <c r="E1238" s="105"/>
      <c r="F1238" s="105"/>
      <c r="G1238" s="105"/>
      <c r="H1238" s="95" t="s">
        <v>23</v>
      </c>
      <c r="I1238" s="112"/>
      <c r="J1238" s="112" t="str">
        <f>IFERROR(INDEX([1]Извещение!$J$7:$T$47,MATCH(CONCATENATE([1]РАСЧЕТ!B1232,"/",[1]РАСЧЕТ!D1232,"/",[1]РАСЧЕТ!E1232,"/",F1232,"/",H1238),[1]Извещение!#REF!,0),3),"")</f>
        <v/>
      </c>
      <c r="K1238" s="112" t="str">
        <f>IFERROR(INDEX([1]Извещение!$J$7:$T$47,MATCH(CONCATENATE([1]РАСЧЕТ!B1232,"/",[1]РАСЧЕТ!D1232,"/",[1]РАСЧЕТ!E1232,"/",F1232,"/",H1238),[1]Извещение!#REF!,0),4),"")</f>
        <v/>
      </c>
      <c r="L1238" s="92">
        <f t="shared" si="208"/>
        <v>0</v>
      </c>
      <c r="M1238" s="112" t="str">
        <f>IFERROR(INDEX([1]Извещение!$J$7:$T$47,MATCH(CONCATENATE([1]РАСЧЕТ!B1232,"/",[1]РАСЧЕТ!D1232,"/",[1]РАСЧЕТ!E1232,"/",F1232,"/",H1238),[1]Извещение!#REF!,0),6),"")</f>
        <v/>
      </c>
      <c r="N1238" s="92">
        <f t="shared" ref="N1238" si="213">IFERROR(SUM(L1238,M1238),"")</f>
        <v>0</v>
      </c>
    </row>
    <row r="1239" spans="2:14" x14ac:dyDescent="0.2">
      <c r="B1239" s="105"/>
      <c r="C1239" s="105"/>
      <c r="D1239" s="105"/>
      <c r="E1239" s="105"/>
      <c r="F1239" s="105"/>
      <c r="G1239" s="105"/>
      <c r="H1239" s="93" t="s">
        <v>56</v>
      </c>
      <c r="I1239" s="94">
        <f>IFERROR(I1238*I1230,"")</f>
        <v>0</v>
      </c>
      <c r="J1239" s="94" t="str">
        <f>IFERROR(J1238*J1230,"")</f>
        <v/>
      </c>
      <c r="K1239" s="94" t="str">
        <f>IFERROR(K1238*K1230,"")</f>
        <v/>
      </c>
      <c r="L1239" s="94">
        <f t="shared" si="208"/>
        <v>0</v>
      </c>
      <c r="M1239" s="94" t="str">
        <f>IFERROR(M1238*M1230,"")</f>
        <v/>
      </c>
      <c r="N1239" s="94">
        <f>IFERROR(SUM(L1239,M1239),"")</f>
        <v>0</v>
      </c>
    </row>
    <row r="1240" spans="2:14" x14ac:dyDescent="0.2">
      <c r="B1240" s="105"/>
      <c r="C1240" s="105"/>
      <c r="D1240" s="105"/>
      <c r="E1240" s="105"/>
      <c r="F1240" s="105"/>
      <c r="G1240" s="105"/>
      <c r="H1240" s="95" t="s">
        <v>18</v>
      </c>
      <c r="I1240" s="112">
        <v>46.99</v>
      </c>
      <c r="J1240" s="112">
        <v>648.55999999999995</v>
      </c>
      <c r="K1240" s="112">
        <v>49.35</v>
      </c>
      <c r="L1240" s="92">
        <f t="shared" si="208"/>
        <v>744.9</v>
      </c>
      <c r="M1240" s="112">
        <v>507.63</v>
      </c>
      <c r="N1240" s="92">
        <f t="shared" ref="N1240" si="214">IFERROR(SUM(L1240,M1240),"")</f>
        <v>1252.53</v>
      </c>
    </row>
    <row r="1241" spans="2:14" x14ac:dyDescent="0.2">
      <c r="B1241" s="105"/>
      <c r="C1241" s="105"/>
      <c r="D1241" s="105"/>
      <c r="E1241" s="105"/>
      <c r="F1241" s="105"/>
      <c r="G1241" s="105"/>
      <c r="H1241" s="93" t="s">
        <v>56</v>
      </c>
      <c r="I1241" s="94">
        <f>IFERROR(I1240*I1231,"")</f>
        <v>1072.7817</v>
      </c>
      <c r="J1241" s="94">
        <f>IFERROR(J1240*J1231,"")</f>
        <v>11291.429599999999</v>
      </c>
      <c r="K1241" s="94">
        <f>IFERROR(K1240*K1231,"")</f>
        <v>436.7475</v>
      </c>
      <c r="L1241" s="94">
        <f t="shared" si="208"/>
        <v>12800.958799999999</v>
      </c>
      <c r="M1241" s="94">
        <f>IFERROR(M1240*M1231,"")</f>
        <v>289.34909999999996</v>
      </c>
      <c r="N1241" s="94">
        <f>IFERROR(SUM(L1241,M1241),"")</f>
        <v>13090.307899999998</v>
      </c>
    </row>
    <row r="1242" spans="2:14" x14ac:dyDescent="0.2">
      <c r="B1242" s="105"/>
      <c r="C1242" s="105"/>
      <c r="D1242" s="105"/>
      <c r="E1242" s="105"/>
      <c r="F1242" s="105"/>
      <c r="G1242" s="105"/>
      <c r="H1242" s="96" t="s">
        <v>57</v>
      </c>
      <c r="I1242" s="97">
        <f ca="1">SUM(I1232:OFFSET(I1242,-1,0))-I1243</f>
        <v>57.379999999999654</v>
      </c>
      <c r="J1242" s="97">
        <f ca="1">SUM(J1232:OFFSET(J1242,-1,0))-J1243</f>
        <v>902.66999999999825</v>
      </c>
      <c r="K1242" s="97">
        <f ca="1">SUM(K1232:OFFSET(K1242,-1,0))-K1243</f>
        <v>168.35999999999967</v>
      </c>
      <c r="L1242" s="97">
        <f t="shared" ca="1" si="208"/>
        <v>1128.4099999999976</v>
      </c>
      <c r="M1242" s="97">
        <f ca="1">SUM(M1232:OFFSET(M1242,-1,0))-M1243</f>
        <v>812.02999999999975</v>
      </c>
      <c r="N1242" s="97">
        <f t="shared" ref="N1242" ca="1" si="215">IFERROR(SUM(L1242,M1242),"")</f>
        <v>1940.4399999999973</v>
      </c>
    </row>
    <row r="1243" spans="2:14" x14ac:dyDescent="0.2">
      <c r="B1243" s="105"/>
      <c r="C1243" s="105"/>
      <c r="D1243" s="105"/>
      <c r="E1243" s="105"/>
      <c r="F1243" s="105"/>
      <c r="G1243" s="105"/>
      <c r="H1243" s="96" t="s">
        <v>72</v>
      </c>
      <c r="I1243" s="97">
        <f>SUMIF(H1232:H1241,"стоимость",I1232:I1241)</f>
        <v>2188.8922000000002</v>
      </c>
      <c r="J1243" s="97">
        <f>SUMIF(H1232:H1241,"стоимость",J1232:J1241)</f>
        <v>29987.489399999999</v>
      </c>
      <c r="K1243" s="97">
        <f>SUMIF(H1232:H1241,"стоимость",K1232:K1241)</f>
        <v>4869.3873000000003</v>
      </c>
      <c r="L1243" s="97">
        <f t="shared" si="208"/>
        <v>37045.768900000003</v>
      </c>
      <c r="M1243" s="97">
        <f>SUMIF(H1232:H1241,"стоимость",M1232:M1241)</f>
        <v>1667.1248999999998</v>
      </c>
      <c r="N1243" s="97">
        <f>IFERROR(SUM(L1243,M1243),"")</f>
        <v>38712.893800000005</v>
      </c>
    </row>
    <row r="1244" spans="2:14" x14ac:dyDescent="0.2">
      <c r="B1244" s="113"/>
      <c r="C1244" s="113"/>
      <c r="D1244" s="113"/>
      <c r="E1244" s="113"/>
      <c r="F1244" s="113"/>
      <c r="G1244" s="114"/>
      <c r="H1244" s="98"/>
      <c r="I1244" s="98"/>
      <c r="J1244" s="98"/>
      <c r="K1244" s="98"/>
      <c r="L1244" s="99"/>
      <c r="M1244" s="98"/>
      <c r="N1244" s="98"/>
    </row>
    <row r="1245" spans="2:14" x14ac:dyDescent="0.2">
      <c r="B1245" s="184" t="s">
        <v>58</v>
      </c>
      <c r="C1245" s="184"/>
      <c r="D1245" s="184"/>
      <c r="E1245" s="184"/>
      <c r="F1245" s="164"/>
      <c r="G1245" s="90"/>
      <c r="H1245" s="90"/>
      <c r="I1245" s="90"/>
      <c r="J1245" s="98"/>
      <c r="K1245" s="98"/>
      <c r="L1245" s="99"/>
      <c r="M1245" s="98"/>
      <c r="N1245" s="98"/>
    </row>
    <row r="1246" spans="2:14" x14ac:dyDescent="0.2">
      <c r="B1246" s="173" t="s">
        <v>103</v>
      </c>
      <c r="C1246" s="173"/>
      <c r="D1246" s="173"/>
      <c r="E1246" s="173"/>
      <c r="F1246" s="173"/>
      <c r="G1246" s="173"/>
      <c r="H1246" s="173"/>
      <c r="I1246" s="173"/>
      <c r="J1246" s="98"/>
      <c r="K1246" s="98"/>
      <c r="L1246" s="99"/>
      <c r="M1246" s="98"/>
      <c r="N1246" s="98"/>
    </row>
    <row r="1247" spans="2:14" x14ac:dyDescent="0.2">
      <c r="B1247" s="173" t="s">
        <v>59</v>
      </c>
      <c r="C1247" s="173"/>
      <c r="D1247" s="173"/>
      <c r="E1247" s="173"/>
      <c r="F1247" s="173"/>
      <c r="G1247" s="173"/>
      <c r="H1247" s="173"/>
      <c r="I1247" s="173"/>
      <c r="J1247" s="98"/>
      <c r="K1247" s="98"/>
      <c r="L1247" s="99"/>
      <c r="M1247" s="98"/>
      <c r="N1247" s="98"/>
    </row>
    <row r="1248" spans="2:14" x14ac:dyDescent="0.2">
      <c r="B1248" s="173" t="s">
        <v>60</v>
      </c>
      <c r="C1248" s="173"/>
      <c r="D1248" s="173"/>
      <c r="E1248" s="173"/>
      <c r="F1248" s="173"/>
      <c r="G1248" s="173"/>
      <c r="H1248" s="173"/>
      <c r="I1248" s="173"/>
      <c r="J1248" s="98"/>
      <c r="K1248" s="98"/>
      <c r="L1248" s="99"/>
      <c r="M1248" s="98"/>
      <c r="N1248" s="98"/>
    </row>
    <row r="1249" spans="2:14" x14ac:dyDescent="0.2">
      <c r="B1249" s="173" t="s">
        <v>61</v>
      </c>
      <c r="C1249" s="173"/>
      <c r="D1249" s="173"/>
      <c r="E1249" s="173"/>
      <c r="F1249" s="173"/>
      <c r="G1249" s="173"/>
      <c r="H1249" s="173"/>
      <c r="I1249" s="173"/>
      <c r="J1249" s="98"/>
      <c r="K1249" s="98"/>
      <c r="L1249" s="99"/>
      <c r="M1249" s="98"/>
      <c r="N1249" s="98"/>
    </row>
    <row r="1250" spans="2:14" x14ac:dyDescent="0.2">
      <c r="B1250" s="173" t="s">
        <v>62</v>
      </c>
      <c r="C1250" s="173"/>
      <c r="D1250" s="173"/>
      <c r="E1250" s="173"/>
      <c r="F1250" s="173"/>
      <c r="G1250" s="173"/>
      <c r="H1250" s="173"/>
      <c r="I1250" s="173"/>
      <c r="J1250" s="90"/>
      <c r="K1250" s="90"/>
      <c r="L1250" s="90"/>
      <c r="M1250" s="90"/>
      <c r="N1250" s="90"/>
    </row>
    <row r="1251" spans="2:14" x14ac:dyDescent="0.2">
      <c r="B1251" s="173" t="s">
        <v>63</v>
      </c>
      <c r="C1251" s="173"/>
      <c r="D1251" s="173"/>
      <c r="E1251" s="173"/>
      <c r="F1251" s="173"/>
      <c r="G1251" s="173"/>
      <c r="H1251" s="173"/>
      <c r="I1251" s="173"/>
      <c r="J1251" s="90"/>
      <c r="K1251" s="90"/>
      <c r="L1251" s="90"/>
      <c r="M1251" s="90"/>
      <c r="N1251" s="90"/>
    </row>
    <row r="1252" spans="2:14" x14ac:dyDescent="0.2">
      <c r="B1252" s="173" t="s">
        <v>64</v>
      </c>
      <c r="C1252" s="173"/>
      <c r="D1252" s="173"/>
      <c r="E1252" s="173"/>
      <c r="F1252" s="173"/>
      <c r="G1252" s="173"/>
      <c r="H1252" s="173"/>
      <c r="I1252" s="173"/>
      <c r="J1252" s="90"/>
      <c r="K1252" s="90"/>
      <c r="L1252" s="90"/>
      <c r="M1252" s="90"/>
      <c r="N1252" s="90"/>
    </row>
    <row r="1253" spans="2:14" x14ac:dyDescent="0.2">
      <c r="B1253" s="173" t="s">
        <v>65</v>
      </c>
      <c r="C1253" s="173"/>
      <c r="D1253" s="173"/>
      <c r="E1253" s="173"/>
      <c r="F1253" s="173"/>
      <c r="G1253" s="173"/>
      <c r="H1253" s="173"/>
      <c r="I1253" s="173"/>
      <c r="J1253" s="90"/>
      <c r="K1253" s="90"/>
      <c r="L1253" s="90"/>
      <c r="M1253" s="90"/>
      <c r="N1253" s="90"/>
    </row>
    <row r="1254" spans="2:14" x14ac:dyDescent="0.2">
      <c r="B1254" s="165"/>
      <c r="C1254" s="165"/>
      <c r="D1254" s="165"/>
      <c r="E1254" s="165"/>
      <c r="F1254" s="165"/>
      <c r="G1254" s="165"/>
      <c r="H1254" s="165"/>
      <c r="I1254" s="165"/>
      <c r="J1254" s="90"/>
      <c r="K1254" s="90"/>
      <c r="L1254" s="90"/>
      <c r="M1254" s="90"/>
      <c r="N1254" s="90"/>
    </row>
    <row r="1255" spans="2:14" x14ac:dyDescent="0.2">
      <c r="B1255" s="90" t="s">
        <v>66</v>
      </c>
      <c r="C1255" s="90"/>
      <c r="D1255" s="90"/>
      <c r="E1255" s="90"/>
      <c r="F1255" s="90"/>
      <c r="G1255" s="90"/>
      <c r="H1255" s="90"/>
      <c r="I1255" s="90"/>
      <c r="J1255" s="90" t="s">
        <v>67</v>
      </c>
      <c r="K1255" s="90"/>
      <c r="L1255" s="90"/>
      <c r="M1255" s="90"/>
      <c r="N1255" s="90"/>
    </row>
    <row r="1256" spans="2:14" x14ac:dyDescent="0.2">
      <c r="B1256" s="117" t="s">
        <v>102</v>
      </c>
      <c r="C1256" s="117"/>
      <c r="D1256" s="90"/>
      <c r="E1256" s="90"/>
      <c r="F1256" s="90"/>
      <c r="G1256" s="90"/>
      <c r="H1256" s="90"/>
      <c r="I1256" s="90"/>
      <c r="J1256" s="117"/>
      <c r="K1256" s="117"/>
      <c r="L1256" s="117"/>
      <c r="M1256" s="90"/>
      <c r="N1256" s="90"/>
    </row>
    <row r="1257" spans="2:14" x14ac:dyDescent="0.2">
      <c r="B1257" s="101" t="s">
        <v>68</v>
      </c>
      <c r="C1257" s="90"/>
      <c r="D1257" s="90"/>
      <c r="E1257" s="90"/>
      <c r="F1257" s="90"/>
      <c r="G1257" s="90"/>
      <c r="H1257" s="90"/>
      <c r="I1257" s="90"/>
      <c r="J1257" s="90" t="s">
        <v>68</v>
      </c>
      <c r="K1257" s="90"/>
      <c r="L1257" s="90"/>
      <c r="M1257" s="90"/>
      <c r="N1257" s="90"/>
    </row>
    <row r="1258" spans="2:14" x14ac:dyDescent="0.2">
      <c r="B1258" s="90"/>
      <c r="C1258" s="90"/>
      <c r="D1258" s="90"/>
      <c r="E1258" s="90"/>
      <c r="F1258" s="90"/>
      <c r="G1258" s="90"/>
      <c r="H1258" s="90"/>
      <c r="I1258" s="90"/>
      <c r="J1258" s="90"/>
      <c r="K1258" s="90"/>
      <c r="L1258" s="90"/>
      <c r="M1258" s="90"/>
      <c r="N1258" s="90"/>
    </row>
    <row r="1259" spans="2:14" x14ac:dyDescent="0.2">
      <c r="B1259" s="117"/>
      <c r="C1259" s="117"/>
      <c r="D1259" s="90"/>
      <c r="E1259" s="90"/>
      <c r="F1259" s="90"/>
      <c r="G1259" s="90"/>
      <c r="H1259" s="90"/>
      <c r="I1259" s="90"/>
      <c r="J1259" s="117"/>
      <c r="K1259" s="117"/>
      <c r="L1259" s="117"/>
      <c r="M1259" s="90"/>
      <c r="N1259" s="90"/>
    </row>
    <row r="1260" spans="2:14" x14ac:dyDescent="0.2">
      <c r="B1260" s="162" t="s">
        <v>69</v>
      </c>
      <c r="C1260" s="90"/>
      <c r="D1260" s="90"/>
      <c r="E1260" s="90"/>
      <c r="F1260" s="90"/>
      <c r="G1260" s="90"/>
      <c r="H1260" s="90"/>
      <c r="I1260" s="90"/>
      <c r="J1260" s="172" t="s">
        <v>69</v>
      </c>
      <c r="K1260" s="172"/>
      <c r="L1260" s="172"/>
      <c r="M1260" s="90"/>
      <c r="N1260" s="90"/>
    </row>
    <row r="1261" spans="2:14" x14ac:dyDescent="0.2">
      <c r="B1261" s="90"/>
      <c r="C1261" s="90"/>
      <c r="D1261" s="90"/>
      <c r="E1261" s="90"/>
      <c r="F1261" s="90"/>
      <c r="G1261" s="90"/>
      <c r="H1261" s="90"/>
      <c r="I1261" s="90"/>
      <c r="J1261" s="90"/>
      <c r="K1261" s="90"/>
      <c r="L1261" s="90"/>
      <c r="M1261" s="90"/>
      <c r="N1261" s="90"/>
    </row>
    <row r="1262" spans="2:14" x14ac:dyDescent="0.2">
      <c r="B1262" s="165" t="s">
        <v>70</v>
      </c>
      <c r="C1262" s="90"/>
      <c r="D1262" s="90"/>
      <c r="E1262" s="90"/>
      <c r="F1262" s="90"/>
      <c r="G1262" s="90"/>
      <c r="H1262" s="90"/>
      <c r="I1262" s="90"/>
      <c r="J1262" s="90" t="s">
        <v>70</v>
      </c>
      <c r="K1262" s="90"/>
      <c r="L1262" s="90"/>
      <c r="M1262" s="90"/>
      <c r="N1262" s="90"/>
    </row>
    <row r="1264" spans="2:14" x14ac:dyDescent="0.2">
      <c r="B1264" s="90"/>
      <c r="C1264" s="90"/>
      <c r="D1264" s="90"/>
      <c r="E1264" s="90"/>
      <c r="F1264" s="90"/>
      <c r="G1264" s="90"/>
      <c r="H1264" s="90"/>
      <c r="I1264" s="90"/>
      <c r="J1264" s="90"/>
      <c r="K1264" s="90"/>
      <c r="M1264" s="90"/>
      <c r="N1264" s="159" t="s">
        <v>35</v>
      </c>
    </row>
    <row r="1265" spans="2:14" x14ac:dyDescent="0.2">
      <c r="B1265" s="90"/>
      <c r="C1265" s="90"/>
      <c r="D1265" s="90"/>
      <c r="E1265" s="90"/>
      <c r="F1265" s="90"/>
      <c r="G1265" s="90"/>
      <c r="H1265" s="90"/>
      <c r="I1265" s="90"/>
      <c r="J1265" s="90"/>
      <c r="K1265" s="90"/>
      <c r="M1265" s="90"/>
      <c r="N1265" s="159" t="s">
        <v>36</v>
      </c>
    </row>
    <row r="1266" spans="2:14" x14ac:dyDescent="0.2">
      <c r="B1266" s="90"/>
      <c r="C1266" s="90"/>
      <c r="D1266" s="90"/>
      <c r="E1266" s="90"/>
      <c r="F1266" s="90"/>
      <c r="G1266" s="90"/>
      <c r="H1266" s="90"/>
      <c r="I1266" s="90"/>
      <c r="J1266" s="90"/>
      <c r="K1266" s="90"/>
      <c r="M1266" s="90"/>
      <c r="N1266" s="159" t="s">
        <v>37</v>
      </c>
    </row>
    <row r="1267" spans="2:14" x14ac:dyDescent="0.2">
      <c r="B1267" s="90"/>
      <c r="C1267" s="90"/>
      <c r="D1267" s="90"/>
      <c r="E1267" s="90"/>
      <c r="F1267" s="90"/>
      <c r="G1267" s="90"/>
      <c r="H1267" s="90"/>
      <c r="I1267" s="90"/>
      <c r="J1267" s="90"/>
      <c r="K1267" s="90"/>
      <c r="L1267" s="90"/>
      <c r="M1267" s="90"/>
      <c r="N1267" s="90"/>
    </row>
    <row r="1268" spans="2:14" x14ac:dyDescent="0.2">
      <c r="B1268" s="90"/>
      <c r="C1268" s="174" t="s">
        <v>38</v>
      </c>
      <c r="D1268" s="174"/>
      <c r="E1268" s="174"/>
      <c r="F1268" s="174"/>
      <c r="G1268" s="174"/>
      <c r="H1268" s="174"/>
      <c r="I1268" s="174"/>
      <c r="J1268" s="174"/>
      <c r="K1268" s="174"/>
      <c r="L1268" s="174"/>
      <c r="M1268" s="90"/>
      <c r="N1268" s="90"/>
    </row>
    <row r="1269" spans="2:14" x14ac:dyDescent="0.2">
      <c r="B1269" s="90"/>
      <c r="C1269" s="174" t="s">
        <v>39</v>
      </c>
      <c r="D1269" s="174"/>
      <c r="E1269" s="174"/>
      <c r="F1269" s="174"/>
      <c r="G1269" s="174"/>
      <c r="H1269" s="174"/>
      <c r="I1269" s="174"/>
      <c r="J1269" s="174"/>
      <c r="K1269" s="174"/>
      <c r="L1269" s="174"/>
      <c r="M1269" s="90"/>
      <c r="N1269" s="90"/>
    </row>
    <row r="1270" spans="2:14" x14ac:dyDescent="0.2">
      <c r="B1270" s="90" t="s">
        <v>40</v>
      </c>
      <c r="C1270" s="163"/>
      <c r="D1270" s="163"/>
      <c r="E1270" s="163"/>
      <c r="F1270" s="163"/>
      <c r="G1270" s="163"/>
      <c r="H1270" s="163"/>
      <c r="I1270" s="163"/>
      <c r="J1270" s="163"/>
      <c r="K1270" s="163"/>
      <c r="L1270" s="174" t="s">
        <v>41</v>
      </c>
      <c r="M1270" s="174"/>
      <c r="N1270" s="174"/>
    </row>
    <row r="1271" spans="2:14" x14ac:dyDescent="0.2">
      <c r="B1271" s="90"/>
      <c r="C1271" s="163"/>
      <c r="D1271" s="163"/>
      <c r="E1271" s="163"/>
      <c r="F1271" s="163"/>
      <c r="G1271" s="163"/>
      <c r="H1271" s="163"/>
      <c r="I1271" s="163"/>
      <c r="J1271" s="163"/>
      <c r="K1271" s="163"/>
      <c r="L1271" s="163"/>
      <c r="M1271" s="163"/>
      <c r="N1271" s="163"/>
    </row>
    <row r="1272" spans="2:14" x14ac:dyDescent="0.2">
      <c r="B1272" s="90" t="s">
        <v>42</v>
      </c>
      <c r="C1272" s="163"/>
      <c r="D1272" s="163"/>
      <c r="E1272" s="163"/>
      <c r="F1272" s="163"/>
      <c r="G1272" s="163"/>
      <c r="H1272" s="163"/>
      <c r="I1272" s="163"/>
      <c r="J1272" s="163"/>
      <c r="K1272" s="163"/>
      <c r="L1272" s="163"/>
      <c r="M1272" s="163"/>
      <c r="N1272" s="163"/>
    </row>
    <row r="1273" spans="2:14" x14ac:dyDescent="0.2">
      <c r="B1273" s="90" t="s">
        <v>43</v>
      </c>
      <c r="C1273" s="163"/>
      <c r="D1273" s="163"/>
      <c r="E1273" s="163"/>
      <c r="F1273" s="163"/>
      <c r="G1273" s="163"/>
      <c r="H1273" s="163"/>
      <c r="I1273" s="163"/>
      <c r="J1273" s="163"/>
      <c r="K1273" s="163"/>
      <c r="L1273" s="163"/>
      <c r="M1273" s="163"/>
      <c r="N1273" s="163"/>
    </row>
    <row r="1274" spans="2:14" x14ac:dyDescent="0.2">
      <c r="B1274" s="90" t="s">
        <v>300</v>
      </c>
      <c r="C1274" s="163"/>
      <c r="D1274" s="163"/>
      <c r="E1274" s="163"/>
      <c r="F1274" s="163"/>
      <c r="G1274" s="163"/>
      <c r="H1274" s="163"/>
      <c r="I1274" s="163"/>
      <c r="J1274" s="163"/>
      <c r="K1274" s="163"/>
      <c r="L1274" s="163"/>
      <c r="M1274" s="163"/>
      <c r="N1274" s="163"/>
    </row>
    <row r="1275" spans="2:14" x14ac:dyDescent="0.2">
      <c r="B1275" s="90"/>
      <c r="C1275" s="163"/>
      <c r="D1275" s="163"/>
      <c r="E1275" s="163"/>
      <c r="F1275" s="163"/>
      <c r="G1275" s="163"/>
      <c r="H1275" s="163"/>
      <c r="I1275" s="163"/>
      <c r="J1275" s="163"/>
      <c r="K1275" s="163"/>
      <c r="L1275" s="163"/>
      <c r="M1275" s="163"/>
      <c r="N1275" s="163"/>
    </row>
    <row r="1276" spans="2:14" x14ac:dyDescent="0.2">
      <c r="B1276" s="90"/>
      <c r="C1276" s="90"/>
      <c r="D1276" s="90"/>
      <c r="E1276" s="90"/>
      <c r="F1276" s="90"/>
      <c r="G1276" s="90"/>
      <c r="H1276" s="90"/>
      <c r="I1276" s="90"/>
      <c r="J1276" s="90"/>
      <c r="K1276" s="90"/>
      <c r="L1276" s="90"/>
      <c r="M1276" s="90"/>
      <c r="N1276" s="90"/>
    </row>
    <row r="1277" spans="2:14" x14ac:dyDescent="0.2">
      <c r="B1277" s="175" t="s">
        <v>25</v>
      </c>
      <c r="C1277" s="177" t="s">
        <v>44</v>
      </c>
      <c r="D1277" s="179" t="s">
        <v>45</v>
      </c>
      <c r="E1277" s="179" t="s">
        <v>46</v>
      </c>
      <c r="F1277" s="179" t="s">
        <v>71</v>
      </c>
      <c r="G1277" s="179" t="s">
        <v>47</v>
      </c>
      <c r="H1277" s="179" t="s">
        <v>8</v>
      </c>
      <c r="I1277" s="180" t="s">
        <v>48</v>
      </c>
      <c r="J1277" s="180"/>
      <c r="K1277" s="180"/>
      <c r="L1277" s="180"/>
      <c r="M1277" s="181" t="s">
        <v>49</v>
      </c>
      <c r="N1277" s="182" t="s">
        <v>50</v>
      </c>
    </row>
    <row r="1278" spans="2:14" x14ac:dyDescent="0.2">
      <c r="B1278" s="176"/>
      <c r="C1278" s="178"/>
      <c r="D1278" s="179"/>
      <c r="E1278" s="179"/>
      <c r="F1278" s="179"/>
      <c r="G1278" s="179"/>
      <c r="H1278" s="179"/>
      <c r="I1278" s="105" t="s">
        <v>51</v>
      </c>
      <c r="J1278" s="105" t="s">
        <v>52</v>
      </c>
      <c r="K1278" s="105" t="s">
        <v>53</v>
      </c>
      <c r="L1278" s="105" t="s">
        <v>54</v>
      </c>
      <c r="M1278" s="181"/>
      <c r="N1278" s="183"/>
    </row>
    <row r="1279" spans="2:14" x14ac:dyDescent="0.2">
      <c r="B1279" s="185" t="s">
        <v>301</v>
      </c>
      <c r="C1279" s="186"/>
      <c r="D1279" s="186"/>
      <c r="E1279" s="186"/>
      <c r="F1279" s="186"/>
      <c r="G1279" s="187"/>
      <c r="H1279" s="106" t="s">
        <v>17</v>
      </c>
      <c r="I1279" s="107">
        <v>120.15</v>
      </c>
      <c r="J1279" s="107">
        <v>85.62</v>
      </c>
      <c r="K1279" s="107">
        <v>43.38</v>
      </c>
      <c r="L1279" s="107"/>
      <c r="M1279" s="107">
        <v>6.85</v>
      </c>
      <c r="N1279" s="107"/>
    </row>
    <row r="1280" spans="2:14" x14ac:dyDescent="0.2">
      <c r="B1280" s="188"/>
      <c r="C1280" s="189"/>
      <c r="D1280" s="189"/>
      <c r="E1280" s="189"/>
      <c r="F1280" s="189"/>
      <c r="G1280" s="190"/>
      <c r="H1280" s="106" t="s">
        <v>22</v>
      </c>
      <c r="I1280" s="107">
        <v>898.69</v>
      </c>
      <c r="J1280" s="107">
        <v>642.13</v>
      </c>
      <c r="K1280" s="107">
        <v>323.07</v>
      </c>
      <c r="L1280" s="107"/>
      <c r="M1280" s="107">
        <v>27.97</v>
      </c>
      <c r="N1280" s="107"/>
    </row>
    <row r="1281" spans="2:14" x14ac:dyDescent="0.2">
      <c r="B1281" s="188"/>
      <c r="C1281" s="189"/>
      <c r="D1281" s="189"/>
      <c r="E1281" s="189"/>
      <c r="F1281" s="189"/>
      <c r="G1281" s="190"/>
      <c r="H1281" s="106" t="s">
        <v>19</v>
      </c>
      <c r="I1281" s="107">
        <v>71.349999999999994</v>
      </c>
      <c r="J1281" s="107">
        <v>51.94</v>
      </c>
      <c r="K1281" s="107">
        <v>26.54</v>
      </c>
      <c r="L1281" s="107"/>
      <c r="M1281" s="107">
        <v>1.43</v>
      </c>
      <c r="N1281" s="107"/>
    </row>
    <row r="1282" spans="2:14" x14ac:dyDescent="0.2">
      <c r="B1282" s="188"/>
      <c r="C1282" s="189"/>
      <c r="D1282" s="189"/>
      <c r="E1282" s="189"/>
      <c r="F1282" s="189"/>
      <c r="G1282" s="190"/>
      <c r="H1282" s="106" t="s">
        <v>23</v>
      </c>
      <c r="I1282" s="107">
        <v>71.349999999999994</v>
      </c>
      <c r="J1282" s="107">
        <v>51.94</v>
      </c>
      <c r="K1282" s="107">
        <v>26.54</v>
      </c>
      <c r="L1282" s="107"/>
      <c r="M1282" s="107">
        <v>1.43</v>
      </c>
      <c r="N1282" s="107"/>
    </row>
    <row r="1283" spans="2:14" x14ac:dyDescent="0.2">
      <c r="B1283" s="191"/>
      <c r="C1283" s="192"/>
      <c r="D1283" s="192"/>
      <c r="E1283" s="192"/>
      <c r="F1283" s="192"/>
      <c r="G1283" s="193"/>
      <c r="H1283" s="106" t="s">
        <v>18</v>
      </c>
      <c r="I1283" s="107">
        <v>22.83</v>
      </c>
      <c r="J1283" s="107">
        <v>17.41</v>
      </c>
      <c r="K1283" s="107">
        <v>8.85</v>
      </c>
      <c r="L1283" s="107"/>
      <c r="M1283" s="107">
        <v>0.56999999999999995</v>
      </c>
      <c r="N1283" s="107"/>
    </row>
    <row r="1284" spans="2:14" x14ac:dyDescent="0.2">
      <c r="B1284" s="108" t="s">
        <v>310</v>
      </c>
      <c r="C1284" s="105" t="s">
        <v>55</v>
      </c>
      <c r="D1284" s="108">
        <v>87</v>
      </c>
      <c r="E1284" s="108">
        <v>13</v>
      </c>
      <c r="F1284" s="108">
        <v>1</v>
      </c>
      <c r="G1284" s="109">
        <v>5</v>
      </c>
      <c r="H1284" s="110" t="s">
        <v>17</v>
      </c>
      <c r="I1284" s="111"/>
      <c r="J1284" s="111"/>
      <c r="K1284" s="111"/>
      <c r="L1284" s="92">
        <f>IFERROR(SUM(I1284,J1284,K1284),"")</f>
        <v>0</v>
      </c>
      <c r="M1284" s="112"/>
      <c r="N1284" s="92">
        <f>IFERROR(SUM(L1284,M1284),"")</f>
        <v>0</v>
      </c>
    </row>
    <row r="1285" spans="2:14" x14ac:dyDescent="0.2">
      <c r="B1285" s="105"/>
      <c r="C1285" s="105"/>
      <c r="D1285" s="105"/>
      <c r="E1285" s="105"/>
      <c r="F1285" s="105"/>
      <c r="G1285" s="105"/>
      <c r="H1285" s="93" t="s">
        <v>56</v>
      </c>
      <c r="I1285" s="94">
        <f>IFERROR(I1284*I1279,"")</f>
        <v>0</v>
      </c>
      <c r="J1285" s="94">
        <f t="shared" ref="J1285:K1285" si="216">IFERROR(J1284*J1279,"")</f>
        <v>0</v>
      </c>
      <c r="K1285" s="94">
        <f t="shared" si="216"/>
        <v>0</v>
      </c>
      <c r="L1285" s="94">
        <f>IFERROR(SUM(I1285,J1285,K1285),"")</f>
        <v>0</v>
      </c>
      <c r="M1285" s="94">
        <f>IFERROR(M1284*M1279,"")</f>
        <v>0</v>
      </c>
      <c r="N1285" s="94">
        <f>IFERROR(SUM(L1285,M1285),"")</f>
        <v>0</v>
      </c>
    </row>
    <row r="1286" spans="2:14" x14ac:dyDescent="0.2">
      <c r="B1286" s="105"/>
      <c r="C1286" s="105"/>
      <c r="D1286" s="105"/>
      <c r="E1286" s="105"/>
      <c r="F1286" s="105"/>
      <c r="G1286" s="105"/>
      <c r="H1286" s="110" t="s">
        <v>22</v>
      </c>
      <c r="I1286" s="111"/>
      <c r="J1286" s="111" t="str">
        <f>IFERROR(INDEX([1]Извещение!$J$7:$T$47,MATCH(CONCATENATE([1]РАСЧЕТ!B1284,"/",[1]РАСЧЕТ!D1284,"/",[1]РАСЧЕТ!E1284,"/",F1284,"/",H1286),[1]Извещение!#REF!,0),3),"")</f>
        <v/>
      </c>
      <c r="K1286" s="111" t="str">
        <f>IFERROR(INDEX([1]Извещение!$J$7:$T$47,MATCH(CONCATENATE([1]РАСЧЕТ!B1284,"/",[1]РАСЧЕТ!D1284,"/",[1]РАСЧЕТ!E1284,"/",F1284,"/",H1286),[1]Извещение!#REF!,0),4),"")</f>
        <v/>
      </c>
      <c r="L1286" s="92">
        <f t="shared" ref="L1286:L1295" si="217">IFERROR(SUM(I1286,J1286,K1286),"")</f>
        <v>0</v>
      </c>
      <c r="M1286" s="112" t="str">
        <f>IFERROR(INDEX([1]Извещение!$J$7:$T$47,MATCH(CONCATENATE([1]РАСЧЕТ!B1284,"/",[1]РАСЧЕТ!D1284,"/",[1]РАСЧЕТ!E1284,"/",F1284,"/",H1286),[1]Извещение!#REF!,0),6),"")</f>
        <v/>
      </c>
      <c r="N1286" s="92">
        <f t="shared" ref="N1286" si="218">IFERROR(SUM(L1286,M1286),"")</f>
        <v>0</v>
      </c>
    </row>
    <row r="1287" spans="2:14" x14ac:dyDescent="0.2">
      <c r="B1287" s="105"/>
      <c r="C1287" s="105"/>
      <c r="D1287" s="105"/>
      <c r="E1287" s="105"/>
      <c r="F1287" s="105"/>
      <c r="G1287" s="105"/>
      <c r="H1287" s="93" t="s">
        <v>56</v>
      </c>
      <c r="I1287" s="94">
        <f>IFERROR(I1286*I1280,"")</f>
        <v>0</v>
      </c>
      <c r="J1287" s="94" t="str">
        <f t="shared" ref="J1287:K1287" si="219">IFERROR(J1286*J1280,"")</f>
        <v/>
      </c>
      <c r="K1287" s="94" t="str">
        <f t="shared" si="219"/>
        <v/>
      </c>
      <c r="L1287" s="94">
        <f t="shared" si="217"/>
        <v>0</v>
      </c>
      <c r="M1287" s="94" t="str">
        <f t="shared" ref="M1287" si="220">IFERROR(M1286*M1280,"")</f>
        <v/>
      </c>
      <c r="N1287" s="94">
        <f>IFERROR(SUM(L1287,M1287),"")</f>
        <v>0</v>
      </c>
    </row>
    <row r="1288" spans="2:14" x14ac:dyDescent="0.2">
      <c r="B1288" s="105"/>
      <c r="C1288" s="105"/>
      <c r="D1288" s="105"/>
      <c r="E1288" s="105"/>
      <c r="F1288" s="105"/>
      <c r="G1288" s="105"/>
      <c r="H1288" s="95" t="s">
        <v>19</v>
      </c>
      <c r="I1288" s="112">
        <v>0.76</v>
      </c>
      <c r="J1288" s="112">
        <v>54.46</v>
      </c>
      <c r="K1288" s="112">
        <v>27.58</v>
      </c>
      <c r="L1288" s="92">
        <f t="shared" si="217"/>
        <v>82.8</v>
      </c>
      <c r="M1288" s="112">
        <v>73.290000000000006</v>
      </c>
      <c r="N1288" s="92">
        <f t="shared" ref="N1288" si="221">IFERROR(SUM(L1288,M1288),"")</f>
        <v>156.09</v>
      </c>
    </row>
    <row r="1289" spans="2:14" x14ac:dyDescent="0.2">
      <c r="B1289" s="105"/>
      <c r="C1289" s="105"/>
      <c r="D1289" s="105"/>
      <c r="E1289" s="105"/>
      <c r="F1289" s="105"/>
      <c r="G1289" s="105"/>
      <c r="H1289" s="93" t="s">
        <v>56</v>
      </c>
      <c r="I1289" s="94">
        <f>IFERROR(I1288*I1281,"")</f>
        <v>54.225999999999999</v>
      </c>
      <c r="J1289" s="94">
        <f>IFERROR(J1288*J1281,"")</f>
        <v>2828.6523999999999</v>
      </c>
      <c r="K1289" s="94">
        <f>IFERROR(K1288*K1281,"")</f>
        <v>731.97319999999991</v>
      </c>
      <c r="L1289" s="94">
        <f t="shared" si="217"/>
        <v>3614.8516</v>
      </c>
      <c r="M1289" s="94">
        <f>IFERROR(M1288*M1281,"")</f>
        <v>104.80470000000001</v>
      </c>
      <c r="N1289" s="94">
        <f>IFERROR(SUM(L1289,M1289),"")</f>
        <v>3719.6563000000001</v>
      </c>
    </row>
    <row r="1290" spans="2:14" x14ac:dyDescent="0.2">
      <c r="B1290" s="105"/>
      <c r="C1290" s="105"/>
      <c r="D1290" s="105"/>
      <c r="E1290" s="105"/>
      <c r="F1290" s="105"/>
      <c r="G1290" s="105"/>
      <c r="H1290" s="95" t="s">
        <v>23</v>
      </c>
      <c r="I1290" s="112"/>
      <c r="J1290" s="112" t="str">
        <f>IFERROR(INDEX([1]Извещение!$J$7:$T$47,MATCH(CONCATENATE([1]РАСЧЕТ!B1284,"/",[1]РАСЧЕТ!D1284,"/",[1]РАСЧЕТ!E1284,"/",F1284,"/",H1290),[1]Извещение!#REF!,0),3),"")</f>
        <v/>
      </c>
      <c r="K1290" s="112" t="str">
        <f>IFERROR(INDEX([1]Извещение!$J$7:$T$47,MATCH(CONCATENATE([1]РАСЧЕТ!B1284,"/",[1]РАСЧЕТ!D1284,"/",[1]РАСЧЕТ!E1284,"/",F1284,"/",H1290),[1]Извещение!#REF!,0),4),"")</f>
        <v/>
      </c>
      <c r="L1290" s="92">
        <f t="shared" si="217"/>
        <v>0</v>
      </c>
      <c r="M1290" s="112" t="str">
        <f>IFERROR(INDEX([1]Извещение!$J$7:$T$47,MATCH(CONCATENATE([1]РАСЧЕТ!B1284,"/",[1]РАСЧЕТ!D1284,"/",[1]РАСЧЕТ!E1284,"/",F1284,"/",H1290),[1]Извещение!#REF!,0),6),"")</f>
        <v/>
      </c>
      <c r="N1290" s="92">
        <f t="shared" ref="N1290" si="222">IFERROR(SUM(L1290,M1290),"")</f>
        <v>0</v>
      </c>
    </row>
    <row r="1291" spans="2:14" x14ac:dyDescent="0.2">
      <c r="B1291" s="105"/>
      <c r="C1291" s="105"/>
      <c r="D1291" s="105"/>
      <c r="E1291" s="105"/>
      <c r="F1291" s="105"/>
      <c r="G1291" s="105"/>
      <c r="H1291" s="93" t="s">
        <v>56</v>
      </c>
      <c r="I1291" s="94">
        <f>IFERROR(I1290*I1282,"")</f>
        <v>0</v>
      </c>
      <c r="J1291" s="94" t="str">
        <f>IFERROR(J1290*J1282,"")</f>
        <v/>
      </c>
      <c r="K1291" s="94" t="str">
        <f>IFERROR(K1290*K1282,"")</f>
        <v/>
      </c>
      <c r="L1291" s="94">
        <f t="shared" si="217"/>
        <v>0</v>
      </c>
      <c r="M1291" s="94" t="str">
        <f>IFERROR(M1290*M1282,"")</f>
        <v/>
      </c>
      <c r="N1291" s="94">
        <f>IFERROR(SUM(L1291,M1291),"")</f>
        <v>0</v>
      </c>
    </row>
    <row r="1292" spans="2:14" x14ac:dyDescent="0.2">
      <c r="B1292" s="105"/>
      <c r="C1292" s="105"/>
      <c r="D1292" s="105"/>
      <c r="E1292" s="105"/>
      <c r="F1292" s="105"/>
      <c r="G1292" s="105"/>
      <c r="H1292" s="95" t="s">
        <v>18</v>
      </c>
      <c r="I1292" s="112">
        <v>42.36</v>
      </c>
      <c r="J1292" s="112">
        <v>630.13</v>
      </c>
      <c r="K1292" s="112">
        <v>70.5</v>
      </c>
      <c r="L1292" s="92">
        <f t="shared" si="217"/>
        <v>742.99</v>
      </c>
      <c r="M1292" s="112">
        <v>605.84</v>
      </c>
      <c r="N1292" s="92">
        <f t="shared" ref="N1292" si="223">IFERROR(SUM(L1292,M1292),"")</f>
        <v>1348.83</v>
      </c>
    </row>
    <row r="1293" spans="2:14" x14ac:dyDescent="0.2">
      <c r="B1293" s="105"/>
      <c r="C1293" s="105"/>
      <c r="D1293" s="105"/>
      <c r="E1293" s="105"/>
      <c r="F1293" s="105"/>
      <c r="G1293" s="105"/>
      <c r="H1293" s="93" t="s">
        <v>56</v>
      </c>
      <c r="I1293" s="94">
        <f>IFERROR(I1292*I1283,"")</f>
        <v>967.07879999999989</v>
      </c>
      <c r="J1293" s="94">
        <f>IFERROR(J1292*J1283,"")</f>
        <v>10970.5633</v>
      </c>
      <c r="K1293" s="94">
        <f>IFERROR(K1292*K1283,"")</f>
        <v>623.92499999999995</v>
      </c>
      <c r="L1293" s="94">
        <f t="shared" si="217"/>
        <v>12561.567099999998</v>
      </c>
      <c r="M1293" s="94">
        <f>IFERROR(M1292*M1283,"")</f>
        <v>345.3288</v>
      </c>
      <c r="N1293" s="94">
        <f>IFERROR(SUM(L1293,M1293),"")</f>
        <v>12906.895899999998</v>
      </c>
    </row>
    <row r="1294" spans="2:14" x14ac:dyDescent="0.2">
      <c r="B1294" s="105"/>
      <c r="C1294" s="105"/>
      <c r="D1294" s="105"/>
      <c r="E1294" s="105"/>
      <c r="F1294" s="105"/>
      <c r="G1294" s="105"/>
      <c r="H1294" s="96" t="s">
        <v>57</v>
      </c>
      <c r="I1294" s="97">
        <f ca="1">SUM(I1284:OFFSET(I1294,-1,0))-I1295</f>
        <v>43.119999999999891</v>
      </c>
      <c r="J1294" s="97">
        <f ca="1">SUM(J1284:OFFSET(J1294,-1,0))-J1295</f>
        <v>684.59000000000015</v>
      </c>
      <c r="K1294" s="97">
        <f ca="1">SUM(K1284:OFFSET(K1294,-1,0))-K1295</f>
        <v>98.080000000000155</v>
      </c>
      <c r="L1294" s="97">
        <f t="shared" ca="1" si="217"/>
        <v>825.79000000000019</v>
      </c>
      <c r="M1294" s="97">
        <f ca="1">SUM(M1284:OFFSET(M1294,-1,0))-M1295</f>
        <v>679.13</v>
      </c>
      <c r="N1294" s="97">
        <f t="shared" ref="N1294" ca="1" si="224">IFERROR(SUM(L1294,M1294),"")</f>
        <v>1504.92</v>
      </c>
    </row>
    <row r="1295" spans="2:14" x14ac:dyDescent="0.2">
      <c r="B1295" s="105"/>
      <c r="C1295" s="105"/>
      <c r="D1295" s="105"/>
      <c r="E1295" s="105"/>
      <c r="F1295" s="105"/>
      <c r="G1295" s="105"/>
      <c r="H1295" s="96" t="s">
        <v>72</v>
      </c>
      <c r="I1295" s="97">
        <f>SUMIF(H1284:H1293,"стоимость",I1284:I1293)</f>
        <v>1021.3047999999999</v>
      </c>
      <c r="J1295" s="97">
        <f>SUMIF(H1284:H1293,"стоимость",J1284:J1293)</f>
        <v>13799.215700000001</v>
      </c>
      <c r="K1295" s="97">
        <f>SUMIF(H1284:H1293,"стоимость",K1284:K1293)</f>
        <v>1355.8981999999999</v>
      </c>
      <c r="L1295" s="97">
        <f t="shared" si="217"/>
        <v>16176.4187</v>
      </c>
      <c r="M1295" s="97">
        <f>SUMIF(H1284:H1293,"стоимость",M1284:M1293)</f>
        <v>450.13350000000003</v>
      </c>
      <c r="N1295" s="97">
        <f>IFERROR(SUM(L1295,M1295),"")</f>
        <v>16626.552200000002</v>
      </c>
    </row>
    <row r="1296" spans="2:14" x14ac:dyDescent="0.2">
      <c r="B1296" s="113"/>
      <c r="C1296" s="113"/>
      <c r="D1296" s="113"/>
      <c r="E1296" s="113"/>
      <c r="F1296" s="113"/>
      <c r="G1296" s="114"/>
      <c r="H1296" s="98"/>
      <c r="I1296" s="98"/>
      <c r="J1296" s="98"/>
      <c r="K1296" s="98"/>
      <c r="L1296" s="99"/>
      <c r="M1296" s="98"/>
      <c r="N1296" s="98"/>
    </row>
    <row r="1297" spans="2:14" x14ac:dyDescent="0.2">
      <c r="B1297" s="184" t="s">
        <v>58</v>
      </c>
      <c r="C1297" s="184"/>
      <c r="D1297" s="184"/>
      <c r="E1297" s="184"/>
      <c r="F1297" s="164"/>
      <c r="G1297" s="90"/>
      <c r="H1297" s="90"/>
      <c r="I1297" s="90"/>
      <c r="J1297" s="98"/>
      <c r="K1297" s="98"/>
      <c r="L1297" s="99"/>
      <c r="M1297" s="98"/>
      <c r="N1297" s="98"/>
    </row>
    <row r="1298" spans="2:14" x14ac:dyDescent="0.2">
      <c r="B1298" s="173" t="s">
        <v>103</v>
      </c>
      <c r="C1298" s="173"/>
      <c r="D1298" s="173"/>
      <c r="E1298" s="173"/>
      <c r="F1298" s="173"/>
      <c r="G1298" s="173"/>
      <c r="H1298" s="173"/>
      <c r="I1298" s="173"/>
      <c r="J1298" s="98"/>
      <c r="K1298" s="98"/>
      <c r="L1298" s="99"/>
      <c r="M1298" s="98"/>
      <c r="N1298" s="98"/>
    </row>
    <row r="1299" spans="2:14" x14ac:dyDescent="0.2">
      <c r="B1299" s="173" t="s">
        <v>59</v>
      </c>
      <c r="C1299" s="173"/>
      <c r="D1299" s="173"/>
      <c r="E1299" s="173"/>
      <c r="F1299" s="173"/>
      <c r="G1299" s="173"/>
      <c r="H1299" s="173"/>
      <c r="I1299" s="173"/>
      <c r="J1299" s="98"/>
      <c r="K1299" s="98"/>
      <c r="L1299" s="99"/>
      <c r="M1299" s="98"/>
      <c r="N1299" s="98"/>
    </row>
    <row r="1300" spans="2:14" x14ac:dyDescent="0.2">
      <c r="B1300" s="173" t="s">
        <v>60</v>
      </c>
      <c r="C1300" s="173"/>
      <c r="D1300" s="173"/>
      <c r="E1300" s="173"/>
      <c r="F1300" s="173"/>
      <c r="G1300" s="173"/>
      <c r="H1300" s="173"/>
      <c r="I1300" s="173"/>
      <c r="J1300" s="98"/>
      <c r="K1300" s="98"/>
      <c r="L1300" s="99"/>
      <c r="M1300" s="98"/>
      <c r="N1300" s="98"/>
    </row>
    <row r="1301" spans="2:14" x14ac:dyDescent="0.2">
      <c r="B1301" s="173" t="s">
        <v>61</v>
      </c>
      <c r="C1301" s="173"/>
      <c r="D1301" s="173"/>
      <c r="E1301" s="173"/>
      <c r="F1301" s="173"/>
      <c r="G1301" s="173"/>
      <c r="H1301" s="173"/>
      <c r="I1301" s="173"/>
      <c r="J1301" s="98"/>
      <c r="K1301" s="98"/>
      <c r="L1301" s="99"/>
      <c r="M1301" s="98"/>
      <c r="N1301" s="98"/>
    </row>
    <row r="1302" spans="2:14" x14ac:dyDescent="0.2">
      <c r="B1302" s="173" t="s">
        <v>62</v>
      </c>
      <c r="C1302" s="173"/>
      <c r="D1302" s="173"/>
      <c r="E1302" s="173"/>
      <c r="F1302" s="173"/>
      <c r="G1302" s="173"/>
      <c r="H1302" s="173"/>
      <c r="I1302" s="173"/>
      <c r="J1302" s="90"/>
      <c r="K1302" s="90"/>
      <c r="L1302" s="90"/>
      <c r="M1302" s="90"/>
      <c r="N1302" s="90"/>
    </row>
    <row r="1303" spans="2:14" x14ac:dyDescent="0.2">
      <c r="B1303" s="173" t="s">
        <v>63</v>
      </c>
      <c r="C1303" s="173"/>
      <c r="D1303" s="173"/>
      <c r="E1303" s="173"/>
      <c r="F1303" s="173"/>
      <c r="G1303" s="173"/>
      <c r="H1303" s="173"/>
      <c r="I1303" s="173"/>
      <c r="J1303" s="90"/>
      <c r="K1303" s="90"/>
      <c r="L1303" s="90"/>
      <c r="M1303" s="90"/>
      <c r="N1303" s="90"/>
    </row>
    <row r="1304" spans="2:14" x14ac:dyDescent="0.2">
      <c r="B1304" s="173" t="s">
        <v>64</v>
      </c>
      <c r="C1304" s="173"/>
      <c r="D1304" s="173"/>
      <c r="E1304" s="173"/>
      <c r="F1304" s="173"/>
      <c r="G1304" s="173"/>
      <c r="H1304" s="173"/>
      <c r="I1304" s="173"/>
      <c r="J1304" s="90"/>
      <c r="K1304" s="90"/>
      <c r="L1304" s="90"/>
      <c r="M1304" s="90"/>
      <c r="N1304" s="90"/>
    </row>
    <row r="1305" spans="2:14" x14ac:dyDescent="0.2">
      <c r="B1305" s="173" t="s">
        <v>65</v>
      </c>
      <c r="C1305" s="173"/>
      <c r="D1305" s="173"/>
      <c r="E1305" s="173"/>
      <c r="F1305" s="173"/>
      <c r="G1305" s="173"/>
      <c r="H1305" s="173"/>
      <c r="I1305" s="173"/>
      <c r="J1305" s="90"/>
      <c r="K1305" s="90"/>
      <c r="L1305" s="90"/>
      <c r="M1305" s="90"/>
      <c r="N1305" s="90"/>
    </row>
    <row r="1306" spans="2:14" x14ac:dyDescent="0.2">
      <c r="B1306" s="165"/>
      <c r="C1306" s="165"/>
      <c r="D1306" s="165"/>
      <c r="E1306" s="165"/>
      <c r="F1306" s="165"/>
      <c r="G1306" s="165"/>
      <c r="H1306" s="165"/>
      <c r="I1306" s="165"/>
      <c r="J1306" s="90"/>
      <c r="K1306" s="90"/>
      <c r="L1306" s="90"/>
      <c r="M1306" s="90"/>
      <c r="N1306" s="90"/>
    </row>
    <row r="1307" spans="2:14" x14ac:dyDescent="0.2">
      <c r="B1307" s="90" t="s">
        <v>66</v>
      </c>
      <c r="C1307" s="90"/>
      <c r="D1307" s="90"/>
      <c r="E1307" s="90"/>
      <c r="F1307" s="90"/>
      <c r="G1307" s="90"/>
      <c r="H1307" s="90"/>
      <c r="I1307" s="90"/>
      <c r="J1307" s="90" t="s">
        <v>67</v>
      </c>
      <c r="K1307" s="90"/>
      <c r="L1307" s="90"/>
      <c r="M1307" s="90"/>
      <c r="N1307" s="90"/>
    </row>
    <row r="1308" spans="2:14" x14ac:dyDescent="0.2">
      <c r="B1308" s="117" t="s">
        <v>102</v>
      </c>
      <c r="C1308" s="117"/>
      <c r="D1308" s="90"/>
      <c r="E1308" s="90"/>
      <c r="F1308" s="90"/>
      <c r="G1308" s="90"/>
      <c r="H1308" s="90"/>
      <c r="I1308" s="90"/>
      <c r="J1308" s="117"/>
      <c r="K1308" s="117"/>
      <c r="L1308" s="117"/>
      <c r="M1308" s="90"/>
      <c r="N1308" s="90"/>
    </row>
    <row r="1309" spans="2:14" x14ac:dyDescent="0.2">
      <c r="B1309" s="101" t="s">
        <v>68</v>
      </c>
      <c r="C1309" s="90"/>
      <c r="D1309" s="90"/>
      <c r="E1309" s="90"/>
      <c r="F1309" s="90"/>
      <c r="G1309" s="90"/>
      <c r="H1309" s="90"/>
      <c r="I1309" s="90"/>
      <c r="J1309" s="90" t="s">
        <v>68</v>
      </c>
      <c r="K1309" s="90"/>
      <c r="L1309" s="90"/>
      <c r="M1309" s="90"/>
      <c r="N1309" s="90"/>
    </row>
    <row r="1310" spans="2:14" x14ac:dyDescent="0.2">
      <c r="B1310" s="90"/>
      <c r="C1310" s="90"/>
      <c r="D1310" s="90"/>
      <c r="E1310" s="90"/>
      <c r="F1310" s="90"/>
      <c r="G1310" s="90"/>
      <c r="H1310" s="90"/>
      <c r="I1310" s="90"/>
      <c r="J1310" s="90"/>
      <c r="K1310" s="90"/>
      <c r="L1310" s="90"/>
      <c r="M1310" s="90"/>
      <c r="N1310" s="90"/>
    </row>
    <row r="1311" spans="2:14" x14ac:dyDescent="0.2">
      <c r="B1311" s="117"/>
      <c r="C1311" s="117"/>
      <c r="D1311" s="90"/>
      <c r="E1311" s="90"/>
      <c r="F1311" s="90"/>
      <c r="G1311" s="90"/>
      <c r="H1311" s="90"/>
      <c r="I1311" s="90"/>
      <c r="J1311" s="117"/>
      <c r="K1311" s="117"/>
      <c r="L1311" s="117"/>
      <c r="M1311" s="90"/>
      <c r="N1311" s="90"/>
    </row>
    <row r="1312" spans="2:14" x14ac:dyDescent="0.2">
      <c r="B1312" s="162" t="s">
        <v>69</v>
      </c>
      <c r="C1312" s="90"/>
      <c r="D1312" s="90"/>
      <c r="E1312" s="90"/>
      <c r="F1312" s="90"/>
      <c r="G1312" s="90"/>
      <c r="H1312" s="90"/>
      <c r="I1312" s="90"/>
      <c r="J1312" s="172" t="s">
        <v>69</v>
      </c>
      <c r="K1312" s="172"/>
      <c r="L1312" s="172"/>
      <c r="M1312" s="90"/>
      <c r="N1312" s="90"/>
    </row>
    <row r="1313" spans="2:14" x14ac:dyDescent="0.2">
      <c r="B1313" s="90"/>
      <c r="C1313" s="90"/>
      <c r="D1313" s="90"/>
      <c r="E1313" s="90"/>
      <c r="F1313" s="90"/>
      <c r="G1313" s="90"/>
      <c r="H1313" s="90"/>
      <c r="I1313" s="90"/>
      <c r="J1313" s="90"/>
      <c r="K1313" s="90"/>
      <c r="L1313" s="90"/>
      <c r="M1313" s="90"/>
      <c r="N1313" s="90"/>
    </row>
    <row r="1314" spans="2:14" x14ac:dyDescent="0.2">
      <c r="B1314" s="165" t="s">
        <v>70</v>
      </c>
      <c r="C1314" s="90"/>
      <c r="D1314" s="90"/>
      <c r="E1314" s="90"/>
      <c r="F1314" s="90"/>
      <c r="G1314" s="90"/>
      <c r="H1314" s="90"/>
      <c r="I1314" s="90"/>
      <c r="J1314" s="90" t="s">
        <v>70</v>
      </c>
      <c r="K1314" s="90"/>
      <c r="L1314" s="90"/>
      <c r="M1314" s="90"/>
      <c r="N1314" s="90"/>
    </row>
    <row r="1316" spans="2:14" x14ac:dyDescent="0.2">
      <c r="B1316" s="90"/>
      <c r="C1316" s="90"/>
      <c r="D1316" s="90"/>
      <c r="E1316" s="90"/>
      <c r="F1316" s="90"/>
      <c r="G1316" s="90"/>
      <c r="H1316" s="90"/>
      <c r="I1316" s="90"/>
      <c r="J1316" s="90"/>
      <c r="K1316" s="90"/>
      <c r="M1316" s="90"/>
      <c r="N1316" s="159" t="s">
        <v>35</v>
      </c>
    </row>
    <row r="1317" spans="2:14" x14ac:dyDescent="0.2">
      <c r="B1317" s="90"/>
      <c r="C1317" s="90"/>
      <c r="D1317" s="90"/>
      <c r="E1317" s="90"/>
      <c r="F1317" s="90"/>
      <c r="G1317" s="90"/>
      <c r="H1317" s="90"/>
      <c r="I1317" s="90"/>
      <c r="J1317" s="90"/>
      <c r="K1317" s="90"/>
      <c r="M1317" s="90"/>
      <c r="N1317" s="159" t="s">
        <v>36</v>
      </c>
    </row>
    <row r="1318" spans="2:14" x14ac:dyDescent="0.2">
      <c r="B1318" s="90"/>
      <c r="C1318" s="90"/>
      <c r="D1318" s="90"/>
      <c r="E1318" s="90"/>
      <c r="F1318" s="90"/>
      <c r="G1318" s="90"/>
      <c r="H1318" s="90"/>
      <c r="I1318" s="90"/>
      <c r="J1318" s="90"/>
      <c r="K1318" s="90"/>
      <c r="M1318" s="90"/>
      <c r="N1318" s="159" t="s">
        <v>37</v>
      </c>
    </row>
    <row r="1319" spans="2:14" x14ac:dyDescent="0.2">
      <c r="B1319" s="90"/>
      <c r="C1319" s="90"/>
      <c r="D1319" s="90"/>
      <c r="E1319" s="90"/>
      <c r="F1319" s="90"/>
      <c r="G1319" s="90"/>
      <c r="H1319" s="90"/>
      <c r="I1319" s="90"/>
      <c r="J1319" s="90"/>
      <c r="K1319" s="90"/>
      <c r="L1319" s="90"/>
      <c r="M1319" s="90"/>
      <c r="N1319" s="90"/>
    </row>
    <row r="1320" spans="2:14" x14ac:dyDescent="0.2">
      <c r="B1320" s="90"/>
      <c r="C1320" s="174" t="s">
        <v>38</v>
      </c>
      <c r="D1320" s="174"/>
      <c r="E1320" s="174"/>
      <c r="F1320" s="174"/>
      <c r="G1320" s="174"/>
      <c r="H1320" s="174"/>
      <c r="I1320" s="174"/>
      <c r="J1320" s="174"/>
      <c r="K1320" s="174"/>
      <c r="L1320" s="174"/>
      <c r="M1320" s="90"/>
      <c r="N1320" s="90"/>
    </row>
    <row r="1321" spans="2:14" x14ac:dyDescent="0.2">
      <c r="B1321" s="90"/>
      <c r="C1321" s="174" t="s">
        <v>39</v>
      </c>
      <c r="D1321" s="174"/>
      <c r="E1321" s="174"/>
      <c r="F1321" s="174"/>
      <c r="G1321" s="174"/>
      <c r="H1321" s="174"/>
      <c r="I1321" s="174"/>
      <c r="J1321" s="174"/>
      <c r="K1321" s="174"/>
      <c r="L1321" s="174"/>
      <c r="M1321" s="90"/>
      <c r="N1321" s="90"/>
    </row>
    <row r="1322" spans="2:14" x14ac:dyDescent="0.2">
      <c r="B1322" s="90" t="s">
        <v>40</v>
      </c>
      <c r="C1322" s="163"/>
      <c r="D1322" s="163"/>
      <c r="E1322" s="163"/>
      <c r="F1322" s="163"/>
      <c r="G1322" s="163"/>
      <c r="H1322" s="163"/>
      <c r="I1322" s="163"/>
      <c r="J1322" s="163"/>
      <c r="K1322" s="163"/>
      <c r="L1322" s="174" t="s">
        <v>41</v>
      </c>
      <c r="M1322" s="174"/>
      <c r="N1322" s="174"/>
    </row>
    <row r="1323" spans="2:14" x14ac:dyDescent="0.2">
      <c r="B1323" s="90"/>
      <c r="C1323" s="163"/>
      <c r="D1323" s="163"/>
      <c r="E1323" s="163"/>
      <c r="F1323" s="163"/>
      <c r="G1323" s="163"/>
      <c r="H1323" s="163"/>
      <c r="I1323" s="163"/>
      <c r="J1323" s="163"/>
      <c r="K1323" s="163"/>
      <c r="L1323" s="163"/>
      <c r="M1323" s="163"/>
      <c r="N1323" s="163"/>
    </row>
    <row r="1324" spans="2:14" x14ac:dyDescent="0.2">
      <c r="B1324" s="90" t="s">
        <v>42</v>
      </c>
      <c r="C1324" s="163"/>
      <c r="D1324" s="163"/>
      <c r="E1324" s="163"/>
      <c r="F1324" s="163"/>
      <c r="G1324" s="163"/>
      <c r="H1324" s="163"/>
      <c r="I1324" s="163"/>
      <c r="J1324" s="163"/>
      <c r="K1324" s="163"/>
      <c r="L1324" s="163"/>
      <c r="M1324" s="163"/>
      <c r="N1324" s="163"/>
    </row>
    <row r="1325" spans="2:14" x14ac:dyDescent="0.2">
      <c r="B1325" s="90" t="s">
        <v>43</v>
      </c>
      <c r="C1325" s="163"/>
      <c r="D1325" s="163"/>
      <c r="E1325" s="163"/>
      <c r="F1325" s="163"/>
      <c r="G1325" s="163"/>
      <c r="H1325" s="163"/>
      <c r="I1325" s="163"/>
      <c r="J1325" s="163"/>
      <c r="K1325" s="163"/>
      <c r="L1325" s="163"/>
      <c r="M1325" s="163"/>
      <c r="N1325" s="163"/>
    </row>
    <row r="1326" spans="2:14" x14ac:dyDescent="0.2">
      <c r="B1326" s="90" t="s">
        <v>300</v>
      </c>
      <c r="C1326" s="163"/>
      <c r="D1326" s="163"/>
      <c r="E1326" s="163"/>
      <c r="F1326" s="163"/>
      <c r="G1326" s="163"/>
      <c r="H1326" s="163"/>
      <c r="I1326" s="163"/>
      <c r="J1326" s="163"/>
      <c r="K1326" s="163"/>
      <c r="L1326" s="163"/>
      <c r="M1326" s="163"/>
      <c r="N1326" s="163"/>
    </row>
    <row r="1327" spans="2:14" x14ac:dyDescent="0.2">
      <c r="B1327" s="90"/>
      <c r="C1327" s="163"/>
      <c r="D1327" s="163"/>
      <c r="E1327" s="163"/>
      <c r="F1327" s="163"/>
      <c r="G1327" s="163"/>
      <c r="H1327" s="163"/>
      <c r="I1327" s="163"/>
      <c r="J1327" s="163"/>
      <c r="K1327" s="163"/>
      <c r="L1327" s="163"/>
      <c r="M1327" s="163"/>
      <c r="N1327" s="163"/>
    </row>
    <row r="1328" spans="2:14" x14ac:dyDescent="0.2">
      <c r="B1328" s="90"/>
      <c r="C1328" s="90"/>
      <c r="D1328" s="90"/>
      <c r="E1328" s="90"/>
      <c r="F1328" s="90"/>
      <c r="G1328" s="90"/>
      <c r="H1328" s="90"/>
      <c r="I1328" s="90"/>
      <c r="J1328" s="90"/>
      <c r="K1328" s="90"/>
      <c r="L1328" s="90"/>
      <c r="M1328" s="90"/>
      <c r="N1328" s="90"/>
    </row>
    <row r="1329" spans="2:14" x14ac:dyDescent="0.2">
      <c r="B1329" s="175" t="s">
        <v>25</v>
      </c>
      <c r="C1329" s="177" t="s">
        <v>44</v>
      </c>
      <c r="D1329" s="179" t="s">
        <v>45</v>
      </c>
      <c r="E1329" s="179" t="s">
        <v>46</v>
      </c>
      <c r="F1329" s="179" t="s">
        <v>71</v>
      </c>
      <c r="G1329" s="179" t="s">
        <v>47</v>
      </c>
      <c r="H1329" s="179" t="s">
        <v>8</v>
      </c>
      <c r="I1329" s="180" t="s">
        <v>48</v>
      </c>
      <c r="J1329" s="180"/>
      <c r="K1329" s="180"/>
      <c r="L1329" s="180"/>
      <c r="M1329" s="181" t="s">
        <v>49</v>
      </c>
      <c r="N1329" s="182" t="s">
        <v>50</v>
      </c>
    </row>
    <row r="1330" spans="2:14" x14ac:dyDescent="0.2">
      <c r="B1330" s="176"/>
      <c r="C1330" s="178"/>
      <c r="D1330" s="179"/>
      <c r="E1330" s="179"/>
      <c r="F1330" s="179"/>
      <c r="G1330" s="179"/>
      <c r="H1330" s="179"/>
      <c r="I1330" s="105" t="s">
        <v>51</v>
      </c>
      <c r="J1330" s="105" t="s">
        <v>52</v>
      </c>
      <c r="K1330" s="105" t="s">
        <v>53</v>
      </c>
      <c r="L1330" s="105" t="s">
        <v>54</v>
      </c>
      <c r="M1330" s="181"/>
      <c r="N1330" s="183"/>
    </row>
    <row r="1331" spans="2:14" x14ac:dyDescent="0.2">
      <c r="B1331" s="185" t="s">
        <v>301</v>
      </c>
      <c r="C1331" s="186"/>
      <c r="D1331" s="186"/>
      <c r="E1331" s="186"/>
      <c r="F1331" s="186"/>
      <c r="G1331" s="187"/>
      <c r="H1331" s="106" t="s">
        <v>17</v>
      </c>
      <c r="I1331" s="107">
        <v>120.15</v>
      </c>
      <c r="J1331" s="107">
        <v>85.62</v>
      </c>
      <c r="K1331" s="107">
        <v>43.38</v>
      </c>
      <c r="L1331" s="107"/>
      <c r="M1331" s="107">
        <v>6.85</v>
      </c>
      <c r="N1331" s="107"/>
    </row>
    <row r="1332" spans="2:14" x14ac:dyDescent="0.2">
      <c r="B1332" s="188"/>
      <c r="C1332" s="189"/>
      <c r="D1332" s="189"/>
      <c r="E1332" s="189"/>
      <c r="F1332" s="189"/>
      <c r="G1332" s="190"/>
      <c r="H1332" s="106" t="s">
        <v>22</v>
      </c>
      <c r="I1332" s="107">
        <v>898.69</v>
      </c>
      <c r="J1332" s="107">
        <v>642.13</v>
      </c>
      <c r="K1332" s="107">
        <v>323.07</v>
      </c>
      <c r="L1332" s="107"/>
      <c r="M1332" s="107">
        <v>27.97</v>
      </c>
      <c r="N1332" s="107"/>
    </row>
    <row r="1333" spans="2:14" x14ac:dyDescent="0.2">
      <c r="B1333" s="188"/>
      <c r="C1333" s="189"/>
      <c r="D1333" s="189"/>
      <c r="E1333" s="189"/>
      <c r="F1333" s="189"/>
      <c r="G1333" s="190"/>
      <c r="H1333" s="106" t="s">
        <v>19</v>
      </c>
      <c r="I1333" s="107">
        <v>71.349999999999994</v>
      </c>
      <c r="J1333" s="107">
        <v>51.94</v>
      </c>
      <c r="K1333" s="107">
        <v>26.54</v>
      </c>
      <c r="L1333" s="107"/>
      <c r="M1333" s="107">
        <v>1.43</v>
      </c>
      <c r="N1333" s="107"/>
    </row>
    <row r="1334" spans="2:14" x14ac:dyDescent="0.2">
      <c r="B1334" s="188"/>
      <c r="C1334" s="189"/>
      <c r="D1334" s="189"/>
      <c r="E1334" s="189"/>
      <c r="F1334" s="189"/>
      <c r="G1334" s="190"/>
      <c r="H1334" s="106" t="s">
        <v>23</v>
      </c>
      <c r="I1334" s="107">
        <v>71.349999999999994</v>
      </c>
      <c r="J1334" s="107">
        <v>51.94</v>
      </c>
      <c r="K1334" s="107">
        <v>26.54</v>
      </c>
      <c r="L1334" s="107"/>
      <c r="M1334" s="107">
        <v>1.43</v>
      </c>
      <c r="N1334" s="107"/>
    </row>
    <row r="1335" spans="2:14" x14ac:dyDescent="0.2">
      <c r="B1335" s="191"/>
      <c r="C1335" s="192"/>
      <c r="D1335" s="192"/>
      <c r="E1335" s="192"/>
      <c r="F1335" s="192"/>
      <c r="G1335" s="193"/>
      <c r="H1335" s="106" t="s">
        <v>18</v>
      </c>
      <c r="I1335" s="107">
        <v>22.83</v>
      </c>
      <c r="J1335" s="107">
        <v>17.41</v>
      </c>
      <c r="K1335" s="107">
        <v>8.85</v>
      </c>
      <c r="L1335" s="107"/>
      <c r="M1335" s="107">
        <v>0.56999999999999995</v>
      </c>
      <c r="N1335" s="107"/>
    </row>
    <row r="1336" spans="2:14" x14ac:dyDescent="0.2">
      <c r="B1336" s="108" t="s">
        <v>310</v>
      </c>
      <c r="C1336" s="105" t="s">
        <v>55</v>
      </c>
      <c r="D1336" s="108">
        <v>115</v>
      </c>
      <c r="E1336" s="108">
        <v>18</v>
      </c>
      <c r="F1336" s="108">
        <v>1</v>
      </c>
      <c r="G1336" s="109">
        <v>2.1</v>
      </c>
      <c r="H1336" s="110" t="s">
        <v>17</v>
      </c>
      <c r="I1336" s="111">
        <v>2.29</v>
      </c>
      <c r="J1336" s="111">
        <v>20.79</v>
      </c>
      <c r="K1336" s="111">
        <v>8.5500000000000007</v>
      </c>
      <c r="L1336" s="92">
        <f>IFERROR(SUM(I1336,J1336,K1336),"")</f>
        <v>31.63</v>
      </c>
      <c r="M1336" s="112">
        <v>20.91</v>
      </c>
      <c r="N1336" s="92">
        <f>IFERROR(SUM(L1336,M1336),"")</f>
        <v>52.54</v>
      </c>
    </row>
    <row r="1337" spans="2:14" x14ac:dyDescent="0.2">
      <c r="B1337" s="105"/>
      <c r="C1337" s="105"/>
      <c r="D1337" s="105"/>
      <c r="E1337" s="105"/>
      <c r="F1337" s="105"/>
      <c r="G1337" s="105"/>
      <c r="H1337" s="93" t="s">
        <v>56</v>
      </c>
      <c r="I1337" s="94">
        <f>IFERROR(I1336*I1331,"")</f>
        <v>275.14350000000002</v>
      </c>
      <c r="J1337" s="94">
        <f t="shared" ref="J1337:K1337" si="225">IFERROR(J1336*J1331,"")</f>
        <v>1780.0398</v>
      </c>
      <c r="K1337" s="94">
        <f t="shared" si="225"/>
        <v>370.89900000000006</v>
      </c>
      <c r="L1337" s="94">
        <f>IFERROR(SUM(I1337,J1337,K1337),"")</f>
        <v>2426.0823</v>
      </c>
      <c r="M1337" s="94">
        <f>IFERROR(M1336*M1331,"")</f>
        <v>143.23349999999999</v>
      </c>
      <c r="N1337" s="94">
        <f>IFERROR(SUM(L1337,M1337),"")</f>
        <v>2569.3157999999999</v>
      </c>
    </row>
    <row r="1338" spans="2:14" x14ac:dyDescent="0.2">
      <c r="B1338" s="105"/>
      <c r="C1338" s="105"/>
      <c r="D1338" s="105"/>
      <c r="E1338" s="105"/>
      <c r="F1338" s="105"/>
      <c r="G1338" s="105"/>
      <c r="H1338" s="110" t="s">
        <v>22</v>
      </c>
      <c r="I1338" s="111"/>
      <c r="J1338" s="111" t="str">
        <f>IFERROR(INDEX([1]Извещение!$J$7:$T$47,MATCH(CONCATENATE([1]РАСЧЕТ!B1336,"/",[1]РАСЧЕТ!D1336,"/",[1]РАСЧЕТ!E1336,"/",F1336,"/",H1338),[1]Извещение!#REF!,0),3),"")</f>
        <v/>
      </c>
      <c r="K1338" s="111" t="str">
        <f>IFERROR(INDEX([1]Извещение!$J$7:$T$47,MATCH(CONCATENATE([1]РАСЧЕТ!B1336,"/",[1]РАСЧЕТ!D1336,"/",[1]РАСЧЕТ!E1336,"/",F1336,"/",H1338),[1]Извещение!#REF!,0),4),"")</f>
        <v/>
      </c>
      <c r="L1338" s="92">
        <f t="shared" ref="L1338:L1347" si="226">IFERROR(SUM(I1338,J1338,K1338),"")</f>
        <v>0</v>
      </c>
      <c r="M1338" s="112" t="str">
        <f>IFERROR(INDEX([1]Извещение!$J$7:$T$47,MATCH(CONCATENATE([1]РАСЧЕТ!B1336,"/",[1]РАСЧЕТ!D1336,"/",[1]РАСЧЕТ!E1336,"/",F1336,"/",H1338),[1]Извещение!#REF!,0),6),"")</f>
        <v/>
      </c>
      <c r="N1338" s="92">
        <f t="shared" ref="N1338" si="227">IFERROR(SUM(L1338,M1338),"")</f>
        <v>0</v>
      </c>
    </row>
    <row r="1339" spans="2:14" x14ac:dyDescent="0.2">
      <c r="B1339" s="105"/>
      <c r="C1339" s="105"/>
      <c r="D1339" s="105"/>
      <c r="E1339" s="105"/>
      <c r="F1339" s="105"/>
      <c r="G1339" s="105"/>
      <c r="H1339" s="93" t="s">
        <v>56</v>
      </c>
      <c r="I1339" s="94">
        <f>IFERROR(I1338*I1332,"")</f>
        <v>0</v>
      </c>
      <c r="J1339" s="94" t="str">
        <f t="shared" ref="J1339:K1339" si="228">IFERROR(J1338*J1332,"")</f>
        <v/>
      </c>
      <c r="K1339" s="94" t="str">
        <f t="shared" si="228"/>
        <v/>
      </c>
      <c r="L1339" s="94">
        <f t="shared" si="226"/>
        <v>0</v>
      </c>
      <c r="M1339" s="94" t="str">
        <f t="shared" ref="M1339" si="229">IFERROR(M1338*M1332,"")</f>
        <v/>
      </c>
      <c r="N1339" s="94">
        <f>IFERROR(SUM(L1339,M1339),"")</f>
        <v>0</v>
      </c>
    </row>
    <row r="1340" spans="2:14" x14ac:dyDescent="0.2">
      <c r="B1340" s="105"/>
      <c r="C1340" s="105"/>
      <c r="D1340" s="105"/>
      <c r="E1340" s="105"/>
      <c r="F1340" s="105"/>
      <c r="G1340" s="105"/>
      <c r="H1340" s="95" t="s">
        <v>19</v>
      </c>
      <c r="I1340" s="112">
        <v>0</v>
      </c>
      <c r="J1340" s="112">
        <v>0</v>
      </c>
      <c r="K1340" s="112">
        <v>0</v>
      </c>
      <c r="L1340" s="92">
        <f t="shared" si="226"/>
        <v>0</v>
      </c>
      <c r="M1340" s="112">
        <v>20.13</v>
      </c>
      <c r="N1340" s="92">
        <f t="shared" ref="N1340" si="230">IFERROR(SUM(L1340,M1340),"")</f>
        <v>20.13</v>
      </c>
    </row>
    <row r="1341" spans="2:14" x14ac:dyDescent="0.2">
      <c r="B1341" s="105"/>
      <c r="C1341" s="105"/>
      <c r="D1341" s="105"/>
      <c r="E1341" s="105"/>
      <c r="F1341" s="105"/>
      <c r="G1341" s="105"/>
      <c r="H1341" s="93" t="s">
        <v>56</v>
      </c>
      <c r="I1341" s="94">
        <f>IFERROR(I1340*I1333,"")</f>
        <v>0</v>
      </c>
      <c r="J1341" s="94">
        <f>IFERROR(J1340*J1333,"")</f>
        <v>0</v>
      </c>
      <c r="K1341" s="94">
        <f>IFERROR(K1340*K1333,"")</f>
        <v>0</v>
      </c>
      <c r="L1341" s="94">
        <f t="shared" si="226"/>
        <v>0</v>
      </c>
      <c r="M1341" s="94">
        <f>IFERROR(M1340*M1333,"")</f>
        <v>28.785899999999998</v>
      </c>
      <c r="N1341" s="94">
        <f>IFERROR(SUM(L1341,M1341),"")</f>
        <v>28.785899999999998</v>
      </c>
    </row>
    <row r="1342" spans="2:14" x14ac:dyDescent="0.2">
      <c r="B1342" s="105"/>
      <c r="C1342" s="105"/>
      <c r="D1342" s="105"/>
      <c r="E1342" s="105"/>
      <c r="F1342" s="105"/>
      <c r="G1342" s="105"/>
      <c r="H1342" s="95" t="s">
        <v>23</v>
      </c>
      <c r="I1342" s="112"/>
      <c r="J1342" s="112" t="str">
        <f>IFERROR(INDEX([1]Извещение!$J$7:$T$47,MATCH(CONCATENATE([1]РАСЧЕТ!B1336,"/",[1]РАСЧЕТ!D1336,"/",[1]РАСЧЕТ!E1336,"/",F1336,"/",H1342),[1]Извещение!#REF!,0),3),"")</f>
        <v/>
      </c>
      <c r="K1342" s="112" t="str">
        <f>IFERROR(INDEX([1]Извещение!$J$7:$T$47,MATCH(CONCATENATE([1]РАСЧЕТ!B1336,"/",[1]РАСЧЕТ!D1336,"/",[1]РАСЧЕТ!E1336,"/",F1336,"/",H1342),[1]Извещение!#REF!,0),4),"")</f>
        <v/>
      </c>
      <c r="L1342" s="92">
        <f t="shared" si="226"/>
        <v>0</v>
      </c>
      <c r="M1342" s="112" t="str">
        <f>IFERROR(INDEX([1]Извещение!$J$7:$T$47,MATCH(CONCATENATE([1]РАСЧЕТ!B1336,"/",[1]РАСЧЕТ!D1336,"/",[1]РАСЧЕТ!E1336,"/",F1336,"/",H1342),[1]Извещение!#REF!,0),6),"")</f>
        <v/>
      </c>
      <c r="N1342" s="92">
        <f t="shared" ref="N1342" si="231">IFERROR(SUM(L1342,M1342),"")</f>
        <v>0</v>
      </c>
    </row>
    <row r="1343" spans="2:14" x14ac:dyDescent="0.2">
      <c r="B1343" s="105"/>
      <c r="C1343" s="105"/>
      <c r="D1343" s="105"/>
      <c r="E1343" s="105"/>
      <c r="F1343" s="105"/>
      <c r="G1343" s="105"/>
      <c r="H1343" s="93" t="s">
        <v>56</v>
      </c>
      <c r="I1343" s="94">
        <f>IFERROR(I1342*I1334,"")</f>
        <v>0</v>
      </c>
      <c r="J1343" s="94" t="str">
        <f>IFERROR(J1342*J1334,"")</f>
        <v/>
      </c>
      <c r="K1343" s="94" t="str">
        <f>IFERROR(K1342*K1334,"")</f>
        <v/>
      </c>
      <c r="L1343" s="94">
        <f t="shared" si="226"/>
        <v>0</v>
      </c>
      <c r="M1343" s="94" t="str">
        <f>IFERROR(M1342*M1334,"")</f>
        <v/>
      </c>
      <c r="N1343" s="94">
        <f>IFERROR(SUM(L1343,M1343),"")</f>
        <v>0</v>
      </c>
    </row>
    <row r="1344" spans="2:14" x14ac:dyDescent="0.2">
      <c r="B1344" s="105"/>
      <c r="C1344" s="105"/>
      <c r="D1344" s="105"/>
      <c r="E1344" s="105"/>
      <c r="F1344" s="105"/>
      <c r="G1344" s="105"/>
      <c r="H1344" s="95" t="s">
        <v>18</v>
      </c>
      <c r="I1344" s="112">
        <v>22.15</v>
      </c>
      <c r="J1344" s="112">
        <v>155.79</v>
      </c>
      <c r="K1344" s="112">
        <v>17.16</v>
      </c>
      <c r="L1344" s="92">
        <f t="shared" si="226"/>
        <v>195.1</v>
      </c>
      <c r="M1344" s="112">
        <v>162.91</v>
      </c>
      <c r="N1344" s="92">
        <f t="shared" ref="N1344" si="232">IFERROR(SUM(L1344,M1344),"")</f>
        <v>358.01</v>
      </c>
    </row>
    <row r="1345" spans="2:14" x14ac:dyDescent="0.2">
      <c r="B1345" s="105"/>
      <c r="C1345" s="105"/>
      <c r="D1345" s="105"/>
      <c r="E1345" s="105"/>
      <c r="F1345" s="105"/>
      <c r="G1345" s="105"/>
      <c r="H1345" s="93" t="s">
        <v>56</v>
      </c>
      <c r="I1345" s="94">
        <f>IFERROR(I1344*I1335,"")</f>
        <v>505.68449999999996</v>
      </c>
      <c r="J1345" s="94">
        <f>IFERROR(J1344*J1335,"")</f>
        <v>2712.3038999999999</v>
      </c>
      <c r="K1345" s="94">
        <f>IFERROR(K1344*K1335,"")</f>
        <v>151.86599999999999</v>
      </c>
      <c r="L1345" s="94">
        <f t="shared" si="226"/>
        <v>3369.8543999999997</v>
      </c>
      <c r="M1345" s="94">
        <f>IFERROR(M1344*M1335,"")</f>
        <v>92.858699999999985</v>
      </c>
      <c r="N1345" s="94">
        <f>IFERROR(SUM(L1345,M1345),"")</f>
        <v>3462.7130999999995</v>
      </c>
    </row>
    <row r="1346" spans="2:14" x14ac:dyDescent="0.2">
      <c r="B1346" s="105"/>
      <c r="C1346" s="105"/>
      <c r="D1346" s="105"/>
      <c r="E1346" s="105"/>
      <c r="F1346" s="105"/>
      <c r="G1346" s="105"/>
      <c r="H1346" s="96" t="s">
        <v>57</v>
      </c>
      <c r="I1346" s="97">
        <f ca="1">SUM(I1336:OFFSET(I1346,-1,0))-I1347</f>
        <v>24.440000000000055</v>
      </c>
      <c r="J1346" s="97">
        <f ca="1">SUM(J1336:OFFSET(J1346,-1,0))-J1347</f>
        <v>176.57999999999993</v>
      </c>
      <c r="K1346" s="97">
        <f ca="1">SUM(K1336:OFFSET(K1346,-1,0))-K1347</f>
        <v>25.710000000000036</v>
      </c>
      <c r="L1346" s="97">
        <f t="shared" ca="1" si="226"/>
        <v>226.73000000000002</v>
      </c>
      <c r="M1346" s="97">
        <f ca="1">SUM(M1336:OFFSET(M1346,-1,0))-M1347</f>
        <v>203.95</v>
      </c>
      <c r="N1346" s="97">
        <f t="shared" ref="N1346" ca="1" si="233">IFERROR(SUM(L1346,M1346),"")</f>
        <v>430.68</v>
      </c>
    </row>
    <row r="1347" spans="2:14" x14ac:dyDescent="0.2">
      <c r="B1347" s="105"/>
      <c r="C1347" s="105"/>
      <c r="D1347" s="105"/>
      <c r="E1347" s="105"/>
      <c r="F1347" s="105"/>
      <c r="G1347" s="105"/>
      <c r="H1347" s="96" t="s">
        <v>72</v>
      </c>
      <c r="I1347" s="97">
        <f>SUMIF(H1336:H1345,"стоимость",I1336:I1345)</f>
        <v>780.82799999999997</v>
      </c>
      <c r="J1347" s="97">
        <f>SUMIF(H1336:H1345,"стоимость",J1336:J1345)</f>
        <v>4492.3436999999994</v>
      </c>
      <c r="K1347" s="97">
        <f>SUMIF(H1336:H1345,"стоимость",K1336:K1345)</f>
        <v>522.7650000000001</v>
      </c>
      <c r="L1347" s="97">
        <f t="shared" si="226"/>
        <v>5795.9366999999993</v>
      </c>
      <c r="M1347" s="97">
        <f>SUMIF(H1336:H1345,"стоимость",M1336:M1345)</f>
        <v>264.87809999999996</v>
      </c>
      <c r="N1347" s="97">
        <f>IFERROR(SUM(L1347,M1347),"")</f>
        <v>6060.8147999999992</v>
      </c>
    </row>
    <row r="1348" spans="2:14" x14ac:dyDescent="0.2">
      <c r="B1348" s="113"/>
      <c r="C1348" s="113"/>
      <c r="D1348" s="113"/>
      <c r="E1348" s="113"/>
      <c r="F1348" s="113"/>
      <c r="G1348" s="114"/>
      <c r="H1348" s="98"/>
      <c r="I1348" s="98"/>
      <c r="J1348" s="98"/>
      <c r="K1348" s="98"/>
      <c r="L1348" s="99"/>
      <c r="M1348" s="98"/>
      <c r="N1348" s="98"/>
    </row>
    <row r="1349" spans="2:14" x14ac:dyDescent="0.2">
      <c r="B1349" s="184" t="s">
        <v>58</v>
      </c>
      <c r="C1349" s="184"/>
      <c r="D1349" s="184"/>
      <c r="E1349" s="184"/>
      <c r="F1349" s="164"/>
      <c r="G1349" s="90"/>
      <c r="H1349" s="90"/>
      <c r="I1349" s="90"/>
      <c r="J1349" s="98"/>
      <c r="K1349" s="98"/>
      <c r="L1349" s="99"/>
      <c r="M1349" s="98"/>
      <c r="N1349" s="98"/>
    </row>
    <row r="1350" spans="2:14" x14ac:dyDescent="0.2">
      <c r="B1350" s="173" t="s">
        <v>103</v>
      </c>
      <c r="C1350" s="173"/>
      <c r="D1350" s="173"/>
      <c r="E1350" s="173"/>
      <c r="F1350" s="173"/>
      <c r="G1350" s="173"/>
      <c r="H1350" s="173"/>
      <c r="I1350" s="173"/>
      <c r="J1350" s="98"/>
      <c r="K1350" s="98"/>
      <c r="L1350" s="99"/>
      <c r="M1350" s="98"/>
      <c r="N1350" s="98"/>
    </row>
    <row r="1351" spans="2:14" x14ac:dyDescent="0.2">
      <c r="B1351" s="173" t="s">
        <v>59</v>
      </c>
      <c r="C1351" s="173"/>
      <c r="D1351" s="173"/>
      <c r="E1351" s="173"/>
      <c r="F1351" s="173"/>
      <c r="G1351" s="173"/>
      <c r="H1351" s="173"/>
      <c r="I1351" s="173"/>
      <c r="J1351" s="98"/>
      <c r="K1351" s="98"/>
      <c r="L1351" s="99"/>
      <c r="M1351" s="98"/>
      <c r="N1351" s="98"/>
    </row>
    <row r="1352" spans="2:14" x14ac:dyDescent="0.2">
      <c r="B1352" s="173" t="s">
        <v>60</v>
      </c>
      <c r="C1352" s="173"/>
      <c r="D1352" s="173"/>
      <c r="E1352" s="173"/>
      <c r="F1352" s="173"/>
      <c r="G1352" s="173"/>
      <c r="H1352" s="173"/>
      <c r="I1352" s="173"/>
      <c r="J1352" s="98"/>
      <c r="K1352" s="98"/>
      <c r="L1352" s="99"/>
      <c r="M1352" s="98"/>
      <c r="N1352" s="98"/>
    </row>
    <row r="1353" spans="2:14" x14ac:dyDescent="0.2">
      <c r="B1353" s="173" t="s">
        <v>61</v>
      </c>
      <c r="C1353" s="173"/>
      <c r="D1353" s="173"/>
      <c r="E1353" s="173"/>
      <c r="F1353" s="173"/>
      <c r="G1353" s="173"/>
      <c r="H1353" s="173"/>
      <c r="I1353" s="173"/>
      <c r="J1353" s="98"/>
      <c r="K1353" s="98"/>
      <c r="L1353" s="99"/>
      <c r="M1353" s="98"/>
      <c r="N1353" s="98"/>
    </row>
    <row r="1354" spans="2:14" x14ac:dyDescent="0.2">
      <c r="B1354" s="173" t="s">
        <v>62</v>
      </c>
      <c r="C1354" s="173"/>
      <c r="D1354" s="173"/>
      <c r="E1354" s="173"/>
      <c r="F1354" s="173"/>
      <c r="G1354" s="173"/>
      <c r="H1354" s="173"/>
      <c r="I1354" s="173"/>
      <c r="J1354" s="90"/>
      <c r="K1354" s="90"/>
      <c r="L1354" s="90"/>
      <c r="M1354" s="90"/>
      <c r="N1354" s="90"/>
    </row>
    <row r="1355" spans="2:14" x14ac:dyDescent="0.2">
      <c r="B1355" s="173" t="s">
        <v>63</v>
      </c>
      <c r="C1355" s="173"/>
      <c r="D1355" s="173"/>
      <c r="E1355" s="173"/>
      <c r="F1355" s="173"/>
      <c r="G1355" s="173"/>
      <c r="H1355" s="173"/>
      <c r="I1355" s="173"/>
      <c r="J1355" s="90"/>
      <c r="K1355" s="90"/>
      <c r="L1355" s="90"/>
      <c r="M1355" s="90"/>
      <c r="N1355" s="90"/>
    </row>
    <row r="1356" spans="2:14" x14ac:dyDescent="0.2">
      <c r="B1356" s="173" t="s">
        <v>64</v>
      </c>
      <c r="C1356" s="173"/>
      <c r="D1356" s="173"/>
      <c r="E1356" s="173"/>
      <c r="F1356" s="173"/>
      <c r="G1356" s="173"/>
      <c r="H1356" s="173"/>
      <c r="I1356" s="173"/>
      <c r="J1356" s="90"/>
      <c r="K1356" s="90"/>
      <c r="L1356" s="90"/>
      <c r="M1356" s="90"/>
      <c r="N1356" s="90"/>
    </row>
    <row r="1357" spans="2:14" x14ac:dyDescent="0.2">
      <c r="B1357" s="173" t="s">
        <v>65</v>
      </c>
      <c r="C1357" s="173"/>
      <c r="D1357" s="173"/>
      <c r="E1357" s="173"/>
      <c r="F1357" s="173"/>
      <c r="G1357" s="173"/>
      <c r="H1357" s="173"/>
      <c r="I1357" s="173"/>
      <c r="J1357" s="90"/>
      <c r="K1357" s="90"/>
      <c r="L1357" s="90"/>
      <c r="M1357" s="90"/>
      <c r="N1357" s="90"/>
    </row>
    <row r="1358" spans="2:14" x14ac:dyDescent="0.2">
      <c r="B1358" s="165"/>
      <c r="C1358" s="165"/>
      <c r="D1358" s="165"/>
      <c r="E1358" s="165"/>
      <c r="F1358" s="165"/>
      <c r="G1358" s="165"/>
      <c r="H1358" s="165"/>
      <c r="I1358" s="165"/>
      <c r="J1358" s="90"/>
      <c r="K1358" s="90"/>
      <c r="L1358" s="90"/>
      <c r="M1358" s="90"/>
      <c r="N1358" s="90"/>
    </row>
    <row r="1359" spans="2:14" x14ac:dyDescent="0.2">
      <c r="B1359" s="90" t="s">
        <v>66</v>
      </c>
      <c r="C1359" s="90"/>
      <c r="D1359" s="90"/>
      <c r="E1359" s="90"/>
      <c r="F1359" s="90"/>
      <c r="G1359" s="90"/>
      <c r="H1359" s="90"/>
      <c r="I1359" s="90"/>
      <c r="J1359" s="90" t="s">
        <v>67</v>
      </c>
      <c r="K1359" s="90"/>
      <c r="L1359" s="90"/>
      <c r="M1359" s="90"/>
      <c r="N1359" s="90"/>
    </row>
    <row r="1360" spans="2:14" x14ac:dyDescent="0.2">
      <c r="B1360" s="117" t="s">
        <v>102</v>
      </c>
      <c r="C1360" s="117"/>
      <c r="D1360" s="90"/>
      <c r="E1360" s="90"/>
      <c r="F1360" s="90"/>
      <c r="G1360" s="90"/>
      <c r="H1360" s="90"/>
      <c r="I1360" s="90"/>
      <c r="J1360" s="117"/>
      <c r="K1360" s="117"/>
      <c r="L1360" s="117"/>
      <c r="M1360" s="90"/>
      <c r="N1360" s="90"/>
    </row>
    <row r="1361" spans="2:14" x14ac:dyDescent="0.2">
      <c r="B1361" s="101" t="s">
        <v>68</v>
      </c>
      <c r="C1361" s="90"/>
      <c r="D1361" s="90"/>
      <c r="E1361" s="90"/>
      <c r="F1361" s="90"/>
      <c r="G1361" s="90"/>
      <c r="H1361" s="90"/>
      <c r="I1361" s="90"/>
      <c r="J1361" s="90" t="s">
        <v>68</v>
      </c>
      <c r="K1361" s="90"/>
      <c r="L1361" s="90"/>
      <c r="M1361" s="90"/>
      <c r="N1361" s="90"/>
    </row>
    <row r="1362" spans="2:14" x14ac:dyDescent="0.2">
      <c r="B1362" s="90"/>
      <c r="C1362" s="90"/>
      <c r="D1362" s="90"/>
      <c r="E1362" s="90"/>
      <c r="F1362" s="90"/>
      <c r="G1362" s="90"/>
      <c r="H1362" s="90"/>
      <c r="I1362" s="90"/>
      <c r="J1362" s="90"/>
      <c r="K1362" s="90"/>
      <c r="L1362" s="90"/>
      <c r="M1362" s="90"/>
      <c r="N1362" s="90"/>
    </row>
    <row r="1363" spans="2:14" x14ac:dyDescent="0.2">
      <c r="B1363" s="117"/>
      <c r="C1363" s="117"/>
      <c r="D1363" s="90"/>
      <c r="E1363" s="90"/>
      <c r="F1363" s="90"/>
      <c r="G1363" s="90"/>
      <c r="H1363" s="90"/>
      <c r="I1363" s="90"/>
      <c r="J1363" s="117"/>
      <c r="K1363" s="117"/>
      <c r="L1363" s="117"/>
      <c r="M1363" s="90"/>
      <c r="N1363" s="90"/>
    </row>
    <row r="1364" spans="2:14" x14ac:dyDescent="0.2">
      <c r="B1364" s="162" t="s">
        <v>69</v>
      </c>
      <c r="C1364" s="90"/>
      <c r="D1364" s="90"/>
      <c r="E1364" s="90"/>
      <c r="F1364" s="90"/>
      <c r="G1364" s="90"/>
      <c r="H1364" s="90"/>
      <c r="I1364" s="90"/>
      <c r="J1364" s="172" t="s">
        <v>69</v>
      </c>
      <c r="K1364" s="172"/>
      <c r="L1364" s="172"/>
      <c r="M1364" s="90"/>
      <c r="N1364" s="90"/>
    </row>
    <row r="1365" spans="2:14" x14ac:dyDescent="0.2">
      <c r="B1365" s="90"/>
      <c r="C1365" s="90"/>
      <c r="D1365" s="90"/>
      <c r="E1365" s="90"/>
      <c r="F1365" s="90"/>
      <c r="G1365" s="90"/>
      <c r="H1365" s="90"/>
      <c r="I1365" s="90"/>
      <c r="J1365" s="90"/>
      <c r="K1365" s="90"/>
      <c r="L1365" s="90"/>
      <c r="M1365" s="90"/>
      <c r="N1365" s="90"/>
    </row>
    <row r="1366" spans="2:14" x14ac:dyDescent="0.2">
      <c r="B1366" s="165" t="s">
        <v>70</v>
      </c>
      <c r="C1366" s="90"/>
      <c r="D1366" s="90"/>
      <c r="E1366" s="90"/>
      <c r="F1366" s="90"/>
      <c r="G1366" s="90"/>
      <c r="H1366" s="90"/>
      <c r="I1366" s="90"/>
      <c r="J1366" s="90" t="s">
        <v>70</v>
      </c>
      <c r="K1366" s="90"/>
      <c r="L1366" s="90"/>
      <c r="M1366" s="90"/>
      <c r="N1366" s="90"/>
    </row>
  </sheetData>
  <sheetProtection selectLockedCells="1"/>
  <autoFilter ref="O22:O1073"/>
  <mergeCells count="627">
    <mergeCell ref="B1357:I1357"/>
    <mergeCell ref="J1364:L1364"/>
    <mergeCell ref="B1331:G1335"/>
    <mergeCell ref="B1349:E1349"/>
    <mergeCell ref="B1350:I1350"/>
    <mergeCell ref="B1351:I1351"/>
    <mergeCell ref="B1352:I1352"/>
    <mergeCell ref="B1353:I1353"/>
    <mergeCell ref="B1354:I1354"/>
    <mergeCell ref="B1355:I1355"/>
    <mergeCell ref="B1356:I1356"/>
    <mergeCell ref="B1305:I1305"/>
    <mergeCell ref="J1312:L1312"/>
    <mergeCell ref="C1320:L1320"/>
    <mergeCell ref="C1321:L1321"/>
    <mergeCell ref="L1322:N1322"/>
    <mergeCell ref="B1329:B1330"/>
    <mergeCell ref="C1329:C1330"/>
    <mergeCell ref="D1329:D1330"/>
    <mergeCell ref="E1329:E1330"/>
    <mergeCell ref="F1329:F1330"/>
    <mergeCell ref="G1329:G1330"/>
    <mergeCell ref="H1329:H1330"/>
    <mergeCell ref="I1329:L1329"/>
    <mergeCell ref="M1329:M1330"/>
    <mergeCell ref="N1329:N1330"/>
    <mergeCell ref="B1279:G1283"/>
    <mergeCell ref="B1297:E1297"/>
    <mergeCell ref="B1298:I1298"/>
    <mergeCell ref="B1299:I1299"/>
    <mergeCell ref="B1300:I1300"/>
    <mergeCell ref="B1301:I1301"/>
    <mergeCell ref="B1302:I1302"/>
    <mergeCell ref="B1303:I1303"/>
    <mergeCell ref="B1304:I1304"/>
    <mergeCell ref="B1253:I1253"/>
    <mergeCell ref="J1260:L1260"/>
    <mergeCell ref="C1268:L1268"/>
    <mergeCell ref="C1269:L1269"/>
    <mergeCell ref="L1270:N1270"/>
    <mergeCell ref="B1277:B1278"/>
    <mergeCell ref="C1277:C1278"/>
    <mergeCell ref="D1277:D1278"/>
    <mergeCell ref="E1277:E1278"/>
    <mergeCell ref="F1277:F1278"/>
    <mergeCell ref="G1277:G1278"/>
    <mergeCell ref="H1277:H1278"/>
    <mergeCell ref="I1277:L1277"/>
    <mergeCell ref="M1277:M1278"/>
    <mergeCell ref="N1277:N1278"/>
    <mergeCell ref="B1227:G1231"/>
    <mergeCell ref="B1245:E1245"/>
    <mergeCell ref="B1246:I1246"/>
    <mergeCell ref="B1247:I1247"/>
    <mergeCell ref="B1248:I1248"/>
    <mergeCell ref="B1249:I1249"/>
    <mergeCell ref="B1250:I1250"/>
    <mergeCell ref="B1251:I1251"/>
    <mergeCell ref="B1252:I1252"/>
    <mergeCell ref="B1201:I1201"/>
    <mergeCell ref="J1208:L1208"/>
    <mergeCell ref="C1216:L1216"/>
    <mergeCell ref="C1217:L1217"/>
    <mergeCell ref="L1218:N1218"/>
    <mergeCell ref="B1225:B1226"/>
    <mergeCell ref="C1225:C1226"/>
    <mergeCell ref="D1225:D1226"/>
    <mergeCell ref="E1225:E1226"/>
    <mergeCell ref="F1225:F1226"/>
    <mergeCell ref="G1225:G1226"/>
    <mergeCell ref="H1225:H1226"/>
    <mergeCell ref="I1225:L1225"/>
    <mergeCell ref="M1225:M1226"/>
    <mergeCell ref="N1225:N1226"/>
    <mergeCell ref="B1175:G1179"/>
    <mergeCell ref="B1193:E1193"/>
    <mergeCell ref="B1194:I1194"/>
    <mergeCell ref="B1195:I1195"/>
    <mergeCell ref="B1196:I1196"/>
    <mergeCell ref="B1197:I1197"/>
    <mergeCell ref="B1198:I1198"/>
    <mergeCell ref="B1199:I1199"/>
    <mergeCell ref="B1200:I1200"/>
    <mergeCell ref="B1149:I1149"/>
    <mergeCell ref="J1156:L1156"/>
    <mergeCell ref="C1164:L1164"/>
    <mergeCell ref="C1165:L1165"/>
    <mergeCell ref="L1166:N1166"/>
    <mergeCell ref="B1173:B1174"/>
    <mergeCell ref="C1173:C1174"/>
    <mergeCell ref="D1173:D1174"/>
    <mergeCell ref="E1173:E1174"/>
    <mergeCell ref="F1173:F1174"/>
    <mergeCell ref="G1173:G1174"/>
    <mergeCell ref="H1173:H1174"/>
    <mergeCell ref="I1173:L1173"/>
    <mergeCell ref="M1173:M1174"/>
    <mergeCell ref="N1173:N1174"/>
    <mergeCell ref="B1123:G1127"/>
    <mergeCell ref="B1141:E1141"/>
    <mergeCell ref="B1142:I1142"/>
    <mergeCell ref="B1143:I1143"/>
    <mergeCell ref="B1144:I1144"/>
    <mergeCell ref="B1145:I1145"/>
    <mergeCell ref="B1146:I1146"/>
    <mergeCell ref="B1147:I1147"/>
    <mergeCell ref="B1148:I1148"/>
    <mergeCell ref="C1113:L1113"/>
    <mergeCell ref="L1114:N1114"/>
    <mergeCell ref="B1121:B1122"/>
    <mergeCell ref="C1121:C1122"/>
    <mergeCell ref="D1121:D1122"/>
    <mergeCell ref="E1121:E1122"/>
    <mergeCell ref="F1121:F1122"/>
    <mergeCell ref="G1121:G1122"/>
    <mergeCell ref="H1121:H1122"/>
    <mergeCell ref="I1121:L1121"/>
    <mergeCell ref="M1121:M1122"/>
    <mergeCell ref="N1121:N1122"/>
    <mergeCell ref="B1091:I1091"/>
    <mergeCell ref="B1092:I1092"/>
    <mergeCell ref="B1093:I1093"/>
    <mergeCell ref="B1094:I1094"/>
    <mergeCell ref="B1095:I1095"/>
    <mergeCell ref="B1096:I1096"/>
    <mergeCell ref="B1097:I1097"/>
    <mergeCell ref="J1104:L1104"/>
    <mergeCell ref="C1112:L1112"/>
    <mergeCell ref="J1052:L1052"/>
    <mergeCell ref="C1060:L1060"/>
    <mergeCell ref="C1061:L1061"/>
    <mergeCell ref="L1062:N1062"/>
    <mergeCell ref="B1069:B1070"/>
    <mergeCell ref="C1069:C1070"/>
    <mergeCell ref="D1069:D1070"/>
    <mergeCell ref="E1069:E1070"/>
    <mergeCell ref="F1069:F1070"/>
    <mergeCell ref="G1069:G1070"/>
    <mergeCell ref="H1069:H1070"/>
    <mergeCell ref="I1069:L1069"/>
    <mergeCell ref="M1069:M1070"/>
    <mergeCell ref="N1069:N1070"/>
    <mergeCell ref="M965:M966"/>
    <mergeCell ref="N965:N966"/>
    <mergeCell ref="J1000:L1000"/>
    <mergeCell ref="C1008:L1008"/>
    <mergeCell ref="C1009:L1009"/>
    <mergeCell ref="L1010:N1010"/>
    <mergeCell ref="B1017:B1018"/>
    <mergeCell ref="C1017:C1018"/>
    <mergeCell ref="D1017:D1018"/>
    <mergeCell ref="E1017:E1018"/>
    <mergeCell ref="F1017:F1018"/>
    <mergeCell ref="G1017:G1018"/>
    <mergeCell ref="H1017:H1018"/>
    <mergeCell ref="I1017:L1017"/>
    <mergeCell ref="M1017:M1018"/>
    <mergeCell ref="N1017:N1018"/>
    <mergeCell ref="B967:G971"/>
    <mergeCell ref="B965:B966"/>
    <mergeCell ref="C965:C966"/>
    <mergeCell ref="D965:D966"/>
    <mergeCell ref="E965:E966"/>
    <mergeCell ref="F965:F966"/>
    <mergeCell ref="G965:G966"/>
    <mergeCell ref="H965:H966"/>
    <mergeCell ref="G913:G914"/>
    <mergeCell ref="H913:H914"/>
    <mergeCell ref="I913:L913"/>
    <mergeCell ref="M913:M914"/>
    <mergeCell ref="N913:N914"/>
    <mergeCell ref="J948:L948"/>
    <mergeCell ref="C956:L956"/>
    <mergeCell ref="C957:L957"/>
    <mergeCell ref="L958:N958"/>
    <mergeCell ref="B933:E933"/>
    <mergeCell ref="B934:I934"/>
    <mergeCell ref="B935:I935"/>
    <mergeCell ref="B936:I936"/>
    <mergeCell ref="B937:I937"/>
    <mergeCell ref="B938:I938"/>
    <mergeCell ref="B939:I939"/>
    <mergeCell ref="B940:I940"/>
    <mergeCell ref="B941:I941"/>
    <mergeCell ref="F913:F914"/>
    <mergeCell ref="B806:B807"/>
    <mergeCell ref="C792:L792"/>
    <mergeCell ref="C797:L797"/>
    <mergeCell ref="C798:L798"/>
    <mergeCell ref="L799:N799"/>
    <mergeCell ref="C806:C807"/>
    <mergeCell ref="D806:D807"/>
    <mergeCell ref="E806:E807"/>
    <mergeCell ref="F806:F807"/>
    <mergeCell ref="G806:G807"/>
    <mergeCell ref="H806:H807"/>
    <mergeCell ref="I806:L806"/>
    <mergeCell ref="M806:M807"/>
    <mergeCell ref="N806:N807"/>
    <mergeCell ref="B1071:G1075"/>
    <mergeCell ref="B1089:E1089"/>
    <mergeCell ref="B1090:I1090"/>
    <mergeCell ref="B1037:E1037"/>
    <mergeCell ref="B1038:I1038"/>
    <mergeCell ref="B1039:I1039"/>
    <mergeCell ref="B1040:I1040"/>
    <mergeCell ref="B1041:I1041"/>
    <mergeCell ref="B1042:I1042"/>
    <mergeCell ref="B1043:I1043"/>
    <mergeCell ref="B1044:I1044"/>
    <mergeCell ref="B1045:I1045"/>
    <mergeCell ref="B1019:G1023"/>
    <mergeCell ref="B985:E985"/>
    <mergeCell ref="B986:I986"/>
    <mergeCell ref="B987:I987"/>
    <mergeCell ref="B988:I988"/>
    <mergeCell ref="B989:I989"/>
    <mergeCell ref="B990:I990"/>
    <mergeCell ref="B991:I991"/>
    <mergeCell ref="B992:I992"/>
    <mergeCell ref="B993:I993"/>
    <mergeCell ref="I965:L965"/>
    <mergeCell ref="H861:H862"/>
    <mergeCell ref="I861:L861"/>
    <mergeCell ref="M861:M862"/>
    <mergeCell ref="N861:N862"/>
    <mergeCell ref="J841:L841"/>
    <mergeCell ref="B915:G919"/>
    <mergeCell ref="B881:E881"/>
    <mergeCell ref="B882:I882"/>
    <mergeCell ref="B883:I883"/>
    <mergeCell ref="B884:I884"/>
    <mergeCell ref="B885:I885"/>
    <mergeCell ref="B886:I886"/>
    <mergeCell ref="B887:I887"/>
    <mergeCell ref="B888:I888"/>
    <mergeCell ref="B889:I889"/>
    <mergeCell ref="J896:L896"/>
    <mergeCell ref="C904:L904"/>
    <mergeCell ref="C905:L905"/>
    <mergeCell ref="L906:N906"/>
    <mergeCell ref="B913:B914"/>
    <mergeCell ref="C913:C914"/>
    <mergeCell ref="D913:D914"/>
    <mergeCell ref="E913:E914"/>
    <mergeCell ref="B773:I773"/>
    <mergeCell ref="B774:I774"/>
    <mergeCell ref="B775:I775"/>
    <mergeCell ref="B776:I776"/>
    <mergeCell ref="B771:I771"/>
    <mergeCell ref="B863:G867"/>
    <mergeCell ref="B826:E826"/>
    <mergeCell ref="B827:I827"/>
    <mergeCell ref="B828:I828"/>
    <mergeCell ref="B829:I829"/>
    <mergeCell ref="B830:I830"/>
    <mergeCell ref="B831:I831"/>
    <mergeCell ref="B832:I832"/>
    <mergeCell ref="B833:I833"/>
    <mergeCell ref="B834:I834"/>
    <mergeCell ref="C852:L852"/>
    <mergeCell ref="C853:L853"/>
    <mergeCell ref="L854:N854"/>
    <mergeCell ref="B861:B862"/>
    <mergeCell ref="C861:C862"/>
    <mergeCell ref="D861:D862"/>
    <mergeCell ref="E861:E862"/>
    <mergeCell ref="F861:F862"/>
    <mergeCell ref="G861:G862"/>
    <mergeCell ref="F748:F749"/>
    <mergeCell ref="G748:G749"/>
    <mergeCell ref="H748:H749"/>
    <mergeCell ref="I748:L748"/>
    <mergeCell ref="M748:M749"/>
    <mergeCell ref="N748:N749"/>
    <mergeCell ref="B750:G754"/>
    <mergeCell ref="B768:E768"/>
    <mergeCell ref="B772:I772"/>
    <mergeCell ref="B808:G812"/>
    <mergeCell ref="B719:I719"/>
    <mergeCell ref="J726:L726"/>
    <mergeCell ref="C734:L734"/>
    <mergeCell ref="C739:L739"/>
    <mergeCell ref="C740:L740"/>
    <mergeCell ref="L741:N741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L788:N788"/>
    <mergeCell ref="J783:L783"/>
    <mergeCell ref="B769:I769"/>
    <mergeCell ref="B770:I770"/>
    <mergeCell ref="B748:B749"/>
    <mergeCell ref="C748:C749"/>
    <mergeCell ref="D748:D749"/>
    <mergeCell ref="E748:E749"/>
    <mergeCell ref="B667:I667"/>
    <mergeCell ref="J674:L67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59:I459"/>
    <mergeCell ref="J466:L466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</mergeCells>
  <pageMargins left="0" right="0" top="0" bottom="0" header="0.31496062992125984" footer="0.31496062992125984"/>
  <pageSetup paperSize="9" scale="86" orientation="landscape" r:id="rId1"/>
  <rowBreaks count="20" manualBreakCount="20">
    <brk id="52" min="1" max="13" man="1"/>
    <brk id="105" min="1" max="13" man="1"/>
    <brk id="157" min="1" max="13" man="1"/>
    <brk id="209" min="1" max="13" man="1"/>
    <brk id="261" min="1" max="13" man="1"/>
    <brk id="313" min="1" max="13" man="1"/>
    <brk id="365" min="1" max="13" man="1"/>
    <brk id="417" min="1" max="13" man="1"/>
    <brk id="469" min="1" max="13" man="1"/>
    <brk id="521" min="1" max="13" man="1"/>
    <brk id="573" min="1" max="13" man="1"/>
    <brk id="625" min="1" max="13" man="1"/>
    <brk id="677" min="1" max="13" man="1"/>
    <brk id="729" min="1" max="13" man="1"/>
    <brk id="781" min="1" max="13" man="1"/>
    <brk id="833" min="1" max="13" man="1"/>
    <brk id="885" min="1" max="13" man="1"/>
    <brk id="937" min="1" max="13" man="1"/>
    <brk id="989" min="1" max="13" man="1"/>
    <brk id="1041" min="1" max="13" man="1"/>
  </rowBreaks>
  <ignoredErrors>
    <ignoredError sqref="B20:H20 B24:H24 B23:H23 B34:N63 B31:H31 B32:G32 B30:H30 B29:H29 B33:G33 B28:H28 B26:H26 B27:H27 B25:H25 B86:N115 B75:H75 C17:H17 L17 N17 B18:H18 H22 B21:H21 L21 B19:H19 L19 L20 L18 N18 N19 N20 N21 H74 B138:N167 H126 B190:N219 H178 B242:N271 H230 B294:N323 H282 B346:N375 H334 B398:N427 H386 B450:N468 H438 B469:N479 B502:N521 H490 B85:H85 L23 B127:H137 B179:H189 B231:H241 B283:H293 B335:H345 B387:H397 B439:H449 B491:H501 B65:N68 I64:N64 B117:N120 I116:N116 B169:N172 I168:N168 B221:N224 I220:N220 B273:N276 I272:N272 B325:N328 I324:N324 B377:N380 I376:N376 B429:N432 I428:N428 B481:N484 I480:N480 B77:H84 B76:G76" formula="1"/>
    <ignoredError sqref="L28 L29 L24 L30 L31:L33 L26 L27 L25" formula="1" unlockedFormula="1"/>
    <ignoredError sqref="I25:K25 N22 I27:K27 N26 I31:K33 N30 J24:K24 I29:K29 J28:K28 M25:N25 M27:N27 M31:N33 M24:N24 M29:N29 M28: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961"/>
  <sheetViews>
    <sheetView tabSelected="1" topLeftCell="A895" zoomScale="80" zoomScaleNormal="80" zoomScaleSheetLayoutView="55" zoomScalePageLayoutView="55" workbookViewId="0">
      <selection activeCell="G794" sqref="G794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4" customWidth="1"/>
    <col min="9" max="9" width="8.85546875" style="55"/>
  </cols>
  <sheetData>
    <row r="2" spans="2:8" ht="60.75" customHeight="1" x14ac:dyDescent="0.8">
      <c r="B2" s="225" t="s">
        <v>104</v>
      </c>
      <c r="C2" s="225"/>
      <c r="D2" s="225"/>
      <c r="E2" s="225"/>
      <c r="F2" s="225"/>
      <c r="G2" s="225"/>
      <c r="H2" s="225"/>
    </row>
    <row r="3" spans="2:8" ht="64.150000000000006" customHeight="1" x14ac:dyDescent="0.25">
      <c r="B3" s="226" t="s">
        <v>73</v>
      </c>
      <c r="C3" s="226"/>
      <c r="D3" s="226"/>
      <c r="E3" s="226"/>
      <c r="F3" s="226"/>
      <c r="G3" s="226"/>
      <c r="H3" s="56"/>
    </row>
    <row r="4" spans="2:8" ht="25.5" x14ac:dyDescent="0.25">
      <c r="B4" s="4"/>
      <c r="C4" s="14" t="s">
        <v>74</v>
      </c>
      <c r="D4" s="15"/>
      <c r="E4" s="4"/>
      <c r="F4" s="4"/>
      <c r="G4" s="3"/>
      <c r="H4" s="56"/>
    </row>
    <row r="5" spans="2:8" ht="39.950000000000003" customHeight="1" x14ac:dyDescent="0.25">
      <c r="B5" s="5"/>
      <c r="C5" s="213" t="s">
        <v>75</v>
      </c>
      <c r="D5" s="216" t="s">
        <v>303</v>
      </c>
      <c r="E5" s="217"/>
      <c r="F5" s="217"/>
      <c r="G5" s="218"/>
      <c r="H5" s="57"/>
    </row>
    <row r="6" spans="2:8" ht="19.899999999999999" customHeight="1" x14ac:dyDescent="0.25">
      <c r="B6" s="5"/>
      <c r="C6" s="214"/>
      <c r="D6" s="227" t="s">
        <v>304</v>
      </c>
      <c r="E6" s="227"/>
      <c r="F6" s="227"/>
      <c r="G6" s="227"/>
      <c r="H6" s="57"/>
    </row>
    <row r="7" spans="2:8" ht="19.899999999999999" customHeight="1" x14ac:dyDescent="0.25">
      <c r="B7" s="5"/>
      <c r="C7" s="215"/>
      <c r="D7" s="227" t="s">
        <v>317</v>
      </c>
      <c r="E7" s="227"/>
      <c r="F7" s="227"/>
      <c r="G7" s="227"/>
      <c r="H7" s="57"/>
    </row>
    <row r="8" spans="2:8" ht="23.25" x14ac:dyDescent="0.25">
      <c r="B8" s="4"/>
      <c r="C8" s="16" t="s">
        <v>76</v>
      </c>
      <c r="D8" s="6">
        <v>5.3</v>
      </c>
      <c r="E8" s="17"/>
      <c r="F8" s="5"/>
      <c r="G8" s="3"/>
      <c r="H8" s="56"/>
    </row>
    <row r="9" spans="2:8" ht="22.5" x14ac:dyDescent="0.25">
      <c r="B9" s="4"/>
      <c r="C9" s="18" t="s">
        <v>77</v>
      </c>
      <c r="D9" s="7">
        <v>1057</v>
      </c>
      <c r="E9" s="219" t="s">
        <v>78</v>
      </c>
      <c r="F9" s="220"/>
      <c r="G9" s="223">
        <f>D10/D9</f>
        <v>21.889309366130558</v>
      </c>
      <c r="H9" s="56"/>
    </row>
    <row r="10" spans="2:8" ht="22.5" x14ac:dyDescent="0.25">
      <c r="B10" s="4"/>
      <c r="C10" s="18" t="s">
        <v>79</v>
      </c>
      <c r="D10" s="7">
        <v>23137</v>
      </c>
      <c r="E10" s="221"/>
      <c r="F10" s="222"/>
      <c r="G10" s="224"/>
      <c r="H10" s="56"/>
    </row>
    <row r="11" spans="2:8" ht="23.25" x14ac:dyDescent="0.25">
      <c r="B11" s="4"/>
      <c r="C11" s="19"/>
      <c r="D11" s="8"/>
      <c r="E11" s="20"/>
      <c r="F11" s="4"/>
      <c r="G11" s="3"/>
      <c r="H11" s="56"/>
    </row>
    <row r="12" spans="2:8" ht="23.25" x14ac:dyDescent="0.25">
      <c r="B12" s="4"/>
      <c r="C12" s="49" t="s">
        <v>80</v>
      </c>
      <c r="D12" s="61" t="s">
        <v>319</v>
      </c>
      <c r="E12" s="4"/>
      <c r="F12" s="4"/>
      <c r="G12" s="3"/>
      <c r="H12" s="56"/>
    </row>
    <row r="13" spans="2:8" ht="23.25" x14ac:dyDescent="0.25">
      <c r="B13" s="4"/>
      <c r="C13" s="49" t="s">
        <v>81</v>
      </c>
      <c r="D13" s="61">
        <v>55</v>
      </c>
      <c r="E13" s="4"/>
      <c r="F13" s="4"/>
      <c r="G13" s="3"/>
      <c r="H13" s="56"/>
    </row>
    <row r="14" spans="2:8" ht="23.25" x14ac:dyDescent="0.25">
      <c r="B14" s="4"/>
      <c r="C14" s="49" t="s">
        <v>82</v>
      </c>
      <c r="D14" s="50" t="s">
        <v>83</v>
      </c>
      <c r="E14" s="4"/>
      <c r="F14" s="4"/>
      <c r="G14" s="3"/>
      <c r="H14" s="56"/>
    </row>
    <row r="15" spans="2:8" ht="24" thickBot="1" x14ac:dyDescent="0.3">
      <c r="B15" s="4"/>
      <c r="C15" s="4"/>
      <c r="D15" s="4"/>
      <c r="E15" s="4"/>
      <c r="F15" s="4"/>
      <c r="G15" s="3"/>
      <c r="H15" s="56"/>
    </row>
    <row r="16" spans="2:8" ht="67.900000000000006" customHeight="1" thickBot="1" x14ac:dyDescent="0.3">
      <c r="B16" s="198" t="s">
        <v>29</v>
      </c>
      <c r="C16" s="199"/>
      <c r="D16" s="9" t="s">
        <v>84</v>
      </c>
      <c r="E16" s="200" t="s">
        <v>85</v>
      </c>
      <c r="F16" s="201"/>
      <c r="G16" s="10" t="s">
        <v>86</v>
      </c>
      <c r="H16" s="56"/>
    </row>
    <row r="17" spans="2:10" ht="30" customHeight="1" thickBot="1" x14ac:dyDescent="0.3">
      <c r="B17" s="202" t="s">
        <v>87</v>
      </c>
      <c r="C17" s="203"/>
      <c r="D17" s="32">
        <v>149.88999999999999</v>
      </c>
      <c r="E17" s="52">
        <v>5.3</v>
      </c>
      <c r="F17" s="33" t="s">
        <v>28</v>
      </c>
      <c r="G17" s="34">
        <f t="shared" ref="G17:G24" si="0">D17*E17</f>
        <v>794.41699999999992</v>
      </c>
      <c r="H17" s="204"/>
    </row>
    <row r="18" spans="2:10" ht="45.6" customHeight="1" x14ac:dyDescent="0.25">
      <c r="B18" s="205" t="s">
        <v>88</v>
      </c>
      <c r="C18" s="206"/>
      <c r="D18" s="35">
        <v>70.41</v>
      </c>
      <c r="E18" s="62">
        <v>1.2</v>
      </c>
      <c r="F18" s="36" t="s">
        <v>30</v>
      </c>
      <c r="G18" s="37">
        <f t="shared" si="0"/>
        <v>84.49199999999999</v>
      </c>
      <c r="H18" s="204"/>
    </row>
    <row r="19" spans="2:10" ht="30" customHeight="1" thickBot="1" x14ac:dyDescent="0.3">
      <c r="B19" s="207" t="s">
        <v>89</v>
      </c>
      <c r="C19" s="208"/>
      <c r="D19" s="38">
        <v>222.31</v>
      </c>
      <c r="E19" s="63">
        <v>1.2</v>
      </c>
      <c r="F19" s="39" t="s">
        <v>30</v>
      </c>
      <c r="G19" s="40">
        <f t="shared" si="0"/>
        <v>266.77199999999999</v>
      </c>
      <c r="H19" s="204"/>
    </row>
    <row r="20" spans="2:10" ht="30" customHeight="1" thickBot="1" x14ac:dyDescent="0.3">
      <c r="B20" s="209" t="s">
        <v>31</v>
      </c>
      <c r="C20" s="210"/>
      <c r="D20" s="41"/>
      <c r="E20" s="41"/>
      <c r="F20" s="42" t="s">
        <v>28</v>
      </c>
      <c r="G20" s="43">
        <f t="shared" si="0"/>
        <v>0</v>
      </c>
      <c r="H20" s="204"/>
    </row>
    <row r="21" spans="2:10" ht="45" customHeight="1" x14ac:dyDescent="0.25">
      <c r="B21" s="205" t="s">
        <v>90</v>
      </c>
      <c r="C21" s="206"/>
      <c r="D21" s="35">
        <v>665.33</v>
      </c>
      <c r="E21" s="35">
        <v>10.6</v>
      </c>
      <c r="F21" s="36" t="s">
        <v>28</v>
      </c>
      <c r="G21" s="37">
        <f t="shared" si="0"/>
        <v>7052.4980000000005</v>
      </c>
      <c r="H21" s="204"/>
    </row>
    <row r="22" spans="2:10" ht="30" customHeight="1" x14ac:dyDescent="0.25">
      <c r="B22" s="211" t="s">
        <v>91</v>
      </c>
      <c r="C22" s="212"/>
      <c r="D22" s="44"/>
      <c r="E22" s="44"/>
      <c r="F22" s="45" t="s">
        <v>28</v>
      </c>
      <c r="G22" s="46">
        <f t="shared" si="0"/>
        <v>0</v>
      </c>
      <c r="H22" s="204"/>
    </row>
    <row r="23" spans="2:10" ht="30" customHeight="1" x14ac:dyDescent="0.25">
      <c r="B23" s="211" t="s">
        <v>32</v>
      </c>
      <c r="C23" s="212"/>
      <c r="D23" s="47">
        <v>2425.1</v>
      </c>
      <c r="E23" s="53">
        <v>5.3</v>
      </c>
      <c r="F23" s="45" t="s">
        <v>28</v>
      </c>
      <c r="G23" s="46">
        <f t="shared" si="0"/>
        <v>12853.029999999999</v>
      </c>
      <c r="H23" s="204"/>
    </row>
    <row r="24" spans="2:10" ht="30" customHeight="1" x14ac:dyDescent="0.25">
      <c r="B24" s="211" t="s">
        <v>92</v>
      </c>
      <c r="C24" s="212"/>
      <c r="D24" s="47">
        <v>1718.79</v>
      </c>
      <c r="E24" s="53">
        <v>5.3</v>
      </c>
      <c r="F24" s="45" t="s">
        <v>28</v>
      </c>
      <c r="G24" s="46">
        <f t="shared" si="0"/>
        <v>9109.5869999999995</v>
      </c>
      <c r="H24" s="204"/>
    </row>
    <row r="25" spans="2:10" ht="30" customHeight="1" x14ac:dyDescent="0.25">
      <c r="B25" s="211" t="s">
        <v>34</v>
      </c>
      <c r="C25" s="212"/>
      <c r="D25" s="47">
        <v>473.91</v>
      </c>
      <c r="E25" s="53">
        <v>5.3</v>
      </c>
      <c r="F25" s="45" t="s">
        <v>28</v>
      </c>
      <c r="G25" s="46">
        <f>D25*E25</f>
        <v>2511.723</v>
      </c>
      <c r="H25" s="204"/>
    </row>
    <row r="26" spans="2:10" ht="30" customHeight="1" thickBot="1" x14ac:dyDescent="0.3">
      <c r="B26" s="207" t="s">
        <v>33</v>
      </c>
      <c r="C26" s="208"/>
      <c r="D26" s="38">
        <v>320.5</v>
      </c>
      <c r="E26" s="38">
        <v>53</v>
      </c>
      <c r="F26" s="39" t="s">
        <v>28</v>
      </c>
      <c r="G26" s="48">
        <f>D26*E26</f>
        <v>16986.5</v>
      </c>
      <c r="H26" s="204"/>
    </row>
    <row r="27" spans="2:10" ht="23.25" x14ac:dyDescent="0.25">
      <c r="B27" s="4"/>
      <c r="C27" s="21"/>
      <c r="D27" s="21"/>
      <c r="E27" s="11"/>
      <c r="F27" s="11"/>
      <c r="G27" s="3"/>
      <c r="H27" s="58"/>
      <c r="J27" s="1"/>
    </row>
    <row r="28" spans="2:10" ht="25.5" x14ac:dyDescent="0.25">
      <c r="B28" s="4"/>
      <c r="C28" s="14" t="s">
        <v>93</v>
      </c>
      <c r="D28" s="15"/>
      <c r="E28" s="4"/>
      <c r="F28" s="4"/>
      <c r="G28" s="3"/>
      <c r="H28" s="56"/>
      <c r="J28" s="1"/>
    </row>
    <row r="29" spans="2:10" ht="18.75" x14ac:dyDescent="0.25">
      <c r="B29" s="4"/>
      <c r="C29" s="195" t="s">
        <v>94</v>
      </c>
      <c r="D29" s="22" t="s">
        <v>95</v>
      </c>
      <c r="E29" s="23">
        <f>ROUND((G17+D10)/D10,2)</f>
        <v>1.03</v>
      </c>
      <c r="F29" s="23"/>
      <c r="G29" s="5"/>
      <c r="H29" s="56"/>
      <c r="J29" s="1"/>
    </row>
    <row r="30" spans="2:10" ht="23.25" x14ac:dyDescent="0.25">
      <c r="B30" s="4"/>
      <c r="C30" s="195"/>
      <c r="D30" s="22" t="s">
        <v>96</v>
      </c>
      <c r="E30" s="23">
        <f>ROUND((G18+G19+D10)/D10,2)</f>
        <v>1.02</v>
      </c>
      <c r="F30" s="23"/>
      <c r="G30" s="12"/>
      <c r="H30" s="59"/>
      <c r="J30" s="1"/>
    </row>
    <row r="31" spans="2:10" ht="23.25" x14ac:dyDescent="0.25">
      <c r="B31" s="4"/>
      <c r="C31" s="195"/>
      <c r="D31" s="22" t="s">
        <v>97</v>
      </c>
      <c r="E31" s="23">
        <f>ROUND((G20+D10)/D10,2)</f>
        <v>1</v>
      </c>
      <c r="F31" s="5"/>
      <c r="G31" s="12"/>
      <c r="H31" s="56"/>
      <c r="J31" s="1"/>
    </row>
    <row r="32" spans="2:10" ht="23.25" x14ac:dyDescent="0.25">
      <c r="B32" s="4"/>
      <c r="C32" s="195"/>
      <c r="D32" s="24" t="s">
        <v>98</v>
      </c>
      <c r="E32" s="25">
        <f>ROUND((SUM(G21:G26)+D10)/D10,2)</f>
        <v>3.1</v>
      </c>
      <c r="F32" s="5"/>
      <c r="G32" s="12"/>
      <c r="H32" s="56"/>
      <c r="J32" s="1"/>
    </row>
    <row r="33" spans="2:10" ht="25.5" x14ac:dyDescent="0.25">
      <c r="B33" s="4"/>
      <c r="C33" s="4"/>
      <c r="D33" s="26" t="s">
        <v>99</v>
      </c>
      <c r="E33" s="27">
        <f>SUM(E29:E32)-IF(D14="сплошная",3,2)</f>
        <v>3.1500000000000004</v>
      </c>
      <c r="F33" s="28"/>
      <c r="G33" s="3"/>
      <c r="H33" s="56"/>
      <c r="J33" s="1"/>
    </row>
    <row r="34" spans="2:10" ht="23.25" x14ac:dyDescent="0.25">
      <c r="B34" s="4"/>
      <c r="C34" s="4"/>
      <c r="D34" s="4"/>
      <c r="E34" s="29"/>
      <c r="F34" s="4"/>
      <c r="G34" s="3"/>
      <c r="H34" s="56"/>
      <c r="J34" s="1"/>
    </row>
    <row r="35" spans="2:10" ht="25.5" x14ac:dyDescent="0.35">
      <c r="B35" s="13"/>
      <c r="C35" s="30" t="s">
        <v>100</v>
      </c>
      <c r="D35" s="196">
        <f>E33*D10</f>
        <v>72881.55</v>
      </c>
      <c r="E35" s="196"/>
      <c r="F35" s="4"/>
      <c r="G35" s="3"/>
      <c r="H35" s="56"/>
      <c r="J35" s="1"/>
    </row>
    <row r="36" spans="2:10" ht="18.75" x14ac:dyDescent="0.3">
      <c r="B36" s="4"/>
      <c r="C36" s="31" t="s">
        <v>101</v>
      </c>
      <c r="D36" s="197">
        <f>D35/D9</f>
        <v>68.951324503311255</v>
      </c>
      <c r="E36" s="197"/>
      <c r="F36" s="4"/>
      <c r="G36" s="4"/>
      <c r="H36" s="60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225" t="s">
        <v>105</v>
      </c>
      <c r="C39" s="225"/>
      <c r="D39" s="225"/>
      <c r="E39" s="225"/>
      <c r="F39" s="225"/>
      <c r="G39" s="225"/>
      <c r="H39" s="225"/>
      <c r="J39" s="1"/>
    </row>
    <row r="40" spans="2:10" ht="18.75" x14ac:dyDescent="0.25">
      <c r="B40" s="226" t="s">
        <v>73</v>
      </c>
      <c r="C40" s="226"/>
      <c r="D40" s="226"/>
      <c r="E40" s="226"/>
      <c r="F40" s="226"/>
      <c r="G40" s="226"/>
      <c r="H40" s="56"/>
      <c r="J40" s="1"/>
    </row>
    <row r="41" spans="2:10" ht="25.5" x14ac:dyDescent="0.25">
      <c r="B41" s="4"/>
      <c r="C41" s="14" t="s">
        <v>74</v>
      </c>
      <c r="D41" s="15"/>
      <c r="E41" s="4"/>
      <c r="F41" s="4"/>
      <c r="G41" s="3"/>
      <c r="H41" s="56"/>
      <c r="J41" s="1"/>
    </row>
    <row r="42" spans="2:10" ht="39.950000000000003" customHeight="1" x14ac:dyDescent="0.25">
      <c r="B42" s="5"/>
      <c r="C42" s="213" t="s">
        <v>75</v>
      </c>
      <c r="D42" s="216" t="s">
        <v>303</v>
      </c>
      <c r="E42" s="217"/>
      <c r="F42" s="217"/>
      <c r="G42" s="218"/>
      <c r="H42" s="57"/>
      <c r="J42" s="1"/>
    </row>
    <row r="43" spans="2:10" ht="19.5" x14ac:dyDescent="0.25">
      <c r="B43" s="5"/>
      <c r="C43" s="214"/>
      <c r="D43" s="227" t="s">
        <v>312</v>
      </c>
      <c r="E43" s="227"/>
      <c r="F43" s="227"/>
      <c r="G43" s="227"/>
      <c r="H43" s="57"/>
      <c r="J43" s="1"/>
    </row>
    <row r="44" spans="2:10" ht="19.5" x14ac:dyDescent="0.25">
      <c r="B44" s="5"/>
      <c r="C44" s="215"/>
      <c r="D44" s="227" t="s">
        <v>352</v>
      </c>
      <c r="E44" s="227"/>
      <c r="F44" s="227"/>
      <c r="G44" s="227"/>
      <c r="H44" s="57"/>
      <c r="J44" s="1"/>
    </row>
    <row r="45" spans="2:10" ht="23.25" x14ac:dyDescent="0.25">
      <c r="B45" s="4"/>
      <c r="C45" s="16" t="s">
        <v>76</v>
      </c>
      <c r="D45" s="6">
        <v>2</v>
      </c>
      <c r="E45" s="17"/>
      <c r="F45" s="5"/>
      <c r="G45" s="3"/>
      <c r="H45" s="56"/>
      <c r="J45" s="1"/>
    </row>
    <row r="46" spans="2:10" ht="22.5" x14ac:dyDescent="0.25">
      <c r="B46" s="4"/>
      <c r="C46" s="18" t="s">
        <v>77</v>
      </c>
      <c r="D46" s="7">
        <v>421</v>
      </c>
      <c r="E46" s="219" t="s">
        <v>78</v>
      </c>
      <c r="F46" s="220"/>
      <c r="G46" s="223">
        <f>D47/D46</f>
        <v>25.885985748218527</v>
      </c>
      <c r="H46" s="56"/>
      <c r="J46" s="1"/>
    </row>
    <row r="47" spans="2:10" ht="22.5" x14ac:dyDescent="0.25">
      <c r="B47" s="4"/>
      <c r="C47" s="18" t="s">
        <v>79</v>
      </c>
      <c r="D47" s="7">
        <v>10898</v>
      </c>
      <c r="E47" s="221"/>
      <c r="F47" s="222"/>
      <c r="G47" s="224"/>
      <c r="H47" s="56"/>
      <c r="J47" s="1"/>
    </row>
    <row r="48" spans="2:10" ht="23.25" x14ac:dyDescent="0.25">
      <c r="B48" s="4"/>
      <c r="C48" s="19"/>
      <c r="D48" s="8"/>
      <c r="E48" s="20"/>
      <c r="F48" s="4"/>
      <c r="G48" s="3"/>
      <c r="H48" s="56"/>
      <c r="J48" s="1"/>
    </row>
    <row r="49" spans="2:10" ht="23.25" x14ac:dyDescent="0.25">
      <c r="B49" s="4"/>
      <c r="C49" s="49" t="s">
        <v>80</v>
      </c>
      <c r="D49" s="61" t="s">
        <v>353</v>
      </c>
      <c r="E49" s="4"/>
      <c r="F49" s="4"/>
      <c r="G49" s="3"/>
      <c r="H49" s="56"/>
      <c r="J49" s="1"/>
    </row>
    <row r="50" spans="2:10" ht="23.25" x14ac:dyDescent="0.25">
      <c r="B50" s="4"/>
      <c r="C50" s="49" t="s">
        <v>81</v>
      </c>
      <c r="D50" s="61">
        <v>55</v>
      </c>
      <c r="E50" s="4"/>
      <c r="F50" s="4"/>
      <c r="G50" s="3"/>
      <c r="H50" s="56"/>
      <c r="J50" s="1"/>
    </row>
    <row r="51" spans="2:10" ht="23.25" x14ac:dyDescent="0.25">
      <c r="B51" s="4"/>
      <c r="C51" s="49" t="s">
        <v>82</v>
      </c>
      <c r="D51" s="50" t="s">
        <v>83</v>
      </c>
      <c r="E51" s="4"/>
      <c r="F51" s="4"/>
      <c r="G51" s="3"/>
      <c r="H51" s="56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6"/>
      <c r="J52" s="1"/>
    </row>
    <row r="53" spans="2:10" ht="48" thickBot="1" x14ac:dyDescent="0.3">
      <c r="B53" s="198" t="s">
        <v>29</v>
      </c>
      <c r="C53" s="199"/>
      <c r="D53" s="9" t="s">
        <v>84</v>
      </c>
      <c r="E53" s="200" t="s">
        <v>85</v>
      </c>
      <c r="F53" s="201"/>
      <c r="G53" s="10" t="s">
        <v>86</v>
      </c>
      <c r="H53" s="56"/>
      <c r="J53" s="1"/>
    </row>
    <row r="54" spans="2:10" ht="24" thickBot="1" x14ac:dyDescent="0.3">
      <c r="B54" s="202" t="s">
        <v>87</v>
      </c>
      <c r="C54" s="203"/>
      <c r="D54" s="32">
        <v>149.88999999999999</v>
      </c>
      <c r="E54" s="52">
        <v>2</v>
      </c>
      <c r="F54" s="33" t="s">
        <v>28</v>
      </c>
      <c r="G54" s="34">
        <f t="shared" ref="G54:G61" si="1">D54*E54</f>
        <v>299.77999999999997</v>
      </c>
      <c r="H54" s="204"/>
      <c r="J54" s="1"/>
    </row>
    <row r="55" spans="2:10" ht="51.6" customHeight="1" x14ac:dyDescent="0.25">
      <c r="B55" s="205" t="s">
        <v>88</v>
      </c>
      <c r="C55" s="206"/>
      <c r="D55" s="35">
        <v>70.41</v>
      </c>
      <c r="E55" s="62">
        <v>0.44</v>
      </c>
      <c r="F55" s="36" t="s">
        <v>30</v>
      </c>
      <c r="G55" s="37">
        <f t="shared" si="1"/>
        <v>30.980399999999999</v>
      </c>
      <c r="H55" s="204"/>
      <c r="J55" s="1"/>
    </row>
    <row r="56" spans="2:10" ht="24" thickBot="1" x14ac:dyDescent="0.3">
      <c r="B56" s="207" t="s">
        <v>89</v>
      </c>
      <c r="C56" s="208"/>
      <c r="D56" s="38">
        <v>222.31</v>
      </c>
      <c r="E56" s="63">
        <v>0.4</v>
      </c>
      <c r="F56" s="39" t="s">
        <v>30</v>
      </c>
      <c r="G56" s="40">
        <f t="shared" si="1"/>
        <v>88.924000000000007</v>
      </c>
      <c r="H56" s="204"/>
      <c r="J56" s="1"/>
    </row>
    <row r="57" spans="2:10" ht="24" thickBot="1" x14ac:dyDescent="0.3">
      <c r="B57" s="209" t="s">
        <v>31</v>
      </c>
      <c r="C57" s="210"/>
      <c r="D57" s="41"/>
      <c r="E57" s="41"/>
      <c r="F57" s="42" t="s">
        <v>28</v>
      </c>
      <c r="G57" s="43">
        <f t="shared" si="1"/>
        <v>0</v>
      </c>
      <c r="H57" s="204"/>
      <c r="J57" s="1"/>
    </row>
    <row r="58" spans="2:10" ht="43.15" customHeight="1" x14ac:dyDescent="0.25">
      <c r="B58" s="205" t="s">
        <v>90</v>
      </c>
      <c r="C58" s="206"/>
      <c r="D58" s="35">
        <v>665.33</v>
      </c>
      <c r="E58" s="35">
        <v>4</v>
      </c>
      <c r="F58" s="36" t="s">
        <v>28</v>
      </c>
      <c r="G58" s="37">
        <f t="shared" si="1"/>
        <v>2661.32</v>
      </c>
      <c r="H58" s="204"/>
      <c r="J58" s="1"/>
    </row>
    <row r="59" spans="2:10" ht="23.25" x14ac:dyDescent="0.25">
      <c r="B59" s="211" t="s">
        <v>91</v>
      </c>
      <c r="C59" s="212"/>
      <c r="D59" s="44"/>
      <c r="E59" s="44"/>
      <c r="F59" s="45" t="s">
        <v>28</v>
      </c>
      <c r="G59" s="46">
        <f t="shared" si="1"/>
        <v>0</v>
      </c>
      <c r="H59" s="204"/>
      <c r="J59" s="1"/>
    </row>
    <row r="60" spans="2:10" ht="23.25" x14ac:dyDescent="0.25">
      <c r="B60" s="211" t="s">
        <v>32</v>
      </c>
      <c r="C60" s="212"/>
      <c r="D60" s="47">
        <v>2425.1</v>
      </c>
      <c r="E60" s="53">
        <v>2</v>
      </c>
      <c r="F60" s="45" t="s">
        <v>28</v>
      </c>
      <c r="G60" s="46">
        <f t="shared" si="1"/>
        <v>4850.2</v>
      </c>
      <c r="H60" s="204"/>
      <c r="J60" s="1"/>
    </row>
    <row r="61" spans="2:10" ht="23.25" x14ac:dyDescent="0.25">
      <c r="B61" s="211" t="s">
        <v>92</v>
      </c>
      <c r="C61" s="212"/>
      <c r="D61" s="47">
        <v>1718.79</v>
      </c>
      <c r="E61" s="53">
        <v>2</v>
      </c>
      <c r="F61" s="45" t="s">
        <v>28</v>
      </c>
      <c r="G61" s="46">
        <f t="shared" si="1"/>
        <v>3437.58</v>
      </c>
      <c r="H61" s="204"/>
      <c r="J61" s="1"/>
    </row>
    <row r="62" spans="2:10" ht="23.25" x14ac:dyDescent="0.25">
      <c r="B62" s="211" t="s">
        <v>34</v>
      </c>
      <c r="C62" s="212"/>
      <c r="D62" s="47">
        <v>473.91</v>
      </c>
      <c r="E62" s="53">
        <v>2</v>
      </c>
      <c r="F62" s="45" t="s">
        <v>28</v>
      </c>
      <c r="G62" s="46">
        <f>D62*E62</f>
        <v>947.82</v>
      </c>
      <c r="H62" s="204"/>
      <c r="J62" s="1"/>
    </row>
    <row r="63" spans="2:10" ht="24" thickBot="1" x14ac:dyDescent="0.3">
      <c r="B63" s="207" t="s">
        <v>33</v>
      </c>
      <c r="C63" s="208"/>
      <c r="D63" s="38">
        <v>320.5</v>
      </c>
      <c r="E63" s="38">
        <v>20</v>
      </c>
      <c r="F63" s="39" t="s">
        <v>28</v>
      </c>
      <c r="G63" s="48">
        <f>D63*E63</f>
        <v>6410</v>
      </c>
      <c r="H63" s="204"/>
      <c r="J63" s="1"/>
    </row>
    <row r="64" spans="2:10" ht="23.25" x14ac:dyDescent="0.25">
      <c r="B64" s="4"/>
      <c r="C64" s="21"/>
      <c r="D64" s="21"/>
      <c r="E64" s="11"/>
      <c r="F64" s="11"/>
      <c r="G64" s="3"/>
      <c r="H64" s="58"/>
      <c r="J64" s="1"/>
    </row>
    <row r="65" spans="2:10" ht="25.5" x14ac:dyDescent="0.25">
      <c r="B65" s="4"/>
      <c r="C65" s="14" t="s">
        <v>93</v>
      </c>
      <c r="D65" s="15"/>
      <c r="E65" s="4"/>
      <c r="F65" s="4"/>
      <c r="G65" s="3"/>
      <c r="H65" s="56"/>
      <c r="J65" s="1"/>
    </row>
    <row r="66" spans="2:10" ht="18.75" x14ac:dyDescent="0.25">
      <c r="B66" s="4"/>
      <c r="C66" s="195" t="s">
        <v>94</v>
      </c>
      <c r="D66" s="22" t="s">
        <v>95</v>
      </c>
      <c r="E66" s="23">
        <f>ROUND((G54+D47)/D47,2)</f>
        <v>1.03</v>
      </c>
      <c r="F66" s="23"/>
      <c r="G66" s="5"/>
      <c r="H66" s="56"/>
      <c r="J66" s="1"/>
    </row>
    <row r="67" spans="2:10" ht="23.25" x14ac:dyDescent="0.25">
      <c r="B67" s="4"/>
      <c r="C67" s="195"/>
      <c r="D67" s="22" t="s">
        <v>96</v>
      </c>
      <c r="E67" s="23">
        <f>ROUND((G55+G56+D47)/D47,2)</f>
        <v>1.01</v>
      </c>
      <c r="F67" s="23"/>
      <c r="G67" s="12"/>
      <c r="H67" s="59"/>
      <c r="J67" s="1"/>
    </row>
    <row r="68" spans="2:10" ht="23.25" x14ac:dyDescent="0.25">
      <c r="B68" s="4"/>
      <c r="C68" s="195"/>
      <c r="D68" s="22" t="s">
        <v>97</v>
      </c>
      <c r="E68" s="23">
        <f>ROUND((G57+D47)/D47,2)</f>
        <v>1</v>
      </c>
      <c r="F68" s="5"/>
      <c r="G68" s="12"/>
      <c r="H68" s="56"/>
      <c r="J68" s="1"/>
    </row>
    <row r="69" spans="2:10" ht="23.25" x14ac:dyDescent="0.25">
      <c r="B69" s="4"/>
      <c r="C69" s="195"/>
      <c r="D69" s="24" t="s">
        <v>98</v>
      </c>
      <c r="E69" s="25">
        <f>ROUND((SUM(G58:G63)+D47)/D47,2)</f>
        <v>2.68</v>
      </c>
      <c r="F69" s="5"/>
      <c r="G69" s="12"/>
      <c r="H69" s="56"/>
      <c r="J69" s="1"/>
    </row>
    <row r="70" spans="2:10" ht="25.5" x14ac:dyDescent="0.25">
      <c r="B70" s="4"/>
      <c r="C70" s="4"/>
      <c r="D70" s="26" t="s">
        <v>99</v>
      </c>
      <c r="E70" s="27">
        <f>SUM(E66:E69)-IF(D51="сплошная",3,2)</f>
        <v>2.7200000000000006</v>
      </c>
      <c r="F70" s="28"/>
      <c r="G70" s="3"/>
      <c r="H70" s="56"/>
      <c r="J70" s="1"/>
    </row>
    <row r="71" spans="2:10" ht="23.25" x14ac:dyDescent="0.25">
      <c r="B71" s="4"/>
      <c r="C71" s="4"/>
      <c r="D71" s="4"/>
      <c r="E71" s="29"/>
      <c r="F71" s="4"/>
      <c r="G71" s="3"/>
      <c r="H71" s="56"/>
      <c r="J71" s="1"/>
    </row>
    <row r="72" spans="2:10" ht="25.5" x14ac:dyDescent="0.35">
      <c r="B72" s="13"/>
      <c r="C72" s="30" t="s">
        <v>100</v>
      </c>
      <c r="D72" s="196">
        <f>E70*D47</f>
        <v>29642.560000000009</v>
      </c>
      <c r="E72" s="196"/>
      <c r="F72" s="4"/>
      <c r="G72" s="3"/>
      <c r="H72" s="56"/>
      <c r="J72" s="1"/>
    </row>
    <row r="73" spans="2:10" ht="18.75" x14ac:dyDescent="0.3">
      <c r="B73" s="4"/>
      <c r="C73" s="31" t="s">
        <v>101</v>
      </c>
      <c r="D73" s="197">
        <f>D72/D46</f>
        <v>70.409881235154415</v>
      </c>
      <c r="E73" s="197"/>
      <c r="F73" s="4"/>
      <c r="G73" s="4"/>
      <c r="H73" s="60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225" t="s">
        <v>106</v>
      </c>
      <c r="C76" s="225"/>
      <c r="D76" s="225"/>
      <c r="E76" s="225"/>
      <c r="F76" s="225"/>
      <c r="G76" s="225"/>
      <c r="H76" s="225"/>
      <c r="J76" s="1"/>
    </row>
    <row r="77" spans="2:10" ht="18.75" x14ac:dyDescent="0.25">
      <c r="B77" s="226" t="s">
        <v>73</v>
      </c>
      <c r="C77" s="226"/>
      <c r="D77" s="226"/>
      <c r="E77" s="226"/>
      <c r="F77" s="226"/>
      <c r="G77" s="226"/>
      <c r="H77" s="56"/>
      <c r="J77" s="1"/>
    </row>
    <row r="78" spans="2:10" ht="25.5" x14ac:dyDescent="0.25">
      <c r="B78" s="4"/>
      <c r="C78" s="14" t="s">
        <v>74</v>
      </c>
      <c r="D78" s="15"/>
      <c r="E78" s="4"/>
      <c r="F78" s="4"/>
      <c r="G78" s="3"/>
      <c r="H78" s="56"/>
      <c r="J78" s="1"/>
    </row>
    <row r="79" spans="2:10" ht="39.950000000000003" customHeight="1" x14ac:dyDescent="0.25">
      <c r="B79" s="5"/>
      <c r="C79" s="213" t="s">
        <v>75</v>
      </c>
      <c r="D79" s="216" t="s">
        <v>303</v>
      </c>
      <c r="E79" s="217"/>
      <c r="F79" s="217"/>
      <c r="G79" s="218"/>
      <c r="H79" s="57"/>
      <c r="J79" s="1"/>
    </row>
    <row r="80" spans="2:10" ht="19.5" x14ac:dyDescent="0.25">
      <c r="B80" s="5"/>
      <c r="C80" s="214"/>
      <c r="D80" s="227" t="s">
        <v>304</v>
      </c>
      <c r="E80" s="227"/>
      <c r="F80" s="227"/>
      <c r="G80" s="227"/>
      <c r="H80" s="57"/>
      <c r="J80" s="1"/>
    </row>
    <row r="81" spans="2:10" ht="19.5" x14ac:dyDescent="0.25">
      <c r="B81" s="5"/>
      <c r="C81" s="215"/>
      <c r="D81" s="227" t="s">
        <v>320</v>
      </c>
      <c r="E81" s="227"/>
      <c r="F81" s="227"/>
      <c r="G81" s="227"/>
      <c r="H81" s="57"/>
      <c r="J81" s="1"/>
    </row>
    <row r="82" spans="2:10" ht="23.25" x14ac:dyDescent="0.25">
      <c r="B82" s="4"/>
      <c r="C82" s="16" t="s">
        <v>76</v>
      </c>
      <c r="D82" s="6">
        <v>3.2</v>
      </c>
      <c r="E82" s="17"/>
      <c r="F82" s="5"/>
      <c r="G82" s="3"/>
      <c r="H82" s="56"/>
      <c r="J82" s="1"/>
    </row>
    <row r="83" spans="2:10" ht="22.5" x14ac:dyDescent="0.25">
      <c r="B83" s="4"/>
      <c r="C83" s="18" t="s">
        <v>77</v>
      </c>
      <c r="D83" s="7">
        <v>761</v>
      </c>
      <c r="E83" s="219" t="s">
        <v>78</v>
      </c>
      <c r="F83" s="220"/>
      <c r="G83" s="223">
        <f>D84/D83</f>
        <v>42.453350854139288</v>
      </c>
      <c r="H83" s="56"/>
      <c r="J83" s="1"/>
    </row>
    <row r="84" spans="2:10" ht="22.5" x14ac:dyDescent="0.25">
      <c r="B84" s="4"/>
      <c r="C84" s="18" t="s">
        <v>79</v>
      </c>
      <c r="D84" s="7">
        <v>32307</v>
      </c>
      <c r="E84" s="221"/>
      <c r="F84" s="222"/>
      <c r="G84" s="224"/>
      <c r="H84" s="56"/>
      <c r="J84" s="1"/>
    </row>
    <row r="85" spans="2:10" ht="23.25" x14ac:dyDescent="0.25">
      <c r="B85" s="4"/>
      <c r="C85" s="19"/>
      <c r="D85" s="8"/>
      <c r="E85" s="20"/>
      <c r="F85" s="4"/>
      <c r="G85" s="3"/>
      <c r="H85" s="56"/>
      <c r="J85" s="1"/>
    </row>
    <row r="86" spans="2:10" ht="23.25" x14ac:dyDescent="0.25">
      <c r="B86" s="4"/>
      <c r="C86" s="49" t="s">
        <v>80</v>
      </c>
      <c r="D86" s="61" t="s">
        <v>321</v>
      </c>
      <c r="E86" s="4"/>
      <c r="F86" s="4"/>
      <c r="G86" s="3"/>
      <c r="H86" s="56"/>
      <c r="J86" s="1"/>
    </row>
    <row r="87" spans="2:10" ht="23.25" x14ac:dyDescent="0.25">
      <c r="B87" s="4"/>
      <c r="C87" s="49" t="s">
        <v>81</v>
      </c>
      <c r="D87" s="61">
        <v>80</v>
      </c>
      <c r="E87" s="4"/>
      <c r="F87" s="4"/>
      <c r="G87" s="3"/>
      <c r="H87" s="56"/>
      <c r="J87" s="1"/>
    </row>
    <row r="88" spans="2:10" ht="23.25" x14ac:dyDescent="0.25">
      <c r="B88" s="4"/>
      <c r="C88" s="49" t="s">
        <v>82</v>
      </c>
      <c r="D88" s="50" t="s">
        <v>83</v>
      </c>
      <c r="E88" s="4"/>
      <c r="F88" s="4"/>
      <c r="G88" s="3"/>
      <c r="H88" s="56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6"/>
      <c r="J89" s="1"/>
    </row>
    <row r="90" spans="2:10" ht="48" thickBot="1" x14ac:dyDescent="0.3">
      <c r="B90" s="198" t="s">
        <v>29</v>
      </c>
      <c r="C90" s="199"/>
      <c r="D90" s="9" t="s">
        <v>84</v>
      </c>
      <c r="E90" s="200" t="s">
        <v>85</v>
      </c>
      <c r="F90" s="201"/>
      <c r="G90" s="10" t="s">
        <v>86</v>
      </c>
      <c r="H90" s="56"/>
      <c r="J90" s="1"/>
    </row>
    <row r="91" spans="2:10" ht="24" thickBot="1" x14ac:dyDescent="0.3">
      <c r="B91" s="202" t="s">
        <v>87</v>
      </c>
      <c r="C91" s="203"/>
      <c r="D91" s="32">
        <v>149.88999999999999</v>
      </c>
      <c r="E91" s="52">
        <v>3.2</v>
      </c>
      <c r="F91" s="33" t="s">
        <v>28</v>
      </c>
      <c r="G91" s="34">
        <f t="shared" ref="G91:G98" si="2">D91*E91</f>
        <v>479.64799999999997</v>
      </c>
      <c r="H91" s="204"/>
      <c r="J91" s="1"/>
    </row>
    <row r="92" spans="2:10" ht="49.9" customHeight="1" x14ac:dyDescent="0.25">
      <c r="B92" s="205" t="s">
        <v>88</v>
      </c>
      <c r="C92" s="206"/>
      <c r="D92" s="35">
        <v>70.41</v>
      </c>
      <c r="E92" s="62">
        <v>0.7</v>
      </c>
      <c r="F92" s="36" t="s">
        <v>30</v>
      </c>
      <c r="G92" s="37">
        <f t="shared" si="2"/>
        <v>49.286999999999992</v>
      </c>
      <c r="H92" s="204"/>
      <c r="J92" s="1"/>
    </row>
    <row r="93" spans="2:10" ht="24" thickBot="1" x14ac:dyDescent="0.3">
      <c r="B93" s="207" t="s">
        <v>89</v>
      </c>
      <c r="C93" s="208"/>
      <c r="D93" s="38">
        <v>222.31</v>
      </c>
      <c r="E93" s="63">
        <v>0.7</v>
      </c>
      <c r="F93" s="39" t="s">
        <v>30</v>
      </c>
      <c r="G93" s="40">
        <f t="shared" si="2"/>
        <v>155.61699999999999</v>
      </c>
      <c r="H93" s="204"/>
      <c r="J93" s="1"/>
    </row>
    <row r="94" spans="2:10" ht="24" thickBot="1" x14ac:dyDescent="0.3">
      <c r="B94" s="209" t="s">
        <v>31</v>
      </c>
      <c r="C94" s="210"/>
      <c r="D94" s="41"/>
      <c r="E94" s="41"/>
      <c r="F94" s="42" t="s">
        <v>28</v>
      </c>
      <c r="G94" s="43">
        <f t="shared" si="2"/>
        <v>0</v>
      </c>
      <c r="H94" s="204"/>
      <c r="J94" s="1"/>
    </row>
    <row r="95" spans="2:10" ht="45.6" customHeight="1" x14ac:dyDescent="0.25">
      <c r="B95" s="205" t="s">
        <v>90</v>
      </c>
      <c r="C95" s="206"/>
      <c r="D95" s="35">
        <v>665.33</v>
      </c>
      <c r="E95" s="35">
        <v>6.4</v>
      </c>
      <c r="F95" s="36" t="s">
        <v>28</v>
      </c>
      <c r="G95" s="37">
        <f t="shared" si="2"/>
        <v>4258.1120000000001</v>
      </c>
      <c r="H95" s="204"/>
      <c r="J95" s="1"/>
    </row>
    <row r="96" spans="2:10" ht="23.25" x14ac:dyDescent="0.25">
      <c r="B96" s="211" t="s">
        <v>91</v>
      </c>
      <c r="C96" s="212"/>
      <c r="D96" s="44"/>
      <c r="E96" s="44"/>
      <c r="F96" s="45" t="s">
        <v>28</v>
      </c>
      <c r="G96" s="46">
        <f t="shared" si="2"/>
        <v>0</v>
      </c>
      <c r="H96" s="204"/>
      <c r="J96" s="1"/>
    </row>
    <row r="97" spans="2:10" ht="23.25" x14ac:dyDescent="0.25">
      <c r="B97" s="211" t="s">
        <v>32</v>
      </c>
      <c r="C97" s="212"/>
      <c r="D97" s="47">
        <v>2425.1</v>
      </c>
      <c r="E97" s="53">
        <v>3.2</v>
      </c>
      <c r="F97" s="45" t="s">
        <v>28</v>
      </c>
      <c r="G97" s="46">
        <f t="shared" si="2"/>
        <v>7760.32</v>
      </c>
      <c r="H97" s="204"/>
      <c r="J97" s="1"/>
    </row>
    <row r="98" spans="2:10" ht="23.25" x14ac:dyDescent="0.25">
      <c r="B98" s="211" t="s">
        <v>92</v>
      </c>
      <c r="C98" s="212"/>
      <c r="D98" s="47">
        <v>1718.79</v>
      </c>
      <c r="E98" s="53">
        <v>3.2</v>
      </c>
      <c r="F98" s="45" t="s">
        <v>28</v>
      </c>
      <c r="G98" s="46">
        <f t="shared" si="2"/>
        <v>5500.1280000000006</v>
      </c>
      <c r="H98" s="204"/>
      <c r="J98" s="1"/>
    </row>
    <row r="99" spans="2:10" ht="23.25" x14ac:dyDescent="0.25">
      <c r="B99" s="211" t="s">
        <v>34</v>
      </c>
      <c r="C99" s="212"/>
      <c r="D99" s="47">
        <v>473.91</v>
      </c>
      <c r="E99" s="53">
        <v>3.2</v>
      </c>
      <c r="F99" s="45" t="s">
        <v>28</v>
      </c>
      <c r="G99" s="46">
        <f>D99*E99</f>
        <v>1516.5120000000002</v>
      </c>
      <c r="H99" s="204"/>
      <c r="J99" s="1"/>
    </row>
    <row r="100" spans="2:10" ht="24" thickBot="1" x14ac:dyDescent="0.3">
      <c r="B100" s="207" t="s">
        <v>33</v>
      </c>
      <c r="C100" s="208"/>
      <c r="D100" s="38">
        <v>320.5</v>
      </c>
      <c r="E100" s="38">
        <v>32</v>
      </c>
      <c r="F100" s="39" t="s">
        <v>28</v>
      </c>
      <c r="G100" s="48">
        <f>D100*E100</f>
        <v>10256</v>
      </c>
      <c r="H100" s="204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8"/>
      <c r="J101" s="1"/>
    </row>
    <row r="102" spans="2:10" ht="25.5" x14ac:dyDescent="0.25">
      <c r="B102" s="4"/>
      <c r="C102" s="14" t="s">
        <v>93</v>
      </c>
      <c r="D102" s="15"/>
      <c r="E102" s="4"/>
      <c r="F102" s="4"/>
      <c r="G102" s="3"/>
      <c r="H102" s="56"/>
      <c r="J102" s="1"/>
    </row>
    <row r="103" spans="2:10" ht="18.75" x14ac:dyDescent="0.25">
      <c r="B103" s="4"/>
      <c r="C103" s="195" t="s">
        <v>94</v>
      </c>
      <c r="D103" s="22" t="s">
        <v>95</v>
      </c>
      <c r="E103" s="23">
        <f>ROUND((G91+D84)/D84,2)</f>
        <v>1.01</v>
      </c>
      <c r="F103" s="23"/>
      <c r="G103" s="5"/>
      <c r="H103" s="56"/>
      <c r="J103" s="1"/>
    </row>
    <row r="104" spans="2:10" ht="23.25" x14ac:dyDescent="0.25">
      <c r="B104" s="4"/>
      <c r="C104" s="195"/>
      <c r="D104" s="22" t="s">
        <v>96</v>
      </c>
      <c r="E104" s="23">
        <f>ROUND((G92+G93+D84)/D84,2)</f>
        <v>1.01</v>
      </c>
      <c r="F104" s="23"/>
      <c r="G104" s="12"/>
      <c r="H104" s="59"/>
      <c r="J104" s="1"/>
    </row>
    <row r="105" spans="2:10" ht="23.25" x14ac:dyDescent="0.25">
      <c r="B105" s="4"/>
      <c r="C105" s="195"/>
      <c r="D105" s="22" t="s">
        <v>97</v>
      </c>
      <c r="E105" s="23">
        <f>ROUND((G94+D84)/D84,2)</f>
        <v>1</v>
      </c>
      <c r="F105" s="5"/>
      <c r="G105" s="12"/>
      <c r="H105" s="56"/>
      <c r="J105" s="1"/>
    </row>
    <row r="106" spans="2:10" ht="23.25" x14ac:dyDescent="0.25">
      <c r="B106" s="4"/>
      <c r="C106" s="195"/>
      <c r="D106" s="24" t="s">
        <v>98</v>
      </c>
      <c r="E106" s="25">
        <f>ROUND((SUM(G95:G100)+D84)/D84,2)</f>
        <v>1.91</v>
      </c>
      <c r="F106" s="5"/>
      <c r="G106" s="12"/>
      <c r="H106" s="56"/>
      <c r="J106" s="1"/>
    </row>
    <row r="107" spans="2:10" ht="25.5" x14ac:dyDescent="0.25">
      <c r="B107" s="4"/>
      <c r="C107" s="4"/>
      <c r="D107" s="26" t="s">
        <v>99</v>
      </c>
      <c r="E107" s="27">
        <f>SUM(E103:E106)-IF(D88="сплошная",3,2)</f>
        <v>1.9299999999999997</v>
      </c>
      <c r="F107" s="28"/>
      <c r="G107" s="3"/>
      <c r="H107" s="56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6"/>
      <c r="J108" s="1"/>
    </row>
    <row r="109" spans="2:10" ht="25.5" x14ac:dyDescent="0.35">
      <c r="B109" s="13"/>
      <c r="C109" s="30" t="s">
        <v>100</v>
      </c>
      <c r="D109" s="196">
        <f>E107*D84</f>
        <v>62352.509999999987</v>
      </c>
      <c r="E109" s="196"/>
      <c r="F109" s="4"/>
      <c r="G109" s="3"/>
      <c r="H109" s="56"/>
      <c r="J109" s="1"/>
    </row>
    <row r="110" spans="2:10" ht="18.75" x14ac:dyDescent="0.3">
      <c r="B110" s="4"/>
      <c r="C110" s="31" t="s">
        <v>101</v>
      </c>
      <c r="D110" s="197">
        <f>D109/D83</f>
        <v>81.934967148488809</v>
      </c>
      <c r="E110" s="197"/>
      <c r="F110" s="4"/>
      <c r="G110" s="4"/>
      <c r="H110" s="60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225" t="s">
        <v>107</v>
      </c>
      <c r="C113" s="225"/>
      <c r="D113" s="225"/>
      <c r="E113" s="225"/>
      <c r="F113" s="225"/>
      <c r="G113" s="225"/>
      <c r="H113" s="225"/>
      <c r="J113" s="1"/>
    </row>
    <row r="114" spans="2:10" ht="18.75" x14ac:dyDescent="0.25">
      <c r="B114" s="226" t="s">
        <v>73</v>
      </c>
      <c r="C114" s="226"/>
      <c r="D114" s="226"/>
      <c r="E114" s="226"/>
      <c r="F114" s="226"/>
      <c r="G114" s="226"/>
      <c r="H114" s="56"/>
      <c r="J114" s="1"/>
    </row>
    <row r="115" spans="2:10" ht="25.5" x14ac:dyDescent="0.25">
      <c r="B115" s="4"/>
      <c r="C115" s="14" t="s">
        <v>74</v>
      </c>
      <c r="D115" s="15"/>
      <c r="E115" s="4"/>
      <c r="F115" s="4"/>
      <c r="G115" s="3"/>
      <c r="H115" s="56"/>
      <c r="J115" s="1"/>
    </row>
    <row r="116" spans="2:10" ht="39.950000000000003" customHeight="1" x14ac:dyDescent="0.25">
      <c r="B116" s="5"/>
      <c r="C116" s="213" t="s">
        <v>75</v>
      </c>
      <c r="D116" s="216" t="s">
        <v>303</v>
      </c>
      <c r="E116" s="217"/>
      <c r="F116" s="217"/>
      <c r="G116" s="218"/>
      <c r="H116" s="57"/>
      <c r="J116" s="1"/>
    </row>
    <row r="117" spans="2:10" ht="19.5" x14ac:dyDescent="0.25">
      <c r="B117" s="5"/>
      <c r="C117" s="214"/>
      <c r="D117" s="227" t="s">
        <v>304</v>
      </c>
      <c r="E117" s="227"/>
      <c r="F117" s="227"/>
      <c r="G117" s="227"/>
      <c r="H117" s="57"/>
      <c r="J117" s="1"/>
    </row>
    <row r="118" spans="2:10" ht="19.5" x14ac:dyDescent="0.25">
      <c r="B118" s="5"/>
      <c r="C118" s="215"/>
      <c r="D118" s="227" t="s">
        <v>323</v>
      </c>
      <c r="E118" s="227"/>
      <c r="F118" s="227"/>
      <c r="G118" s="227"/>
      <c r="H118" s="57"/>
      <c r="J118" s="1"/>
    </row>
    <row r="119" spans="2:10" ht="23.25" x14ac:dyDescent="0.25">
      <c r="B119" s="4"/>
      <c r="C119" s="16" t="s">
        <v>76</v>
      </c>
      <c r="D119" s="6">
        <v>4.9000000000000004</v>
      </c>
      <c r="E119" s="17"/>
      <c r="F119" s="5"/>
      <c r="G119" s="3"/>
      <c r="H119" s="56"/>
      <c r="J119" s="1"/>
    </row>
    <row r="120" spans="2:10" ht="22.5" x14ac:dyDescent="0.25">
      <c r="B120" s="4"/>
      <c r="C120" s="18" t="s">
        <v>77</v>
      </c>
      <c r="D120" s="7">
        <v>1189</v>
      </c>
      <c r="E120" s="219" t="s">
        <v>78</v>
      </c>
      <c r="F120" s="220"/>
      <c r="G120" s="223">
        <f>D121/D120</f>
        <v>15.32296047098402</v>
      </c>
      <c r="H120" s="56"/>
      <c r="J120" s="1"/>
    </row>
    <row r="121" spans="2:10" ht="22.5" x14ac:dyDescent="0.25">
      <c r="B121" s="4"/>
      <c r="C121" s="18" t="s">
        <v>79</v>
      </c>
      <c r="D121" s="7">
        <v>18219</v>
      </c>
      <c r="E121" s="221"/>
      <c r="F121" s="222"/>
      <c r="G121" s="224"/>
      <c r="H121" s="56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6"/>
      <c r="J122" s="1"/>
    </row>
    <row r="123" spans="2:10" ht="23.25" x14ac:dyDescent="0.25">
      <c r="B123" s="4"/>
      <c r="C123" s="49" t="s">
        <v>80</v>
      </c>
      <c r="D123" s="61" t="s">
        <v>324</v>
      </c>
      <c r="E123" s="4"/>
      <c r="F123" s="4"/>
      <c r="G123" s="3"/>
      <c r="H123" s="56"/>
      <c r="J123" s="1"/>
    </row>
    <row r="124" spans="2:10" ht="23.25" x14ac:dyDescent="0.25">
      <c r="B124" s="4"/>
      <c r="C124" s="49" t="s">
        <v>81</v>
      </c>
      <c r="D124" s="61">
        <v>50</v>
      </c>
      <c r="E124" s="4"/>
      <c r="F124" s="4"/>
      <c r="G124" s="3"/>
      <c r="H124" s="56"/>
      <c r="J124" s="1"/>
    </row>
    <row r="125" spans="2:10" ht="23.25" x14ac:dyDescent="0.25">
      <c r="B125" s="4"/>
      <c r="C125" s="49" t="s">
        <v>82</v>
      </c>
      <c r="D125" s="50" t="s">
        <v>83</v>
      </c>
      <c r="E125" s="4"/>
      <c r="F125" s="4"/>
      <c r="G125" s="3"/>
      <c r="H125" s="56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6"/>
      <c r="J126" s="1"/>
    </row>
    <row r="127" spans="2:10" ht="48" thickBot="1" x14ac:dyDescent="0.3">
      <c r="B127" s="198" t="s">
        <v>29</v>
      </c>
      <c r="C127" s="199"/>
      <c r="D127" s="9" t="s">
        <v>84</v>
      </c>
      <c r="E127" s="200" t="s">
        <v>85</v>
      </c>
      <c r="F127" s="201"/>
      <c r="G127" s="10" t="s">
        <v>86</v>
      </c>
      <c r="H127" s="56"/>
      <c r="J127" s="1"/>
    </row>
    <row r="128" spans="2:10" ht="24" thickBot="1" x14ac:dyDescent="0.3">
      <c r="B128" s="202" t="s">
        <v>87</v>
      </c>
      <c r="C128" s="203"/>
      <c r="D128" s="32">
        <v>149.88999999999999</v>
      </c>
      <c r="E128" s="52">
        <v>4.9000000000000004</v>
      </c>
      <c r="F128" s="33" t="s">
        <v>28</v>
      </c>
      <c r="G128" s="34">
        <f t="shared" ref="G128:G135" si="3">D128*E128</f>
        <v>734.46100000000001</v>
      </c>
      <c r="H128" s="204"/>
      <c r="J128" s="1"/>
    </row>
    <row r="129" spans="2:10" ht="40.15" customHeight="1" x14ac:dyDescent="0.25">
      <c r="B129" s="205" t="s">
        <v>88</v>
      </c>
      <c r="C129" s="206"/>
      <c r="D129" s="35">
        <v>70.41</v>
      </c>
      <c r="E129" s="62">
        <v>1.1000000000000001</v>
      </c>
      <c r="F129" s="36" t="s">
        <v>30</v>
      </c>
      <c r="G129" s="37">
        <f t="shared" si="3"/>
        <v>77.451000000000008</v>
      </c>
      <c r="H129" s="204"/>
      <c r="J129" s="1"/>
    </row>
    <row r="130" spans="2:10" ht="24" thickBot="1" x14ac:dyDescent="0.3">
      <c r="B130" s="207" t="s">
        <v>89</v>
      </c>
      <c r="C130" s="208"/>
      <c r="D130" s="38">
        <v>222.31</v>
      </c>
      <c r="E130" s="63">
        <v>1.1000000000000001</v>
      </c>
      <c r="F130" s="39" t="s">
        <v>30</v>
      </c>
      <c r="G130" s="40">
        <f t="shared" si="3"/>
        <v>244.54100000000003</v>
      </c>
      <c r="H130" s="204"/>
      <c r="J130" s="1"/>
    </row>
    <row r="131" spans="2:10" ht="24" thickBot="1" x14ac:dyDescent="0.3">
      <c r="B131" s="209" t="s">
        <v>31</v>
      </c>
      <c r="C131" s="210"/>
      <c r="D131" s="41"/>
      <c r="E131" s="41"/>
      <c r="F131" s="42" t="s">
        <v>28</v>
      </c>
      <c r="G131" s="43">
        <f t="shared" si="3"/>
        <v>0</v>
      </c>
      <c r="H131" s="204"/>
      <c r="J131" s="1"/>
    </row>
    <row r="132" spans="2:10" ht="49.9" customHeight="1" x14ac:dyDescent="0.25">
      <c r="B132" s="205" t="s">
        <v>90</v>
      </c>
      <c r="C132" s="206"/>
      <c r="D132" s="35">
        <v>665.33</v>
      </c>
      <c r="E132" s="35">
        <v>9.8000000000000007</v>
      </c>
      <c r="F132" s="36" t="s">
        <v>28</v>
      </c>
      <c r="G132" s="37">
        <f t="shared" si="3"/>
        <v>6520.2340000000013</v>
      </c>
      <c r="H132" s="204"/>
      <c r="J132" s="1"/>
    </row>
    <row r="133" spans="2:10" ht="23.25" x14ac:dyDescent="0.25">
      <c r="B133" s="211" t="s">
        <v>91</v>
      </c>
      <c r="C133" s="212"/>
      <c r="D133" s="44"/>
      <c r="E133" s="44"/>
      <c r="F133" s="45" t="s">
        <v>28</v>
      </c>
      <c r="G133" s="46">
        <f t="shared" si="3"/>
        <v>0</v>
      </c>
      <c r="H133" s="204"/>
      <c r="J133" s="1"/>
    </row>
    <row r="134" spans="2:10" ht="23.25" x14ac:dyDescent="0.25">
      <c r="B134" s="211" t="s">
        <v>32</v>
      </c>
      <c r="C134" s="212"/>
      <c r="D134" s="47">
        <v>2425.1</v>
      </c>
      <c r="E134" s="53">
        <v>4.9000000000000004</v>
      </c>
      <c r="F134" s="45" t="s">
        <v>28</v>
      </c>
      <c r="G134" s="46">
        <f t="shared" si="3"/>
        <v>11882.99</v>
      </c>
      <c r="H134" s="204"/>
      <c r="J134" s="1"/>
    </row>
    <row r="135" spans="2:10" ht="23.25" x14ac:dyDescent="0.25">
      <c r="B135" s="211" t="s">
        <v>92</v>
      </c>
      <c r="C135" s="212"/>
      <c r="D135" s="47">
        <v>1718.79</v>
      </c>
      <c r="E135" s="53">
        <v>4.9000000000000004</v>
      </c>
      <c r="F135" s="45" t="s">
        <v>28</v>
      </c>
      <c r="G135" s="46">
        <f t="shared" si="3"/>
        <v>8422.0709999999999</v>
      </c>
      <c r="H135" s="204"/>
      <c r="J135" s="1"/>
    </row>
    <row r="136" spans="2:10" ht="23.25" x14ac:dyDescent="0.25">
      <c r="B136" s="211" t="s">
        <v>34</v>
      </c>
      <c r="C136" s="212"/>
      <c r="D136" s="47">
        <v>473.91</v>
      </c>
      <c r="E136" s="53">
        <v>4.9000000000000004</v>
      </c>
      <c r="F136" s="45" t="s">
        <v>28</v>
      </c>
      <c r="G136" s="46">
        <f>D136*E136</f>
        <v>2322.1590000000001</v>
      </c>
      <c r="H136" s="204"/>
      <c r="J136" s="1"/>
    </row>
    <row r="137" spans="2:10" ht="24" thickBot="1" x14ac:dyDescent="0.3">
      <c r="B137" s="207" t="s">
        <v>33</v>
      </c>
      <c r="C137" s="208"/>
      <c r="D137" s="38">
        <v>320.5</v>
      </c>
      <c r="E137" s="38">
        <v>49</v>
      </c>
      <c r="F137" s="39" t="s">
        <v>28</v>
      </c>
      <c r="G137" s="48">
        <f>D137*E137</f>
        <v>15704.5</v>
      </c>
      <c r="H137" s="204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8"/>
      <c r="J138" s="1"/>
    </row>
    <row r="139" spans="2:10" ht="25.5" x14ac:dyDescent="0.25">
      <c r="B139" s="4"/>
      <c r="C139" s="14" t="s">
        <v>93</v>
      </c>
      <c r="D139" s="15"/>
      <c r="E139" s="4"/>
      <c r="F139" s="4"/>
      <c r="G139" s="3"/>
      <c r="H139" s="56"/>
      <c r="J139" s="1"/>
    </row>
    <row r="140" spans="2:10" ht="18.75" x14ac:dyDescent="0.25">
      <c r="B140" s="4"/>
      <c r="C140" s="195" t="s">
        <v>94</v>
      </c>
      <c r="D140" s="22" t="s">
        <v>95</v>
      </c>
      <c r="E140" s="23">
        <f>ROUND((G128+D121)/D121,2)</f>
        <v>1.04</v>
      </c>
      <c r="F140" s="23"/>
      <c r="G140" s="5"/>
      <c r="H140" s="56"/>
      <c r="J140" s="1"/>
    </row>
    <row r="141" spans="2:10" ht="23.25" x14ac:dyDescent="0.25">
      <c r="B141" s="4"/>
      <c r="C141" s="195"/>
      <c r="D141" s="22" t="s">
        <v>96</v>
      </c>
      <c r="E141" s="23">
        <f>ROUND((G129+G130+D121)/D121,2)</f>
        <v>1.02</v>
      </c>
      <c r="F141" s="23"/>
      <c r="G141" s="12"/>
      <c r="H141" s="59"/>
      <c r="J141" s="1"/>
    </row>
    <row r="142" spans="2:10" ht="23.25" x14ac:dyDescent="0.25">
      <c r="B142" s="4"/>
      <c r="C142" s="195"/>
      <c r="D142" s="22" t="s">
        <v>97</v>
      </c>
      <c r="E142" s="23">
        <f>ROUND((G131+D121)/D121,2)</f>
        <v>1</v>
      </c>
      <c r="F142" s="5"/>
      <c r="G142" s="12"/>
      <c r="H142" s="56"/>
      <c r="J142" s="1"/>
    </row>
    <row r="143" spans="2:10" ht="23.25" x14ac:dyDescent="0.25">
      <c r="B143" s="4"/>
      <c r="C143" s="195"/>
      <c r="D143" s="24" t="s">
        <v>98</v>
      </c>
      <c r="E143" s="25">
        <f>ROUND((SUM(G132:G137)+D121)/D121,2)</f>
        <v>3.46</v>
      </c>
      <c r="F143" s="5"/>
      <c r="G143" s="12"/>
      <c r="H143" s="56"/>
      <c r="J143" s="1"/>
    </row>
    <row r="144" spans="2:10" ht="25.5" x14ac:dyDescent="0.25">
      <c r="B144" s="4"/>
      <c r="C144" s="4"/>
      <c r="D144" s="26" t="s">
        <v>99</v>
      </c>
      <c r="E144" s="27">
        <f>SUM(E140:E143)-IF(D125="сплошная",3,2)</f>
        <v>3.5199999999999996</v>
      </c>
      <c r="F144" s="28"/>
      <c r="G144" s="3"/>
      <c r="H144" s="56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6"/>
      <c r="J145" s="1"/>
    </row>
    <row r="146" spans="2:10" ht="25.5" x14ac:dyDescent="0.35">
      <c r="B146" s="13"/>
      <c r="C146" s="30" t="s">
        <v>100</v>
      </c>
      <c r="D146" s="196">
        <f>E144*D121</f>
        <v>64130.87999999999</v>
      </c>
      <c r="E146" s="196"/>
      <c r="F146" s="4"/>
      <c r="G146" s="3"/>
      <c r="H146" s="56"/>
      <c r="J146" s="1"/>
    </row>
    <row r="147" spans="2:10" ht="18.75" x14ac:dyDescent="0.3">
      <c r="B147" s="4"/>
      <c r="C147" s="31" t="s">
        <v>101</v>
      </c>
      <c r="D147" s="197">
        <f>D146/D120</f>
        <v>53.936820857863744</v>
      </c>
      <c r="E147" s="197"/>
      <c r="F147" s="4"/>
      <c r="G147" s="4"/>
      <c r="H147" s="60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225" t="s">
        <v>108</v>
      </c>
      <c r="C150" s="225"/>
      <c r="D150" s="225"/>
      <c r="E150" s="225"/>
      <c r="F150" s="225"/>
      <c r="G150" s="225"/>
      <c r="H150" s="225"/>
      <c r="J150" s="1"/>
    </row>
    <row r="151" spans="2:10" ht="18.75" x14ac:dyDescent="0.25">
      <c r="B151" s="226" t="s">
        <v>73</v>
      </c>
      <c r="C151" s="226"/>
      <c r="D151" s="226"/>
      <c r="E151" s="226"/>
      <c r="F151" s="226"/>
      <c r="G151" s="226"/>
      <c r="H151" s="56"/>
      <c r="J151" s="1"/>
    </row>
    <row r="152" spans="2:10" ht="25.5" x14ac:dyDescent="0.25">
      <c r="B152" s="4"/>
      <c r="C152" s="14" t="s">
        <v>74</v>
      </c>
      <c r="D152" s="15"/>
      <c r="E152" s="4"/>
      <c r="F152" s="4"/>
      <c r="G152" s="3"/>
      <c r="H152" s="56"/>
      <c r="J152" s="1"/>
    </row>
    <row r="153" spans="2:10" ht="39.950000000000003" customHeight="1" x14ac:dyDescent="0.25">
      <c r="B153" s="5"/>
      <c r="C153" s="213" t="s">
        <v>75</v>
      </c>
      <c r="D153" s="216" t="s">
        <v>303</v>
      </c>
      <c r="E153" s="217"/>
      <c r="F153" s="217"/>
      <c r="G153" s="218"/>
      <c r="H153" s="57"/>
      <c r="J153" s="1"/>
    </row>
    <row r="154" spans="2:10" ht="19.5" customHeight="1" x14ac:dyDescent="0.25">
      <c r="B154" s="5"/>
      <c r="C154" s="214"/>
      <c r="D154" s="216" t="s">
        <v>304</v>
      </c>
      <c r="E154" s="217"/>
      <c r="F154" s="217"/>
      <c r="G154" s="218"/>
      <c r="H154" s="57"/>
      <c r="J154" s="1"/>
    </row>
    <row r="155" spans="2:10" ht="19.5" customHeight="1" x14ac:dyDescent="0.25">
      <c r="B155" s="5"/>
      <c r="C155" s="215"/>
      <c r="D155" s="216" t="s">
        <v>326</v>
      </c>
      <c r="E155" s="217"/>
      <c r="F155" s="217"/>
      <c r="G155" s="218"/>
      <c r="H155" s="57"/>
      <c r="J155" s="1"/>
    </row>
    <row r="156" spans="2:10" ht="23.25" x14ac:dyDescent="0.25">
      <c r="B156" s="4"/>
      <c r="C156" s="16" t="s">
        <v>76</v>
      </c>
      <c r="D156" s="6">
        <v>6.3</v>
      </c>
      <c r="E156" s="17"/>
      <c r="F156" s="5"/>
      <c r="G156" s="3"/>
      <c r="H156" s="56"/>
      <c r="J156" s="1"/>
    </row>
    <row r="157" spans="2:10" ht="22.5" x14ac:dyDescent="0.25">
      <c r="B157" s="4"/>
      <c r="C157" s="18" t="s">
        <v>77</v>
      </c>
      <c r="D157" s="7">
        <v>1461</v>
      </c>
      <c r="E157" s="219" t="s">
        <v>78</v>
      </c>
      <c r="F157" s="220"/>
      <c r="G157" s="223">
        <f>D158/D157</f>
        <v>20.793976728268309</v>
      </c>
      <c r="H157" s="56"/>
      <c r="J157" s="1"/>
    </row>
    <row r="158" spans="2:10" ht="22.5" x14ac:dyDescent="0.25">
      <c r="B158" s="4"/>
      <c r="C158" s="18" t="s">
        <v>79</v>
      </c>
      <c r="D158" s="7">
        <v>30380</v>
      </c>
      <c r="E158" s="221"/>
      <c r="F158" s="222"/>
      <c r="G158" s="224"/>
      <c r="H158" s="56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6"/>
      <c r="J159" s="1"/>
    </row>
    <row r="160" spans="2:10" ht="23.25" x14ac:dyDescent="0.25">
      <c r="B160" s="4"/>
      <c r="C160" s="49" t="s">
        <v>80</v>
      </c>
      <c r="D160" s="61" t="s">
        <v>324</v>
      </c>
      <c r="E160" s="4"/>
      <c r="F160" s="4"/>
      <c r="G160" s="3"/>
      <c r="H160" s="56"/>
      <c r="J160" s="1"/>
    </row>
    <row r="161" spans="2:10" ht="23.25" x14ac:dyDescent="0.25">
      <c r="B161" s="4"/>
      <c r="C161" s="49" t="s">
        <v>81</v>
      </c>
      <c r="D161" s="61">
        <v>55</v>
      </c>
      <c r="E161" s="4"/>
      <c r="F161" s="4"/>
      <c r="G161" s="3"/>
      <c r="H161" s="56"/>
      <c r="J161" s="1"/>
    </row>
    <row r="162" spans="2:10" ht="23.25" x14ac:dyDescent="0.25">
      <c r="B162" s="4"/>
      <c r="C162" s="49" t="s">
        <v>82</v>
      </c>
      <c r="D162" s="50" t="s">
        <v>83</v>
      </c>
      <c r="E162" s="4"/>
      <c r="F162" s="4"/>
      <c r="G162" s="3"/>
      <c r="H162" s="56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6"/>
      <c r="J163" s="1"/>
    </row>
    <row r="164" spans="2:10" ht="48" thickBot="1" x14ac:dyDescent="0.3">
      <c r="B164" s="198" t="s">
        <v>29</v>
      </c>
      <c r="C164" s="199"/>
      <c r="D164" s="9" t="s">
        <v>84</v>
      </c>
      <c r="E164" s="200" t="s">
        <v>85</v>
      </c>
      <c r="F164" s="201"/>
      <c r="G164" s="10" t="s">
        <v>86</v>
      </c>
      <c r="H164" s="56"/>
      <c r="J164" s="1"/>
    </row>
    <row r="165" spans="2:10" ht="24" thickBot="1" x14ac:dyDescent="0.3">
      <c r="B165" s="202" t="s">
        <v>87</v>
      </c>
      <c r="C165" s="203"/>
      <c r="D165" s="32">
        <v>149.88999999999999</v>
      </c>
      <c r="E165" s="52">
        <v>6.3</v>
      </c>
      <c r="F165" s="33" t="s">
        <v>28</v>
      </c>
      <c r="G165" s="34">
        <f t="shared" ref="G165:G172" si="4">D165*E165</f>
        <v>944.3069999999999</v>
      </c>
      <c r="H165" s="204"/>
      <c r="J165" s="1"/>
    </row>
    <row r="166" spans="2:10" ht="45.6" customHeight="1" x14ac:dyDescent="0.25">
      <c r="B166" s="205" t="s">
        <v>88</v>
      </c>
      <c r="C166" s="206"/>
      <c r="D166" s="35">
        <v>70.41</v>
      </c>
      <c r="E166" s="62">
        <v>1.39</v>
      </c>
      <c r="F166" s="36" t="s">
        <v>30</v>
      </c>
      <c r="G166" s="37">
        <f t="shared" si="4"/>
        <v>97.869899999999987</v>
      </c>
      <c r="H166" s="204"/>
      <c r="J166" s="1"/>
    </row>
    <row r="167" spans="2:10" ht="24" thickBot="1" x14ac:dyDescent="0.3">
      <c r="B167" s="207" t="s">
        <v>89</v>
      </c>
      <c r="C167" s="208"/>
      <c r="D167" s="38">
        <v>222.31</v>
      </c>
      <c r="E167" s="63">
        <v>1.4</v>
      </c>
      <c r="F167" s="39" t="s">
        <v>30</v>
      </c>
      <c r="G167" s="40">
        <f t="shared" si="4"/>
        <v>311.23399999999998</v>
      </c>
      <c r="H167" s="204"/>
      <c r="J167" s="1"/>
    </row>
    <row r="168" spans="2:10" ht="24" thickBot="1" x14ac:dyDescent="0.3">
      <c r="B168" s="209" t="s">
        <v>31</v>
      </c>
      <c r="C168" s="210"/>
      <c r="D168" s="41"/>
      <c r="E168" s="41"/>
      <c r="F168" s="42" t="s">
        <v>28</v>
      </c>
      <c r="G168" s="43">
        <f t="shared" si="4"/>
        <v>0</v>
      </c>
      <c r="H168" s="204"/>
      <c r="J168" s="1"/>
    </row>
    <row r="169" spans="2:10" ht="48" customHeight="1" x14ac:dyDescent="0.25">
      <c r="B169" s="205" t="s">
        <v>90</v>
      </c>
      <c r="C169" s="206"/>
      <c r="D169" s="35">
        <v>665.33</v>
      </c>
      <c r="E169" s="35">
        <v>12.6</v>
      </c>
      <c r="F169" s="36" t="s">
        <v>28</v>
      </c>
      <c r="G169" s="37">
        <f t="shared" si="4"/>
        <v>8383.1579999999994</v>
      </c>
      <c r="H169" s="204"/>
      <c r="J169" s="1"/>
    </row>
    <row r="170" spans="2:10" ht="23.25" x14ac:dyDescent="0.25">
      <c r="B170" s="211" t="s">
        <v>91</v>
      </c>
      <c r="C170" s="212"/>
      <c r="D170" s="44"/>
      <c r="E170" s="44"/>
      <c r="F170" s="45" t="s">
        <v>28</v>
      </c>
      <c r="G170" s="46">
        <f t="shared" si="4"/>
        <v>0</v>
      </c>
      <c r="H170" s="204"/>
      <c r="J170" s="1"/>
    </row>
    <row r="171" spans="2:10" ht="23.25" x14ac:dyDescent="0.25">
      <c r="B171" s="211" t="s">
        <v>32</v>
      </c>
      <c r="C171" s="212"/>
      <c r="D171" s="47">
        <v>2425.1</v>
      </c>
      <c r="E171" s="53">
        <v>6.3</v>
      </c>
      <c r="F171" s="45" t="s">
        <v>28</v>
      </c>
      <c r="G171" s="46">
        <f t="shared" si="4"/>
        <v>15278.13</v>
      </c>
      <c r="H171" s="204"/>
      <c r="J171" s="1"/>
    </row>
    <row r="172" spans="2:10" ht="23.25" x14ac:dyDescent="0.25">
      <c r="B172" s="211" t="s">
        <v>92</v>
      </c>
      <c r="C172" s="212"/>
      <c r="D172" s="47">
        <v>1718.79</v>
      </c>
      <c r="E172" s="53">
        <v>6.3</v>
      </c>
      <c r="F172" s="45" t="s">
        <v>28</v>
      </c>
      <c r="G172" s="46">
        <f t="shared" si="4"/>
        <v>10828.376999999999</v>
      </c>
      <c r="H172" s="204"/>
      <c r="J172" s="1"/>
    </row>
    <row r="173" spans="2:10" ht="23.25" x14ac:dyDescent="0.25">
      <c r="B173" s="211" t="s">
        <v>34</v>
      </c>
      <c r="C173" s="212"/>
      <c r="D173" s="47">
        <v>473.91</v>
      </c>
      <c r="E173" s="53">
        <v>6.3</v>
      </c>
      <c r="F173" s="45" t="s">
        <v>28</v>
      </c>
      <c r="G173" s="46">
        <f>D173*E173</f>
        <v>2985.6330000000003</v>
      </c>
      <c r="H173" s="204"/>
      <c r="J173" s="1"/>
    </row>
    <row r="174" spans="2:10" ht="24" thickBot="1" x14ac:dyDescent="0.3">
      <c r="B174" s="207" t="s">
        <v>33</v>
      </c>
      <c r="C174" s="208"/>
      <c r="D174" s="38">
        <v>320.5</v>
      </c>
      <c r="E174" s="38">
        <v>63</v>
      </c>
      <c r="F174" s="39" t="s">
        <v>28</v>
      </c>
      <c r="G174" s="48">
        <f>D174*E174</f>
        <v>20191.5</v>
      </c>
      <c r="H174" s="204"/>
      <c r="J174" s="1"/>
    </row>
    <row r="175" spans="2:10" ht="23.25" x14ac:dyDescent="0.25">
      <c r="B175" s="4"/>
      <c r="C175" s="21"/>
      <c r="D175" s="21"/>
      <c r="E175" s="11"/>
      <c r="F175" s="11"/>
      <c r="G175" s="3"/>
      <c r="H175" s="58"/>
      <c r="J175" s="1"/>
    </row>
    <row r="176" spans="2:10" ht="25.5" x14ac:dyDescent="0.25">
      <c r="B176" s="4"/>
      <c r="C176" s="14" t="s">
        <v>93</v>
      </c>
      <c r="D176" s="15"/>
      <c r="E176" s="4"/>
      <c r="F176" s="4"/>
      <c r="G176" s="3"/>
      <c r="H176" s="56"/>
      <c r="J176" s="1"/>
    </row>
    <row r="177" spans="2:10" ht="18.75" x14ac:dyDescent="0.25">
      <c r="B177" s="4"/>
      <c r="C177" s="195" t="s">
        <v>94</v>
      </c>
      <c r="D177" s="22" t="s">
        <v>95</v>
      </c>
      <c r="E177" s="23">
        <f>ROUND((G165+D158)/D158,2)</f>
        <v>1.03</v>
      </c>
      <c r="F177" s="23"/>
      <c r="G177" s="5"/>
      <c r="H177" s="56"/>
      <c r="J177" s="1"/>
    </row>
    <row r="178" spans="2:10" ht="23.25" x14ac:dyDescent="0.25">
      <c r="B178" s="4"/>
      <c r="C178" s="195"/>
      <c r="D178" s="22" t="s">
        <v>96</v>
      </c>
      <c r="E178" s="23">
        <f>ROUND((G166+G167+D158)/D158,2)</f>
        <v>1.01</v>
      </c>
      <c r="F178" s="23"/>
      <c r="G178" s="12"/>
      <c r="H178" s="59"/>
      <c r="J178" s="1"/>
    </row>
    <row r="179" spans="2:10" ht="23.25" x14ac:dyDescent="0.25">
      <c r="B179" s="4"/>
      <c r="C179" s="195"/>
      <c r="D179" s="22" t="s">
        <v>97</v>
      </c>
      <c r="E179" s="23">
        <f>ROUND((G168+D158)/D158,2)</f>
        <v>1</v>
      </c>
      <c r="F179" s="5"/>
      <c r="G179" s="12"/>
      <c r="H179" s="56"/>
      <c r="J179" s="1"/>
    </row>
    <row r="180" spans="2:10" ht="23.25" x14ac:dyDescent="0.25">
      <c r="B180" s="4"/>
      <c r="C180" s="195"/>
      <c r="D180" s="24" t="s">
        <v>98</v>
      </c>
      <c r="E180" s="25">
        <f>ROUND((SUM(G169:G174)+D158)/D158,2)</f>
        <v>2.9</v>
      </c>
      <c r="F180" s="5"/>
      <c r="G180" s="12"/>
      <c r="H180" s="56"/>
      <c r="J180" s="1"/>
    </row>
    <row r="181" spans="2:10" ht="25.5" x14ac:dyDescent="0.25">
      <c r="B181" s="4"/>
      <c r="C181" s="4"/>
      <c r="D181" s="26" t="s">
        <v>99</v>
      </c>
      <c r="E181" s="27">
        <f>SUM(E177:E180)-IF(D162="сплошная",3,2)</f>
        <v>2.9399999999999995</v>
      </c>
      <c r="F181" s="28"/>
      <c r="G181" s="3"/>
      <c r="H181" s="56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6"/>
      <c r="J182" s="1"/>
    </row>
    <row r="183" spans="2:10" ht="25.5" x14ac:dyDescent="0.35">
      <c r="B183" s="13"/>
      <c r="C183" s="30" t="s">
        <v>100</v>
      </c>
      <c r="D183" s="196">
        <f>E181*D158</f>
        <v>89317.199999999983</v>
      </c>
      <c r="E183" s="196"/>
      <c r="F183" s="4"/>
      <c r="G183" s="3"/>
      <c r="H183" s="56"/>
      <c r="J183" s="1"/>
    </row>
    <row r="184" spans="2:10" ht="18.75" x14ac:dyDescent="0.3">
      <c r="B184" s="4"/>
      <c r="C184" s="31" t="s">
        <v>101</v>
      </c>
      <c r="D184" s="197">
        <f>D183/D157</f>
        <v>61.134291581108819</v>
      </c>
      <c r="E184" s="197"/>
      <c r="F184" s="4"/>
      <c r="G184" s="4"/>
      <c r="H184" s="60"/>
      <c r="J184" s="1"/>
    </row>
    <row r="185" spans="2:10" x14ac:dyDescent="0.25">
      <c r="J185" s="1"/>
    </row>
    <row r="186" spans="2:10" x14ac:dyDescent="0.25">
      <c r="J186" s="1"/>
    </row>
    <row r="187" spans="2:10" ht="60.75" customHeight="1" x14ac:dyDescent="0.8">
      <c r="B187" s="225" t="s">
        <v>109</v>
      </c>
      <c r="C187" s="225"/>
      <c r="D187" s="225"/>
      <c r="E187" s="225"/>
      <c r="F187" s="225"/>
      <c r="G187" s="225"/>
      <c r="H187" s="225"/>
      <c r="J187" s="1"/>
    </row>
    <row r="188" spans="2:10" ht="18.75" x14ac:dyDescent="0.25">
      <c r="B188" s="226" t="s">
        <v>73</v>
      </c>
      <c r="C188" s="226"/>
      <c r="D188" s="226"/>
      <c r="E188" s="226"/>
      <c r="F188" s="226"/>
      <c r="G188" s="226"/>
      <c r="H188" s="56"/>
      <c r="J188" s="1"/>
    </row>
    <row r="189" spans="2:10" ht="25.5" x14ac:dyDescent="0.25">
      <c r="B189" s="4"/>
      <c r="C189" s="14" t="s">
        <v>74</v>
      </c>
      <c r="D189" s="15"/>
      <c r="E189" s="4"/>
      <c r="F189" s="4"/>
      <c r="G189" s="3"/>
      <c r="H189" s="56"/>
      <c r="J189" s="1"/>
    </row>
    <row r="190" spans="2:10" ht="39.950000000000003" customHeight="1" x14ac:dyDescent="0.25">
      <c r="B190" s="5"/>
      <c r="C190" s="213" t="s">
        <v>75</v>
      </c>
      <c r="D190" s="216" t="s">
        <v>303</v>
      </c>
      <c r="E190" s="217"/>
      <c r="F190" s="217"/>
      <c r="G190" s="218"/>
      <c r="H190" s="57"/>
      <c r="J190" s="1"/>
    </row>
    <row r="191" spans="2:10" ht="19.5" x14ac:dyDescent="0.25">
      <c r="B191" s="5"/>
      <c r="C191" s="214"/>
      <c r="D191" s="227" t="s">
        <v>304</v>
      </c>
      <c r="E191" s="227"/>
      <c r="F191" s="227"/>
      <c r="G191" s="227"/>
      <c r="H191" s="57"/>
      <c r="J191" s="1"/>
    </row>
    <row r="192" spans="2:10" ht="19.5" x14ac:dyDescent="0.25">
      <c r="B192" s="5"/>
      <c r="C192" s="215"/>
      <c r="D192" s="227" t="s">
        <v>388</v>
      </c>
      <c r="E192" s="227"/>
      <c r="F192" s="227"/>
      <c r="G192" s="227"/>
      <c r="H192" s="57"/>
      <c r="J192" s="1"/>
    </row>
    <row r="193" spans="2:10" ht="23.25" x14ac:dyDescent="0.25">
      <c r="B193" s="4"/>
      <c r="C193" s="16" t="s">
        <v>76</v>
      </c>
      <c r="D193" s="6">
        <v>5.7</v>
      </c>
      <c r="E193" s="17"/>
      <c r="F193" s="5"/>
      <c r="G193" s="3"/>
      <c r="H193" s="56"/>
      <c r="J193" s="1"/>
    </row>
    <row r="194" spans="2:10" ht="22.5" x14ac:dyDescent="0.25">
      <c r="B194" s="4"/>
      <c r="C194" s="18" t="s">
        <v>77</v>
      </c>
      <c r="D194" s="7">
        <v>1017</v>
      </c>
      <c r="E194" s="219" t="s">
        <v>78</v>
      </c>
      <c r="F194" s="220"/>
      <c r="G194" s="223">
        <f>D195/D194</f>
        <v>17.414945919370698</v>
      </c>
      <c r="H194" s="56"/>
      <c r="J194" s="1"/>
    </row>
    <row r="195" spans="2:10" ht="22.5" x14ac:dyDescent="0.25">
      <c r="B195" s="4"/>
      <c r="C195" s="18" t="s">
        <v>79</v>
      </c>
      <c r="D195" s="7">
        <v>17711</v>
      </c>
      <c r="E195" s="221"/>
      <c r="F195" s="222"/>
      <c r="G195" s="224"/>
      <c r="H195" s="56"/>
      <c r="J195" s="1"/>
    </row>
    <row r="196" spans="2:10" ht="23.25" x14ac:dyDescent="0.25">
      <c r="B196" s="4"/>
      <c r="C196" s="19"/>
      <c r="D196" s="8"/>
      <c r="E196" s="20"/>
      <c r="F196" s="4"/>
      <c r="G196" s="3"/>
      <c r="H196" s="56"/>
      <c r="J196" s="1"/>
    </row>
    <row r="197" spans="2:10" ht="23.25" x14ac:dyDescent="0.25">
      <c r="B197" s="4"/>
      <c r="C197" s="49" t="s">
        <v>80</v>
      </c>
      <c r="D197" s="61" t="s">
        <v>324</v>
      </c>
      <c r="E197" s="4"/>
      <c r="F197" s="4"/>
      <c r="G197" s="3"/>
      <c r="H197" s="56"/>
      <c r="J197" s="1"/>
    </row>
    <row r="198" spans="2:10" ht="23.25" x14ac:dyDescent="0.25">
      <c r="B198" s="4"/>
      <c r="C198" s="49" t="s">
        <v>81</v>
      </c>
      <c r="D198" s="61">
        <v>55</v>
      </c>
      <c r="E198" s="4"/>
      <c r="F198" s="4"/>
      <c r="G198" s="3"/>
      <c r="H198" s="56"/>
      <c r="J198" s="1"/>
    </row>
    <row r="199" spans="2:10" ht="23.25" x14ac:dyDescent="0.25">
      <c r="B199" s="4"/>
      <c r="C199" s="49" t="s">
        <v>82</v>
      </c>
      <c r="D199" s="50" t="s">
        <v>83</v>
      </c>
      <c r="E199" s="4"/>
      <c r="F199" s="4"/>
      <c r="G199" s="3"/>
      <c r="H199" s="56"/>
      <c r="J199" s="1"/>
    </row>
    <row r="200" spans="2:10" ht="24" thickBot="1" x14ac:dyDescent="0.3">
      <c r="B200" s="4"/>
      <c r="C200" s="4"/>
      <c r="D200" s="4"/>
      <c r="E200" s="4"/>
      <c r="F200" s="4"/>
      <c r="G200" s="3"/>
      <c r="H200" s="56"/>
      <c r="J200" s="1"/>
    </row>
    <row r="201" spans="2:10" ht="48" thickBot="1" x14ac:dyDescent="0.3">
      <c r="B201" s="198" t="s">
        <v>29</v>
      </c>
      <c r="C201" s="199"/>
      <c r="D201" s="9" t="s">
        <v>84</v>
      </c>
      <c r="E201" s="200" t="s">
        <v>85</v>
      </c>
      <c r="F201" s="201"/>
      <c r="G201" s="10" t="s">
        <v>86</v>
      </c>
      <c r="H201" s="56"/>
      <c r="J201" s="1"/>
    </row>
    <row r="202" spans="2:10" ht="24" thickBot="1" x14ac:dyDescent="0.3">
      <c r="B202" s="202" t="s">
        <v>87</v>
      </c>
      <c r="C202" s="203"/>
      <c r="D202" s="32">
        <v>149.88999999999999</v>
      </c>
      <c r="E202" s="52">
        <v>5.7</v>
      </c>
      <c r="F202" s="33" t="s">
        <v>28</v>
      </c>
      <c r="G202" s="34">
        <f t="shared" ref="G202:G209" si="5">D202*E202</f>
        <v>854.37299999999993</v>
      </c>
      <c r="H202" s="204"/>
      <c r="J202" s="1"/>
    </row>
    <row r="203" spans="2:10" ht="43.5" customHeight="1" x14ac:dyDescent="0.25">
      <c r="B203" s="205" t="s">
        <v>88</v>
      </c>
      <c r="C203" s="206"/>
      <c r="D203" s="35">
        <v>70.41</v>
      </c>
      <c r="E203" s="62">
        <v>1.3</v>
      </c>
      <c r="F203" s="36" t="s">
        <v>30</v>
      </c>
      <c r="G203" s="37">
        <f t="shared" si="5"/>
        <v>91.533000000000001</v>
      </c>
      <c r="H203" s="204"/>
      <c r="J203" s="1"/>
    </row>
    <row r="204" spans="2:10" ht="24" thickBot="1" x14ac:dyDescent="0.3">
      <c r="B204" s="207" t="s">
        <v>89</v>
      </c>
      <c r="C204" s="208"/>
      <c r="D204" s="38">
        <v>222.31</v>
      </c>
      <c r="E204" s="63">
        <v>1.3</v>
      </c>
      <c r="F204" s="39" t="s">
        <v>30</v>
      </c>
      <c r="G204" s="40">
        <f t="shared" si="5"/>
        <v>289.00299999999999</v>
      </c>
      <c r="H204" s="204"/>
      <c r="J204" s="1"/>
    </row>
    <row r="205" spans="2:10" ht="24" thickBot="1" x14ac:dyDescent="0.3">
      <c r="B205" s="209" t="s">
        <v>31</v>
      </c>
      <c r="C205" s="210"/>
      <c r="D205" s="41"/>
      <c r="E205" s="41"/>
      <c r="F205" s="42" t="s">
        <v>28</v>
      </c>
      <c r="G205" s="43">
        <f t="shared" si="5"/>
        <v>0</v>
      </c>
      <c r="H205" s="204"/>
      <c r="J205" s="1"/>
    </row>
    <row r="206" spans="2:10" ht="45.75" customHeight="1" x14ac:dyDescent="0.25">
      <c r="B206" s="205" t="s">
        <v>90</v>
      </c>
      <c r="C206" s="206"/>
      <c r="D206" s="35">
        <v>665.33</v>
      </c>
      <c r="E206" s="35">
        <v>11.4</v>
      </c>
      <c r="F206" s="36" t="s">
        <v>28</v>
      </c>
      <c r="G206" s="37">
        <f t="shared" si="5"/>
        <v>7584.7620000000006</v>
      </c>
      <c r="H206" s="204"/>
      <c r="J206" s="1"/>
    </row>
    <row r="207" spans="2:10" ht="23.25" x14ac:dyDescent="0.25">
      <c r="B207" s="211" t="s">
        <v>91</v>
      </c>
      <c r="C207" s="212"/>
      <c r="D207" s="44"/>
      <c r="E207" s="44"/>
      <c r="F207" s="45" t="s">
        <v>28</v>
      </c>
      <c r="G207" s="46">
        <f t="shared" si="5"/>
        <v>0</v>
      </c>
      <c r="H207" s="204"/>
      <c r="J207" s="1"/>
    </row>
    <row r="208" spans="2:10" ht="23.25" x14ac:dyDescent="0.25">
      <c r="B208" s="211" t="s">
        <v>32</v>
      </c>
      <c r="C208" s="212"/>
      <c r="D208" s="47">
        <v>2425.1</v>
      </c>
      <c r="E208" s="53">
        <v>5.7</v>
      </c>
      <c r="F208" s="45" t="s">
        <v>28</v>
      </c>
      <c r="G208" s="46">
        <f t="shared" si="5"/>
        <v>13823.07</v>
      </c>
      <c r="H208" s="204"/>
      <c r="J208" s="1"/>
    </row>
    <row r="209" spans="2:10" ht="23.25" x14ac:dyDescent="0.25">
      <c r="B209" s="211" t="s">
        <v>92</v>
      </c>
      <c r="C209" s="212"/>
      <c r="D209" s="47">
        <v>1718.79</v>
      </c>
      <c r="E209" s="53">
        <v>5.7</v>
      </c>
      <c r="F209" s="45" t="s">
        <v>28</v>
      </c>
      <c r="G209" s="46">
        <f t="shared" si="5"/>
        <v>9797.103000000001</v>
      </c>
      <c r="H209" s="204"/>
      <c r="J209" s="1"/>
    </row>
    <row r="210" spans="2:10" ht="23.25" x14ac:dyDescent="0.25">
      <c r="B210" s="211" t="s">
        <v>34</v>
      </c>
      <c r="C210" s="212"/>
      <c r="D210" s="47">
        <v>473.91</v>
      </c>
      <c r="E210" s="53">
        <v>5.7</v>
      </c>
      <c r="F210" s="45" t="s">
        <v>28</v>
      </c>
      <c r="G210" s="46">
        <f>D210*E210</f>
        <v>2701.2870000000003</v>
      </c>
      <c r="H210" s="204"/>
      <c r="J210" s="1"/>
    </row>
    <row r="211" spans="2:10" ht="24" thickBot="1" x14ac:dyDescent="0.3">
      <c r="B211" s="207" t="s">
        <v>33</v>
      </c>
      <c r="C211" s="208"/>
      <c r="D211" s="38">
        <v>320.5</v>
      </c>
      <c r="E211" s="38">
        <v>57</v>
      </c>
      <c r="F211" s="39" t="s">
        <v>28</v>
      </c>
      <c r="G211" s="48">
        <f>D211*E211</f>
        <v>18268.5</v>
      </c>
      <c r="H211" s="204"/>
      <c r="J211" s="1"/>
    </row>
    <row r="212" spans="2:10" ht="23.25" x14ac:dyDescent="0.25">
      <c r="B212" s="4"/>
      <c r="C212" s="21"/>
      <c r="D212" s="21"/>
      <c r="E212" s="11"/>
      <c r="F212" s="11"/>
      <c r="G212" s="3"/>
      <c r="H212" s="58"/>
      <c r="J212" s="1"/>
    </row>
    <row r="213" spans="2:10" ht="25.5" x14ac:dyDescent="0.25">
      <c r="B213" s="4"/>
      <c r="C213" s="14" t="s">
        <v>93</v>
      </c>
      <c r="D213" s="15"/>
      <c r="E213" s="4"/>
      <c r="F213" s="4"/>
      <c r="G213" s="3"/>
      <c r="H213" s="56"/>
      <c r="J213" s="1"/>
    </row>
    <row r="214" spans="2:10" ht="18.75" x14ac:dyDescent="0.25">
      <c r="B214" s="4"/>
      <c r="C214" s="195" t="s">
        <v>94</v>
      </c>
      <c r="D214" s="51" t="s">
        <v>95</v>
      </c>
      <c r="E214" s="23">
        <f>ROUND((G202+D195)/D195,2)</f>
        <v>1.05</v>
      </c>
      <c r="F214" s="23"/>
      <c r="G214" s="5"/>
      <c r="H214" s="56"/>
      <c r="J214" s="1"/>
    </row>
    <row r="215" spans="2:10" ht="23.25" x14ac:dyDescent="0.25">
      <c r="B215" s="4"/>
      <c r="C215" s="195"/>
      <c r="D215" s="51" t="s">
        <v>96</v>
      </c>
      <c r="E215" s="23">
        <f>ROUND((G203+G204+D195)/D195,2)</f>
        <v>1.02</v>
      </c>
      <c r="F215" s="23"/>
      <c r="G215" s="12"/>
      <c r="H215" s="59"/>
      <c r="J215" s="1"/>
    </row>
    <row r="216" spans="2:10" ht="23.25" x14ac:dyDescent="0.25">
      <c r="B216" s="4"/>
      <c r="C216" s="195"/>
      <c r="D216" s="51" t="s">
        <v>97</v>
      </c>
      <c r="E216" s="23">
        <f>ROUND((G205+D195)/D195,2)</f>
        <v>1</v>
      </c>
      <c r="F216" s="5"/>
      <c r="G216" s="12"/>
      <c r="H216" s="56"/>
      <c r="J216" s="1"/>
    </row>
    <row r="217" spans="2:10" ht="23.25" x14ac:dyDescent="0.25">
      <c r="B217" s="4"/>
      <c r="C217" s="195"/>
      <c r="D217" s="24" t="s">
        <v>98</v>
      </c>
      <c r="E217" s="25">
        <f>ROUND((SUM(G206:G211)+D195)/D195,2)</f>
        <v>3.95</v>
      </c>
      <c r="F217" s="5"/>
      <c r="G217" s="12"/>
      <c r="H217" s="56"/>
      <c r="J217" s="1"/>
    </row>
    <row r="218" spans="2:10" ht="25.5" x14ac:dyDescent="0.25">
      <c r="B218" s="4"/>
      <c r="C218" s="4"/>
      <c r="D218" s="26" t="s">
        <v>99</v>
      </c>
      <c r="E218" s="27">
        <f>SUM(E214:E217)-IF(D199="сплошная",3,2)</f>
        <v>4.0200000000000005</v>
      </c>
      <c r="F218" s="28"/>
      <c r="G218" s="3"/>
      <c r="H218" s="56"/>
      <c r="J218" s="1"/>
    </row>
    <row r="219" spans="2:10" ht="23.25" x14ac:dyDescent="0.25">
      <c r="B219" s="4"/>
      <c r="C219" s="4"/>
      <c r="D219" s="4"/>
      <c r="E219" s="29"/>
      <c r="F219" s="4"/>
      <c r="G219" s="3"/>
      <c r="H219" s="56"/>
      <c r="J219" s="1"/>
    </row>
    <row r="220" spans="2:10" ht="25.5" x14ac:dyDescent="0.35">
      <c r="B220" s="13"/>
      <c r="C220" s="30" t="s">
        <v>100</v>
      </c>
      <c r="D220" s="196">
        <f>E218*D195</f>
        <v>71198.22</v>
      </c>
      <c r="E220" s="196"/>
      <c r="F220" s="4"/>
      <c r="G220" s="3"/>
      <c r="H220" s="56"/>
      <c r="J220" s="1"/>
    </row>
    <row r="221" spans="2:10" ht="18.75" x14ac:dyDescent="0.3">
      <c r="B221" s="4"/>
      <c r="C221" s="31" t="s">
        <v>101</v>
      </c>
      <c r="D221" s="197">
        <f>D220/D194</f>
        <v>70.008082595870206</v>
      </c>
      <c r="E221" s="197"/>
      <c r="F221" s="4"/>
      <c r="G221" s="4"/>
      <c r="H221" s="60"/>
      <c r="J221" s="1"/>
    </row>
    <row r="222" spans="2:10" x14ac:dyDescent="0.25">
      <c r="J222" s="1"/>
    </row>
    <row r="223" spans="2:10" x14ac:dyDescent="0.25">
      <c r="J223" s="1"/>
    </row>
    <row r="224" spans="2:10" ht="60.75" customHeight="1" x14ac:dyDescent="0.8">
      <c r="B224" s="225" t="s">
        <v>110</v>
      </c>
      <c r="C224" s="225"/>
      <c r="D224" s="225"/>
      <c r="E224" s="225"/>
      <c r="F224" s="225"/>
      <c r="G224" s="225"/>
      <c r="H224" s="225"/>
      <c r="J224" s="1"/>
    </row>
    <row r="225" spans="2:10" ht="18.75" x14ac:dyDescent="0.25">
      <c r="B225" s="226" t="s">
        <v>73</v>
      </c>
      <c r="C225" s="226"/>
      <c r="D225" s="226"/>
      <c r="E225" s="226"/>
      <c r="F225" s="226"/>
      <c r="G225" s="226"/>
      <c r="H225" s="56"/>
      <c r="J225" s="1"/>
    </row>
    <row r="226" spans="2:10" ht="25.5" x14ac:dyDescent="0.25">
      <c r="B226" s="4"/>
      <c r="C226" s="14" t="s">
        <v>74</v>
      </c>
      <c r="D226" s="15"/>
      <c r="E226" s="4"/>
      <c r="F226" s="4"/>
      <c r="G226" s="3"/>
      <c r="H226" s="56"/>
      <c r="J226" s="1"/>
    </row>
    <row r="227" spans="2:10" ht="39.950000000000003" customHeight="1" x14ac:dyDescent="0.25">
      <c r="B227" s="5"/>
      <c r="C227" s="213" t="s">
        <v>75</v>
      </c>
      <c r="D227" s="216" t="s">
        <v>303</v>
      </c>
      <c r="E227" s="217"/>
      <c r="F227" s="217"/>
      <c r="G227" s="218"/>
      <c r="H227" s="57"/>
      <c r="J227" s="1"/>
    </row>
    <row r="228" spans="2:10" ht="19.5" x14ac:dyDescent="0.25">
      <c r="B228" s="5"/>
      <c r="C228" s="214"/>
      <c r="D228" s="227" t="s">
        <v>306</v>
      </c>
      <c r="E228" s="227"/>
      <c r="F228" s="227"/>
      <c r="G228" s="227"/>
      <c r="H228" s="57"/>
      <c r="J228" s="1"/>
    </row>
    <row r="229" spans="2:10" ht="19.5" x14ac:dyDescent="0.25">
      <c r="B229" s="5"/>
      <c r="C229" s="215"/>
      <c r="D229" s="227" t="s">
        <v>329</v>
      </c>
      <c r="E229" s="227"/>
      <c r="F229" s="227"/>
      <c r="G229" s="227"/>
      <c r="H229" s="57"/>
      <c r="J229" s="1"/>
    </row>
    <row r="230" spans="2:10" ht="23.25" x14ac:dyDescent="0.25">
      <c r="B230" s="4"/>
      <c r="C230" s="16" t="s">
        <v>76</v>
      </c>
      <c r="D230" s="6">
        <v>6.7</v>
      </c>
      <c r="E230" s="17"/>
      <c r="F230" s="5"/>
      <c r="G230" s="3"/>
      <c r="H230" s="56"/>
      <c r="J230" s="1"/>
    </row>
    <row r="231" spans="2:10" ht="22.5" x14ac:dyDescent="0.25">
      <c r="B231" s="4"/>
      <c r="C231" s="18" t="s">
        <v>77</v>
      </c>
      <c r="D231" s="7">
        <v>1971</v>
      </c>
      <c r="E231" s="219" t="s">
        <v>78</v>
      </c>
      <c r="F231" s="220"/>
      <c r="G231" s="223">
        <f>D232/D231</f>
        <v>21.458650431253172</v>
      </c>
      <c r="H231" s="56"/>
      <c r="J231" s="1"/>
    </row>
    <row r="232" spans="2:10" ht="22.5" x14ac:dyDescent="0.25">
      <c r="B232" s="4"/>
      <c r="C232" s="18" t="s">
        <v>79</v>
      </c>
      <c r="D232" s="7">
        <v>42295</v>
      </c>
      <c r="E232" s="221"/>
      <c r="F232" s="222"/>
      <c r="G232" s="224"/>
      <c r="H232" s="56"/>
      <c r="J232" s="1"/>
    </row>
    <row r="233" spans="2:10" ht="23.25" x14ac:dyDescent="0.25">
      <c r="B233" s="4"/>
      <c r="C233" s="19"/>
      <c r="D233" s="8"/>
      <c r="E233" s="20"/>
      <c r="F233" s="4"/>
      <c r="G233" s="3"/>
      <c r="H233" s="56"/>
      <c r="J233" s="1"/>
    </row>
    <row r="234" spans="2:10" ht="23.25" x14ac:dyDescent="0.25">
      <c r="B234" s="4"/>
      <c r="C234" s="49" t="s">
        <v>80</v>
      </c>
      <c r="D234" s="61" t="s">
        <v>330</v>
      </c>
      <c r="E234" s="4"/>
      <c r="F234" s="4"/>
      <c r="G234" s="3"/>
      <c r="H234" s="56"/>
      <c r="J234" s="1"/>
    </row>
    <row r="235" spans="2:10" ht="23.25" x14ac:dyDescent="0.25">
      <c r="B235" s="4"/>
      <c r="C235" s="49" t="s">
        <v>81</v>
      </c>
      <c r="D235" s="61">
        <v>50</v>
      </c>
      <c r="E235" s="4"/>
      <c r="F235" s="4"/>
      <c r="G235" s="3"/>
      <c r="H235" s="56"/>
      <c r="J235" s="1"/>
    </row>
    <row r="236" spans="2:10" ht="23.25" x14ac:dyDescent="0.25">
      <c r="B236" s="4"/>
      <c r="C236" s="49" t="s">
        <v>82</v>
      </c>
      <c r="D236" s="50" t="s">
        <v>83</v>
      </c>
      <c r="E236" s="4"/>
      <c r="F236" s="4"/>
      <c r="G236" s="3"/>
      <c r="H236" s="56"/>
      <c r="J236" s="1"/>
    </row>
    <row r="237" spans="2:10" ht="24" thickBot="1" x14ac:dyDescent="0.3">
      <c r="B237" s="4"/>
      <c r="C237" s="4"/>
      <c r="D237" s="4"/>
      <c r="E237" s="4"/>
      <c r="F237" s="4"/>
      <c r="G237" s="3"/>
      <c r="H237" s="56"/>
      <c r="J237" s="1"/>
    </row>
    <row r="238" spans="2:10" ht="48" thickBot="1" x14ac:dyDescent="0.3">
      <c r="B238" s="198" t="s">
        <v>29</v>
      </c>
      <c r="C238" s="199"/>
      <c r="D238" s="9" t="s">
        <v>84</v>
      </c>
      <c r="E238" s="200" t="s">
        <v>85</v>
      </c>
      <c r="F238" s="201"/>
      <c r="G238" s="10" t="s">
        <v>86</v>
      </c>
      <c r="H238" s="56"/>
      <c r="J238" s="1"/>
    </row>
    <row r="239" spans="2:10" ht="24" thickBot="1" x14ac:dyDescent="0.3">
      <c r="B239" s="202" t="s">
        <v>87</v>
      </c>
      <c r="C239" s="203"/>
      <c r="D239" s="32">
        <v>149.88999999999999</v>
      </c>
      <c r="E239" s="52">
        <v>6.7</v>
      </c>
      <c r="F239" s="33" t="s">
        <v>28</v>
      </c>
      <c r="G239" s="34">
        <f t="shared" ref="G239:G246" si="6">D239*E239</f>
        <v>1004.2629999999999</v>
      </c>
      <c r="H239" s="204"/>
      <c r="J239" s="1"/>
    </row>
    <row r="240" spans="2:10" ht="45.75" customHeight="1" x14ac:dyDescent="0.25">
      <c r="B240" s="205" t="s">
        <v>88</v>
      </c>
      <c r="C240" s="206"/>
      <c r="D240" s="35">
        <v>70.41</v>
      </c>
      <c r="E240" s="62">
        <v>1.5</v>
      </c>
      <c r="F240" s="36" t="s">
        <v>30</v>
      </c>
      <c r="G240" s="37">
        <f t="shared" si="6"/>
        <v>105.61499999999999</v>
      </c>
      <c r="H240" s="204"/>
      <c r="J240" s="1"/>
    </row>
    <row r="241" spans="2:10" ht="24" thickBot="1" x14ac:dyDescent="0.3">
      <c r="B241" s="207" t="s">
        <v>89</v>
      </c>
      <c r="C241" s="208"/>
      <c r="D241" s="38">
        <v>222.31</v>
      </c>
      <c r="E241" s="63">
        <v>1.5</v>
      </c>
      <c r="F241" s="39" t="s">
        <v>30</v>
      </c>
      <c r="G241" s="40">
        <f t="shared" si="6"/>
        <v>333.46500000000003</v>
      </c>
      <c r="H241" s="204"/>
      <c r="J241" s="1"/>
    </row>
    <row r="242" spans="2:10" ht="24" thickBot="1" x14ac:dyDescent="0.3">
      <c r="B242" s="209" t="s">
        <v>31</v>
      </c>
      <c r="C242" s="210"/>
      <c r="D242" s="41"/>
      <c r="E242" s="41"/>
      <c r="F242" s="42" t="s">
        <v>28</v>
      </c>
      <c r="G242" s="43">
        <f t="shared" si="6"/>
        <v>0</v>
      </c>
      <c r="H242" s="204"/>
      <c r="J242" s="1"/>
    </row>
    <row r="243" spans="2:10" ht="45.75" customHeight="1" x14ac:dyDescent="0.25">
      <c r="B243" s="205" t="s">
        <v>90</v>
      </c>
      <c r="C243" s="206"/>
      <c r="D243" s="35">
        <v>665.33</v>
      </c>
      <c r="E243" s="35">
        <v>13.4</v>
      </c>
      <c r="F243" s="36" t="s">
        <v>28</v>
      </c>
      <c r="G243" s="37">
        <f t="shared" si="6"/>
        <v>8915.4220000000005</v>
      </c>
      <c r="H243" s="204"/>
      <c r="J243" s="1"/>
    </row>
    <row r="244" spans="2:10" ht="23.25" x14ac:dyDescent="0.25">
      <c r="B244" s="211" t="s">
        <v>91</v>
      </c>
      <c r="C244" s="212"/>
      <c r="D244" s="44"/>
      <c r="E244" s="44"/>
      <c r="F244" s="45" t="s">
        <v>28</v>
      </c>
      <c r="G244" s="46">
        <f t="shared" si="6"/>
        <v>0</v>
      </c>
      <c r="H244" s="204"/>
      <c r="J244" s="1"/>
    </row>
    <row r="245" spans="2:10" ht="23.25" x14ac:dyDescent="0.25">
      <c r="B245" s="211" t="s">
        <v>32</v>
      </c>
      <c r="C245" s="212"/>
      <c r="D245" s="47">
        <v>2425.1</v>
      </c>
      <c r="E245" s="53">
        <v>6.7</v>
      </c>
      <c r="F245" s="45" t="s">
        <v>28</v>
      </c>
      <c r="G245" s="46">
        <f t="shared" si="6"/>
        <v>16248.17</v>
      </c>
      <c r="H245" s="204"/>
      <c r="J245" s="1"/>
    </row>
    <row r="246" spans="2:10" ht="23.25" x14ac:dyDescent="0.25">
      <c r="B246" s="211" t="s">
        <v>92</v>
      </c>
      <c r="C246" s="212"/>
      <c r="D246" s="47">
        <v>1718.79</v>
      </c>
      <c r="E246" s="53">
        <v>6.7</v>
      </c>
      <c r="F246" s="45" t="s">
        <v>28</v>
      </c>
      <c r="G246" s="46">
        <f t="shared" si="6"/>
        <v>11515.893</v>
      </c>
      <c r="H246" s="204"/>
      <c r="J246" s="1"/>
    </row>
    <row r="247" spans="2:10" ht="23.25" x14ac:dyDescent="0.25">
      <c r="B247" s="211" t="s">
        <v>34</v>
      </c>
      <c r="C247" s="212"/>
      <c r="D247" s="47">
        <v>473.91</v>
      </c>
      <c r="E247" s="53">
        <v>6.7</v>
      </c>
      <c r="F247" s="45" t="s">
        <v>28</v>
      </c>
      <c r="G247" s="46">
        <f>D247*E247</f>
        <v>3175.1970000000001</v>
      </c>
      <c r="H247" s="204"/>
      <c r="J247" s="1"/>
    </row>
    <row r="248" spans="2:10" ht="24" thickBot="1" x14ac:dyDescent="0.3">
      <c r="B248" s="207" t="s">
        <v>33</v>
      </c>
      <c r="C248" s="208"/>
      <c r="D248" s="38">
        <v>320.5</v>
      </c>
      <c r="E248" s="38">
        <v>67</v>
      </c>
      <c r="F248" s="39" t="s">
        <v>28</v>
      </c>
      <c r="G248" s="48">
        <f>D248*E248</f>
        <v>21473.5</v>
      </c>
      <c r="H248" s="204"/>
      <c r="J248" s="1"/>
    </row>
    <row r="249" spans="2:10" ht="23.25" x14ac:dyDescent="0.25">
      <c r="B249" s="4"/>
      <c r="C249" s="21"/>
      <c r="D249" s="21"/>
      <c r="E249" s="11"/>
      <c r="F249" s="11"/>
      <c r="G249" s="3"/>
      <c r="H249" s="58"/>
      <c r="J249" s="1"/>
    </row>
    <row r="250" spans="2:10" ht="25.5" x14ac:dyDescent="0.25">
      <c r="B250" s="4"/>
      <c r="C250" s="14" t="s">
        <v>93</v>
      </c>
      <c r="D250" s="15"/>
      <c r="E250" s="4"/>
      <c r="F250" s="4"/>
      <c r="G250" s="3"/>
      <c r="H250" s="56"/>
      <c r="J250" s="1"/>
    </row>
    <row r="251" spans="2:10" ht="18.75" x14ac:dyDescent="0.25">
      <c r="B251" s="4"/>
      <c r="C251" s="195" t="s">
        <v>94</v>
      </c>
      <c r="D251" s="51" t="s">
        <v>95</v>
      </c>
      <c r="E251" s="23">
        <f>ROUND((G239+D232)/D232,2)</f>
        <v>1.02</v>
      </c>
      <c r="F251" s="23"/>
      <c r="G251" s="5"/>
      <c r="H251" s="56"/>
      <c r="J251" s="1"/>
    </row>
    <row r="252" spans="2:10" ht="23.25" x14ac:dyDescent="0.25">
      <c r="B252" s="4"/>
      <c r="C252" s="195"/>
      <c r="D252" s="51" t="s">
        <v>96</v>
      </c>
      <c r="E252" s="23">
        <f>ROUND((G240+G241+D232)/D232,2)</f>
        <v>1.01</v>
      </c>
      <c r="F252" s="23"/>
      <c r="G252" s="12"/>
      <c r="H252" s="59"/>
      <c r="J252" s="1"/>
    </row>
    <row r="253" spans="2:10" ht="23.25" x14ac:dyDescent="0.25">
      <c r="B253" s="4"/>
      <c r="C253" s="195"/>
      <c r="D253" s="51" t="s">
        <v>97</v>
      </c>
      <c r="E253" s="23">
        <f>ROUND((G242+D232)/D232,2)</f>
        <v>1</v>
      </c>
      <c r="F253" s="5"/>
      <c r="G253" s="12"/>
      <c r="H253" s="56"/>
      <c r="J253" s="1"/>
    </row>
    <row r="254" spans="2:10" ht="23.25" x14ac:dyDescent="0.25">
      <c r="B254" s="4"/>
      <c r="C254" s="195"/>
      <c r="D254" s="24" t="s">
        <v>98</v>
      </c>
      <c r="E254" s="25">
        <f>ROUND((SUM(G243:G248)+D232)/D232,2)</f>
        <v>2.4500000000000002</v>
      </c>
      <c r="F254" s="5"/>
      <c r="G254" s="12"/>
      <c r="H254" s="56"/>
      <c r="J254" s="1"/>
    </row>
    <row r="255" spans="2:10" ht="25.5" x14ac:dyDescent="0.25">
      <c r="B255" s="4"/>
      <c r="C255" s="4"/>
      <c r="D255" s="26" t="s">
        <v>99</v>
      </c>
      <c r="E255" s="27">
        <f>SUM(E251:E254)-IF(D236="сплошная",3,2)</f>
        <v>2.4800000000000004</v>
      </c>
      <c r="F255" s="28"/>
      <c r="G255" s="3"/>
      <c r="H255" s="56"/>
      <c r="J255" s="1"/>
    </row>
    <row r="256" spans="2:10" ht="23.25" x14ac:dyDescent="0.25">
      <c r="B256" s="4"/>
      <c r="C256" s="4"/>
      <c r="D256" s="4"/>
      <c r="E256" s="29"/>
      <c r="F256" s="4"/>
      <c r="G256" s="3"/>
      <c r="H256" s="56"/>
      <c r="J256" s="1"/>
    </row>
    <row r="257" spans="2:10" ht="25.5" x14ac:dyDescent="0.35">
      <c r="B257" s="13"/>
      <c r="C257" s="30" t="s">
        <v>100</v>
      </c>
      <c r="D257" s="196">
        <f>E255*D232</f>
        <v>104891.60000000002</v>
      </c>
      <c r="E257" s="196"/>
      <c r="F257" s="4"/>
      <c r="G257" s="3"/>
      <c r="H257" s="56"/>
      <c r="J257" s="1"/>
    </row>
    <row r="258" spans="2:10" ht="18.75" x14ac:dyDescent="0.3">
      <c r="B258" s="4"/>
      <c r="C258" s="31" t="s">
        <v>101</v>
      </c>
      <c r="D258" s="197">
        <f>D257/D231</f>
        <v>53.217453069507876</v>
      </c>
      <c r="E258" s="197"/>
      <c r="F258" s="4"/>
      <c r="G258" s="4"/>
      <c r="H258" s="60"/>
      <c r="J258" s="1"/>
    </row>
    <row r="259" spans="2:10" x14ac:dyDescent="0.25">
      <c r="J259" s="1"/>
    </row>
    <row r="260" spans="2:10" x14ac:dyDescent="0.25">
      <c r="J260" s="1"/>
    </row>
    <row r="261" spans="2:10" ht="60.75" customHeight="1" x14ac:dyDescent="0.8">
      <c r="B261" s="225" t="s">
        <v>111</v>
      </c>
      <c r="C261" s="225"/>
      <c r="D261" s="225"/>
      <c r="E261" s="225"/>
      <c r="F261" s="225"/>
      <c r="G261" s="225"/>
      <c r="H261" s="225"/>
      <c r="J261" s="1"/>
    </row>
    <row r="262" spans="2:10" ht="18.75" x14ac:dyDescent="0.25">
      <c r="B262" s="226" t="s">
        <v>73</v>
      </c>
      <c r="C262" s="226"/>
      <c r="D262" s="226"/>
      <c r="E262" s="226"/>
      <c r="F262" s="226"/>
      <c r="G262" s="226"/>
      <c r="H262" s="56"/>
      <c r="J262" s="1"/>
    </row>
    <row r="263" spans="2:10" ht="25.5" x14ac:dyDescent="0.25">
      <c r="B263" s="4"/>
      <c r="C263" s="14" t="s">
        <v>74</v>
      </c>
      <c r="D263" s="15"/>
      <c r="E263" s="4"/>
      <c r="F263" s="4"/>
      <c r="G263" s="3"/>
      <c r="H263" s="56"/>
      <c r="J263" s="1"/>
    </row>
    <row r="264" spans="2:10" ht="39.950000000000003" customHeight="1" x14ac:dyDescent="0.25">
      <c r="B264" s="5"/>
      <c r="C264" s="213" t="s">
        <v>75</v>
      </c>
      <c r="D264" s="216" t="s">
        <v>303</v>
      </c>
      <c r="E264" s="217"/>
      <c r="F264" s="217"/>
      <c r="G264" s="218"/>
      <c r="H264" s="57"/>
      <c r="J264" s="1"/>
    </row>
    <row r="265" spans="2:10" ht="19.5" x14ac:dyDescent="0.25">
      <c r="B265" s="5"/>
      <c r="C265" s="214"/>
      <c r="D265" s="227" t="s">
        <v>306</v>
      </c>
      <c r="E265" s="227"/>
      <c r="F265" s="227"/>
      <c r="G265" s="227"/>
      <c r="H265" s="57"/>
      <c r="J265" s="1"/>
    </row>
    <row r="266" spans="2:10" ht="19.5" x14ac:dyDescent="0.25">
      <c r="B266" s="5"/>
      <c r="C266" s="215"/>
      <c r="D266" s="227" t="s">
        <v>328</v>
      </c>
      <c r="E266" s="227"/>
      <c r="F266" s="227"/>
      <c r="G266" s="227"/>
      <c r="H266" s="57"/>
      <c r="J266" s="1"/>
    </row>
    <row r="267" spans="2:10" ht="23.25" x14ac:dyDescent="0.25">
      <c r="B267" s="4"/>
      <c r="C267" s="16" t="s">
        <v>76</v>
      </c>
      <c r="D267" s="6">
        <v>6.7</v>
      </c>
      <c r="E267" s="17"/>
      <c r="F267" s="5"/>
      <c r="G267" s="3"/>
      <c r="H267" s="56"/>
      <c r="J267" s="1"/>
    </row>
    <row r="268" spans="2:10" ht="22.5" x14ac:dyDescent="0.25">
      <c r="B268" s="4"/>
      <c r="C268" s="18" t="s">
        <v>77</v>
      </c>
      <c r="D268" s="7">
        <v>1499</v>
      </c>
      <c r="E268" s="219" t="s">
        <v>78</v>
      </c>
      <c r="F268" s="220"/>
      <c r="G268" s="223">
        <f>D269/D268</f>
        <v>16.025350233488993</v>
      </c>
      <c r="H268" s="56"/>
      <c r="J268" s="1"/>
    </row>
    <row r="269" spans="2:10" ht="22.5" x14ac:dyDescent="0.25">
      <c r="B269" s="4"/>
      <c r="C269" s="18" t="s">
        <v>79</v>
      </c>
      <c r="D269" s="7">
        <v>24022</v>
      </c>
      <c r="E269" s="221"/>
      <c r="F269" s="222"/>
      <c r="G269" s="224"/>
      <c r="H269" s="56"/>
      <c r="J269" s="1"/>
    </row>
    <row r="270" spans="2:10" ht="23.25" x14ac:dyDescent="0.25">
      <c r="B270" s="4"/>
      <c r="C270" s="19"/>
      <c r="D270" s="8"/>
      <c r="E270" s="20"/>
      <c r="F270" s="4"/>
      <c r="G270" s="3"/>
      <c r="H270" s="56"/>
      <c r="J270" s="1"/>
    </row>
    <row r="271" spans="2:10" ht="23.25" x14ac:dyDescent="0.25">
      <c r="B271" s="4"/>
      <c r="C271" s="49" t="s">
        <v>80</v>
      </c>
      <c r="D271" s="61" t="s">
        <v>331</v>
      </c>
      <c r="E271" s="4"/>
      <c r="F271" s="4"/>
      <c r="G271" s="3"/>
      <c r="H271" s="56"/>
      <c r="J271" s="1"/>
    </row>
    <row r="272" spans="2:10" ht="23.25" x14ac:dyDescent="0.25">
      <c r="B272" s="4"/>
      <c r="C272" s="49" t="s">
        <v>81</v>
      </c>
      <c r="D272" s="61">
        <v>55</v>
      </c>
      <c r="E272" s="4"/>
      <c r="F272" s="4"/>
      <c r="G272" s="3"/>
      <c r="H272" s="56"/>
      <c r="J272" s="1"/>
    </row>
    <row r="273" spans="2:10" ht="23.25" x14ac:dyDescent="0.25">
      <c r="B273" s="4"/>
      <c r="C273" s="49" t="s">
        <v>82</v>
      </c>
      <c r="D273" s="50" t="s">
        <v>83</v>
      </c>
      <c r="E273" s="4"/>
      <c r="F273" s="4"/>
      <c r="G273" s="3"/>
      <c r="H273" s="56"/>
      <c r="J273" s="1"/>
    </row>
    <row r="274" spans="2:10" ht="24" thickBot="1" x14ac:dyDescent="0.3">
      <c r="B274" s="4"/>
      <c r="C274" s="4"/>
      <c r="D274" s="4"/>
      <c r="E274" s="4"/>
      <c r="F274" s="4"/>
      <c r="G274" s="3"/>
      <c r="H274" s="56"/>
      <c r="J274" s="1"/>
    </row>
    <row r="275" spans="2:10" ht="48" thickBot="1" x14ac:dyDescent="0.3">
      <c r="B275" s="198" t="s">
        <v>29</v>
      </c>
      <c r="C275" s="199"/>
      <c r="D275" s="9" t="s">
        <v>84</v>
      </c>
      <c r="E275" s="200" t="s">
        <v>85</v>
      </c>
      <c r="F275" s="201"/>
      <c r="G275" s="10" t="s">
        <v>86</v>
      </c>
      <c r="H275" s="56"/>
      <c r="J275" s="1"/>
    </row>
    <row r="276" spans="2:10" ht="24" thickBot="1" x14ac:dyDescent="0.3">
      <c r="B276" s="202" t="s">
        <v>87</v>
      </c>
      <c r="C276" s="203"/>
      <c r="D276" s="32">
        <v>149.88999999999999</v>
      </c>
      <c r="E276" s="52">
        <v>6.7</v>
      </c>
      <c r="F276" s="33" t="s">
        <v>28</v>
      </c>
      <c r="G276" s="34">
        <f t="shared" ref="G276:G283" si="7">D276*E276</f>
        <v>1004.2629999999999</v>
      </c>
      <c r="H276" s="204"/>
      <c r="J276" s="1"/>
    </row>
    <row r="277" spans="2:10" ht="45.75" customHeight="1" x14ac:dyDescent="0.25">
      <c r="B277" s="205" t="s">
        <v>88</v>
      </c>
      <c r="C277" s="206"/>
      <c r="D277" s="35">
        <v>70.41</v>
      </c>
      <c r="E277" s="62">
        <v>1.5</v>
      </c>
      <c r="F277" s="36" t="s">
        <v>30</v>
      </c>
      <c r="G277" s="37">
        <f t="shared" si="7"/>
        <v>105.61499999999999</v>
      </c>
      <c r="H277" s="204"/>
      <c r="J277" s="1"/>
    </row>
    <row r="278" spans="2:10" ht="24" thickBot="1" x14ac:dyDescent="0.3">
      <c r="B278" s="207" t="s">
        <v>89</v>
      </c>
      <c r="C278" s="208"/>
      <c r="D278" s="38">
        <v>222.31</v>
      </c>
      <c r="E278" s="63">
        <v>1.5</v>
      </c>
      <c r="F278" s="39" t="s">
        <v>30</v>
      </c>
      <c r="G278" s="40">
        <f t="shared" si="7"/>
        <v>333.46500000000003</v>
      </c>
      <c r="H278" s="204"/>
      <c r="J278" s="1"/>
    </row>
    <row r="279" spans="2:10" ht="24" thickBot="1" x14ac:dyDescent="0.3">
      <c r="B279" s="209" t="s">
        <v>31</v>
      </c>
      <c r="C279" s="210"/>
      <c r="D279" s="41"/>
      <c r="E279" s="41"/>
      <c r="F279" s="42" t="s">
        <v>28</v>
      </c>
      <c r="G279" s="43">
        <f t="shared" si="7"/>
        <v>0</v>
      </c>
      <c r="H279" s="204"/>
      <c r="J279" s="1"/>
    </row>
    <row r="280" spans="2:10" ht="43.5" customHeight="1" x14ac:dyDescent="0.25">
      <c r="B280" s="205" t="s">
        <v>90</v>
      </c>
      <c r="C280" s="206"/>
      <c r="D280" s="35">
        <v>665.33</v>
      </c>
      <c r="E280" s="35">
        <v>13.4</v>
      </c>
      <c r="F280" s="36" t="s">
        <v>28</v>
      </c>
      <c r="G280" s="37">
        <f t="shared" si="7"/>
        <v>8915.4220000000005</v>
      </c>
      <c r="H280" s="204"/>
      <c r="J280" s="1"/>
    </row>
    <row r="281" spans="2:10" ht="23.25" x14ac:dyDescent="0.25">
      <c r="B281" s="211" t="s">
        <v>91</v>
      </c>
      <c r="C281" s="212"/>
      <c r="D281" s="44"/>
      <c r="E281" s="44"/>
      <c r="F281" s="45" t="s">
        <v>28</v>
      </c>
      <c r="G281" s="46">
        <f t="shared" si="7"/>
        <v>0</v>
      </c>
      <c r="H281" s="204"/>
      <c r="J281" s="1"/>
    </row>
    <row r="282" spans="2:10" ht="23.25" x14ac:dyDescent="0.25">
      <c r="B282" s="211" t="s">
        <v>32</v>
      </c>
      <c r="C282" s="212"/>
      <c r="D282" s="47">
        <v>2425.1</v>
      </c>
      <c r="E282" s="53">
        <v>6.7</v>
      </c>
      <c r="F282" s="45" t="s">
        <v>28</v>
      </c>
      <c r="G282" s="46">
        <f t="shared" si="7"/>
        <v>16248.17</v>
      </c>
      <c r="H282" s="204"/>
      <c r="J282" s="1"/>
    </row>
    <row r="283" spans="2:10" ht="23.25" x14ac:dyDescent="0.25">
      <c r="B283" s="211" t="s">
        <v>92</v>
      </c>
      <c r="C283" s="212"/>
      <c r="D283" s="47">
        <v>1718.79</v>
      </c>
      <c r="E283" s="53">
        <v>6.7</v>
      </c>
      <c r="F283" s="45" t="s">
        <v>28</v>
      </c>
      <c r="G283" s="46">
        <f t="shared" si="7"/>
        <v>11515.893</v>
      </c>
      <c r="H283" s="204"/>
      <c r="J283" s="1"/>
    </row>
    <row r="284" spans="2:10" ht="23.25" x14ac:dyDescent="0.25">
      <c r="B284" s="211" t="s">
        <v>34</v>
      </c>
      <c r="C284" s="212"/>
      <c r="D284" s="47">
        <v>473.91</v>
      </c>
      <c r="E284" s="53">
        <v>6.7</v>
      </c>
      <c r="F284" s="45" t="s">
        <v>28</v>
      </c>
      <c r="G284" s="46">
        <f>D284*E284</f>
        <v>3175.1970000000001</v>
      </c>
      <c r="H284" s="204"/>
      <c r="J284" s="1"/>
    </row>
    <row r="285" spans="2:10" ht="24" thickBot="1" x14ac:dyDescent="0.3">
      <c r="B285" s="207" t="s">
        <v>33</v>
      </c>
      <c r="C285" s="208"/>
      <c r="D285" s="38">
        <v>320.5</v>
      </c>
      <c r="E285" s="38">
        <v>67</v>
      </c>
      <c r="F285" s="39" t="s">
        <v>28</v>
      </c>
      <c r="G285" s="48">
        <f>D285*E285</f>
        <v>21473.5</v>
      </c>
      <c r="H285" s="204"/>
      <c r="J285" s="1"/>
    </row>
    <row r="286" spans="2:10" ht="23.25" x14ac:dyDescent="0.25">
      <c r="B286" s="4"/>
      <c r="C286" s="21"/>
      <c r="D286" s="21"/>
      <c r="E286" s="11"/>
      <c r="F286" s="11"/>
      <c r="G286" s="3"/>
      <c r="H286" s="58"/>
      <c r="J286" s="1"/>
    </row>
    <row r="287" spans="2:10" ht="25.5" x14ac:dyDescent="0.25">
      <c r="B287" s="4"/>
      <c r="C287" s="14" t="s">
        <v>93</v>
      </c>
      <c r="D287" s="15"/>
      <c r="E287" s="4"/>
      <c r="F287" s="4"/>
      <c r="G287" s="3"/>
      <c r="H287" s="56"/>
      <c r="J287" s="1"/>
    </row>
    <row r="288" spans="2:10" ht="18.75" x14ac:dyDescent="0.25">
      <c r="B288" s="4"/>
      <c r="C288" s="195" t="s">
        <v>94</v>
      </c>
      <c r="D288" s="51" t="s">
        <v>95</v>
      </c>
      <c r="E288" s="23">
        <f>ROUND((G276+D269)/D269,2)</f>
        <v>1.04</v>
      </c>
      <c r="F288" s="23"/>
      <c r="G288" s="5"/>
      <c r="H288" s="56"/>
      <c r="J288" s="1"/>
    </row>
    <row r="289" spans="2:10" ht="23.25" x14ac:dyDescent="0.25">
      <c r="B289" s="4"/>
      <c r="C289" s="195"/>
      <c r="D289" s="51" t="s">
        <v>96</v>
      </c>
      <c r="E289" s="23">
        <f>ROUND((G277+G278+D269)/D269,2)</f>
        <v>1.02</v>
      </c>
      <c r="F289" s="23"/>
      <c r="G289" s="12"/>
      <c r="H289" s="59"/>
      <c r="J289" s="1"/>
    </row>
    <row r="290" spans="2:10" ht="23.25" x14ac:dyDescent="0.25">
      <c r="B290" s="4"/>
      <c r="C290" s="195"/>
      <c r="D290" s="51" t="s">
        <v>97</v>
      </c>
      <c r="E290" s="23">
        <f>ROUND((G279+D269)/D269,2)</f>
        <v>1</v>
      </c>
      <c r="F290" s="5"/>
      <c r="G290" s="12"/>
      <c r="H290" s="56"/>
      <c r="J290" s="1"/>
    </row>
    <row r="291" spans="2:10" ht="23.25" x14ac:dyDescent="0.25">
      <c r="B291" s="4"/>
      <c r="C291" s="195"/>
      <c r="D291" s="24" t="s">
        <v>98</v>
      </c>
      <c r="E291" s="25">
        <f>ROUND((SUM(G280:G285)+D269)/D269,2)</f>
        <v>3.55</v>
      </c>
      <c r="F291" s="5"/>
      <c r="G291" s="12"/>
      <c r="H291" s="56"/>
      <c r="J291" s="1"/>
    </row>
    <row r="292" spans="2:10" ht="25.5" x14ac:dyDescent="0.25">
      <c r="B292" s="4"/>
      <c r="C292" s="4"/>
      <c r="D292" s="26" t="s">
        <v>99</v>
      </c>
      <c r="E292" s="27">
        <f>SUM(E288:E291)-IF(D273="сплошная",3,2)</f>
        <v>3.6099999999999994</v>
      </c>
      <c r="F292" s="28"/>
      <c r="G292" s="3"/>
      <c r="H292" s="56"/>
      <c r="J292" s="1"/>
    </row>
    <row r="293" spans="2:10" ht="23.25" x14ac:dyDescent="0.25">
      <c r="B293" s="4"/>
      <c r="C293" s="4"/>
      <c r="D293" s="4"/>
      <c r="E293" s="29"/>
      <c r="F293" s="4"/>
      <c r="G293" s="3"/>
      <c r="H293" s="56"/>
      <c r="J293" s="1"/>
    </row>
    <row r="294" spans="2:10" ht="25.5" x14ac:dyDescent="0.35">
      <c r="B294" s="13"/>
      <c r="C294" s="30" t="s">
        <v>100</v>
      </c>
      <c r="D294" s="196">
        <f>E292*D269</f>
        <v>86719.419999999984</v>
      </c>
      <c r="E294" s="196"/>
      <c r="F294" s="4"/>
      <c r="G294" s="3"/>
      <c r="H294" s="56"/>
      <c r="J294" s="1"/>
    </row>
    <row r="295" spans="2:10" ht="18.75" x14ac:dyDescent="0.3">
      <c r="B295" s="4"/>
      <c r="C295" s="31" t="s">
        <v>101</v>
      </c>
      <c r="D295" s="197">
        <f>D294/D268</f>
        <v>57.85151434289525</v>
      </c>
      <c r="E295" s="197"/>
      <c r="F295" s="4"/>
      <c r="G295" s="4"/>
      <c r="H295" s="60"/>
      <c r="J295" s="1"/>
    </row>
    <row r="296" spans="2:10" x14ac:dyDescent="0.25">
      <c r="J296" s="1"/>
    </row>
    <row r="297" spans="2:10" x14ac:dyDescent="0.25">
      <c r="J297" s="1"/>
    </row>
    <row r="298" spans="2:10" ht="60.75" customHeight="1" x14ac:dyDescent="0.8">
      <c r="B298" s="225" t="s">
        <v>112</v>
      </c>
      <c r="C298" s="225"/>
      <c r="D298" s="225"/>
      <c r="E298" s="225"/>
      <c r="F298" s="225"/>
      <c r="G298" s="225"/>
      <c r="H298" s="225"/>
      <c r="J298" s="1"/>
    </row>
    <row r="299" spans="2:10" ht="18.75" x14ac:dyDescent="0.25">
      <c r="B299" s="226" t="s">
        <v>73</v>
      </c>
      <c r="C299" s="226"/>
      <c r="D299" s="226"/>
      <c r="E299" s="226"/>
      <c r="F299" s="226"/>
      <c r="G299" s="226"/>
      <c r="H299" s="56"/>
      <c r="J299" s="1"/>
    </row>
    <row r="300" spans="2:10" ht="25.5" x14ac:dyDescent="0.25">
      <c r="B300" s="4"/>
      <c r="C300" s="14" t="s">
        <v>74</v>
      </c>
      <c r="D300" s="15"/>
      <c r="E300" s="4"/>
      <c r="F300" s="4"/>
      <c r="G300" s="3"/>
      <c r="H300" s="56"/>
      <c r="J300" s="1"/>
    </row>
    <row r="301" spans="2:10" ht="39.950000000000003" customHeight="1" x14ac:dyDescent="0.25">
      <c r="B301" s="5"/>
      <c r="C301" s="213" t="s">
        <v>75</v>
      </c>
      <c r="D301" s="216" t="s">
        <v>303</v>
      </c>
      <c r="E301" s="217"/>
      <c r="F301" s="217"/>
      <c r="G301" s="218"/>
      <c r="H301" s="57"/>
      <c r="J301" s="1"/>
    </row>
    <row r="302" spans="2:10" ht="19.5" x14ac:dyDescent="0.25">
      <c r="B302" s="5"/>
      <c r="C302" s="214"/>
      <c r="D302" s="227" t="s">
        <v>306</v>
      </c>
      <c r="E302" s="227"/>
      <c r="F302" s="227"/>
      <c r="G302" s="227"/>
      <c r="H302" s="57"/>
      <c r="J302" s="1"/>
    </row>
    <row r="303" spans="2:10" ht="19.5" x14ac:dyDescent="0.25">
      <c r="B303" s="5"/>
      <c r="C303" s="215"/>
      <c r="D303" s="227" t="s">
        <v>350</v>
      </c>
      <c r="E303" s="227"/>
      <c r="F303" s="227"/>
      <c r="G303" s="227"/>
      <c r="H303" s="57"/>
      <c r="J303" s="1"/>
    </row>
    <row r="304" spans="2:10" ht="23.25" x14ac:dyDescent="0.25">
      <c r="B304" s="4"/>
      <c r="C304" s="16" t="s">
        <v>76</v>
      </c>
      <c r="D304" s="6">
        <v>5.7</v>
      </c>
      <c r="E304" s="17"/>
      <c r="F304" s="5"/>
      <c r="G304" s="3"/>
      <c r="H304" s="56"/>
      <c r="J304" s="1"/>
    </row>
    <row r="305" spans="2:10" ht="22.5" x14ac:dyDescent="0.25">
      <c r="B305" s="4"/>
      <c r="C305" s="18" t="s">
        <v>77</v>
      </c>
      <c r="D305" s="7">
        <v>1474</v>
      </c>
      <c r="E305" s="219" t="s">
        <v>78</v>
      </c>
      <c r="F305" s="220"/>
      <c r="G305" s="223">
        <f>D306/D305</f>
        <v>14.600407055630937</v>
      </c>
      <c r="H305" s="56"/>
      <c r="J305" s="1"/>
    </row>
    <row r="306" spans="2:10" ht="22.5" x14ac:dyDescent="0.25">
      <c r="B306" s="4"/>
      <c r="C306" s="18" t="s">
        <v>79</v>
      </c>
      <c r="D306" s="7">
        <v>21521</v>
      </c>
      <c r="E306" s="221"/>
      <c r="F306" s="222"/>
      <c r="G306" s="224"/>
      <c r="H306" s="56"/>
      <c r="J306" s="1"/>
    </row>
    <row r="307" spans="2:10" ht="23.25" x14ac:dyDescent="0.25">
      <c r="B307" s="4"/>
      <c r="C307" s="19"/>
      <c r="D307" s="8"/>
      <c r="E307" s="20"/>
      <c r="F307" s="4"/>
      <c r="G307" s="3"/>
      <c r="H307" s="56"/>
      <c r="J307" s="1"/>
    </row>
    <row r="308" spans="2:10" ht="23.25" x14ac:dyDescent="0.25">
      <c r="B308" s="4"/>
      <c r="C308" s="49" t="s">
        <v>80</v>
      </c>
      <c r="D308" s="61" t="s">
        <v>351</v>
      </c>
      <c r="E308" s="4"/>
      <c r="F308" s="4"/>
      <c r="G308" s="3"/>
      <c r="H308" s="56"/>
      <c r="J308" s="1"/>
    </row>
    <row r="309" spans="2:10" ht="23.25" x14ac:dyDescent="0.25">
      <c r="B309" s="4"/>
      <c r="C309" s="49" t="s">
        <v>81</v>
      </c>
      <c r="D309" s="61">
        <v>50</v>
      </c>
      <c r="E309" s="4"/>
      <c r="F309" s="4"/>
      <c r="G309" s="3"/>
      <c r="H309" s="56"/>
      <c r="J309" s="1"/>
    </row>
    <row r="310" spans="2:10" ht="23.25" x14ac:dyDescent="0.25">
      <c r="B310" s="4"/>
      <c r="C310" s="49" t="s">
        <v>82</v>
      </c>
      <c r="D310" s="50" t="s">
        <v>83</v>
      </c>
      <c r="E310" s="4"/>
      <c r="F310" s="4"/>
      <c r="G310" s="3"/>
      <c r="H310" s="56"/>
      <c r="J310" s="1"/>
    </row>
    <row r="311" spans="2:10" ht="24" thickBot="1" x14ac:dyDescent="0.3">
      <c r="B311" s="4"/>
      <c r="C311" s="4"/>
      <c r="D311" s="4"/>
      <c r="E311" s="4"/>
      <c r="F311" s="4"/>
      <c r="G311" s="3"/>
      <c r="H311" s="56"/>
      <c r="J311" s="1"/>
    </row>
    <row r="312" spans="2:10" ht="48" thickBot="1" x14ac:dyDescent="0.3">
      <c r="B312" s="198" t="s">
        <v>29</v>
      </c>
      <c r="C312" s="199"/>
      <c r="D312" s="9" t="s">
        <v>84</v>
      </c>
      <c r="E312" s="200" t="s">
        <v>85</v>
      </c>
      <c r="F312" s="201"/>
      <c r="G312" s="10" t="s">
        <v>86</v>
      </c>
      <c r="H312" s="56"/>
      <c r="J312" s="1"/>
    </row>
    <row r="313" spans="2:10" ht="24" thickBot="1" x14ac:dyDescent="0.3">
      <c r="B313" s="202" t="s">
        <v>87</v>
      </c>
      <c r="C313" s="203"/>
      <c r="D313" s="32">
        <v>149.88999999999999</v>
      </c>
      <c r="E313" s="52">
        <v>5.7</v>
      </c>
      <c r="F313" s="33" t="s">
        <v>28</v>
      </c>
      <c r="G313" s="34">
        <f t="shared" ref="G313:G320" si="8">D313*E313</f>
        <v>854.37299999999993</v>
      </c>
      <c r="H313" s="204"/>
      <c r="J313" s="1"/>
    </row>
    <row r="314" spans="2:10" ht="41.25" customHeight="1" x14ac:dyDescent="0.25">
      <c r="B314" s="205" t="s">
        <v>88</v>
      </c>
      <c r="C314" s="206"/>
      <c r="D314" s="35">
        <v>70.41</v>
      </c>
      <c r="E314" s="62">
        <v>1.25</v>
      </c>
      <c r="F314" s="36" t="s">
        <v>30</v>
      </c>
      <c r="G314" s="37">
        <f t="shared" si="8"/>
        <v>88.012499999999989</v>
      </c>
      <c r="H314" s="204"/>
      <c r="J314" s="1"/>
    </row>
    <row r="315" spans="2:10" ht="24" thickBot="1" x14ac:dyDescent="0.3">
      <c r="B315" s="207" t="s">
        <v>89</v>
      </c>
      <c r="C315" s="208"/>
      <c r="D315" s="38">
        <v>222.31</v>
      </c>
      <c r="E315" s="63">
        <v>1.3</v>
      </c>
      <c r="F315" s="39" t="s">
        <v>30</v>
      </c>
      <c r="G315" s="40">
        <f t="shared" si="8"/>
        <v>289.00299999999999</v>
      </c>
      <c r="H315" s="204"/>
      <c r="J315" s="1"/>
    </row>
    <row r="316" spans="2:10" ht="24" thickBot="1" x14ac:dyDescent="0.3">
      <c r="B316" s="209" t="s">
        <v>31</v>
      </c>
      <c r="C316" s="210"/>
      <c r="D316" s="41"/>
      <c r="E316" s="41"/>
      <c r="F316" s="42" t="s">
        <v>28</v>
      </c>
      <c r="G316" s="43">
        <f t="shared" si="8"/>
        <v>0</v>
      </c>
      <c r="H316" s="204"/>
      <c r="J316" s="1"/>
    </row>
    <row r="317" spans="2:10" ht="45" customHeight="1" x14ac:dyDescent="0.25">
      <c r="B317" s="205" t="s">
        <v>90</v>
      </c>
      <c r="C317" s="206"/>
      <c r="D317" s="35">
        <v>665.33</v>
      </c>
      <c r="E317" s="35">
        <v>11.4</v>
      </c>
      <c r="F317" s="36" t="s">
        <v>28</v>
      </c>
      <c r="G317" s="37">
        <f t="shared" si="8"/>
        <v>7584.7620000000006</v>
      </c>
      <c r="H317" s="204"/>
      <c r="J317" s="1"/>
    </row>
    <row r="318" spans="2:10" ht="23.25" x14ac:dyDescent="0.25">
      <c r="B318" s="211" t="s">
        <v>91</v>
      </c>
      <c r="C318" s="212"/>
      <c r="D318" s="44"/>
      <c r="E318" s="44"/>
      <c r="F318" s="45" t="s">
        <v>28</v>
      </c>
      <c r="G318" s="46">
        <f t="shared" si="8"/>
        <v>0</v>
      </c>
      <c r="H318" s="204"/>
      <c r="J318" s="1"/>
    </row>
    <row r="319" spans="2:10" ht="23.25" x14ac:dyDescent="0.25">
      <c r="B319" s="211" t="s">
        <v>32</v>
      </c>
      <c r="C319" s="212"/>
      <c r="D319" s="47">
        <v>2425.1</v>
      </c>
      <c r="E319" s="53">
        <v>5.7</v>
      </c>
      <c r="F319" s="45" t="s">
        <v>28</v>
      </c>
      <c r="G319" s="46">
        <f t="shared" si="8"/>
        <v>13823.07</v>
      </c>
      <c r="H319" s="204"/>
      <c r="J319" s="1"/>
    </row>
    <row r="320" spans="2:10" ht="23.25" x14ac:dyDescent="0.25">
      <c r="B320" s="211" t="s">
        <v>92</v>
      </c>
      <c r="C320" s="212"/>
      <c r="D320" s="47">
        <v>1718.79</v>
      </c>
      <c r="E320" s="53">
        <v>5.7</v>
      </c>
      <c r="F320" s="45" t="s">
        <v>28</v>
      </c>
      <c r="G320" s="46">
        <f t="shared" si="8"/>
        <v>9797.103000000001</v>
      </c>
      <c r="H320" s="204"/>
      <c r="J320" s="1"/>
    </row>
    <row r="321" spans="2:10" ht="23.25" x14ac:dyDescent="0.25">
      <c r="B321" s="211" t="s">
        <v>34</v>
      </c>
      <c r="C321" s="212"/>
      <c r="D321" s="47">
        <v>473.91</v>
      </c>
      <c r="E321" s="53">
        <v>5.7</v>
      </c>
      <c r="F321" s="45" t="s">
        <v>28</v>
      </c>
      <c r="G321" s="46">
        <f>D321*E321</f>
        <v>2701.2870000000003</v>
      </c>
      <c r="H321" s="204"/>
      <c r="J321" s="1"/>
    </row>
    <row r="322" spans="2:10" ht="24" thickBot="1" x14ac:dyDescent="0.3">
      <c r="B322" s="207" t="s">
        <v>33</v>
      </c>
      <c r="C322" s="208"/>
      <c r="D322" s="38">
        <v>320.5</v>
      </c>
      <c r="E322" s="38">
        <v>57</v>
      </c>
      <c r="F322" s="39" t="s">
        <v>28</v>
      </c>
      <c r="G322" s="48">
        <f>D322*E322</f>
        <v>18268.5</v>
      </c>
      <c r="H322" s="204"/>
      <c r="J322" s="1"/>
    </row>
    <row r="323" spans="2:10" ht="23.25" x14ac:dyDescent="0.25">
      <c r="B323" s="4"/>
      <c r="C323" s="21"/>
      <c r="D323" s="21"/>
      <c r="E323" s="11"/>
      <c r="F323" s="11"/>
      <c r="G323" s="3"/>
      <c r="H323" s="58"/>
      <c r="J323" s="1"/>
    </row>
    <row r="324" spans="2:10" ht="25.5" x14ac:dyDescent="0.25">
      <c r="B324" s="4"/>
      <c r="C324" s="14" t="s">
        <v>93</v>
      </c>
      <c r="D324" s="15"/>
      <c r="E324" s="4"/>
      <c r="F324" s="4"/>
      <c r="G324" s="3"/>
      <c r="H324" s="56"/>
      <c r="J324" s="1"/>
    </row>
    <row r="325" spans="2:10" ht="18.75" x14ac:dyDescent="0.25">
      <c r="B325" s="4"/>
      <c r="C325" s="195" t="s">
        <v>94</v>
      </c>
      <c r="D325" s="51" t="s">
        <v>95</v>
      </c>
      <c r="E325" s="23">
        <f>ROUND((G313+D306)/D306,2)</f>
        <v>1.04</v>
      </c>
      <c r="F325" s="23"/>
      <c r="G325" s="5"/>
      <c r="H325" s="56"/>
      <c r="J325" s="1"/>
    </row>
    <row r="326" spans="2:10" ht="23.25" x14ac:dyDescent="0.25">
      <c r="B326" s="4"/>
      <c r="C326" s="195"/>
      <c r="D326" s="51" t="s">
        <v>96</v>
      </c>
      <c r="E326" s="23">
        <f>ROUND((G314+G315+D306)/D306,2)</f>
        <v>1.02</v>
      </c>
      <c r="F326" s="23"/>
      <c r="G326" s="12"/>
      <c r="H326" s="59"/>
      <c r="J326" s="1"/>
    </row>
    <row r="327" spans="2:10" ht="23.25" x14ac:dyDescent="0.25">
      <c r="B327" s="4"/>
      <c r="C327" s="195"/>
      <c r="D327" s="51" t="s">
        <v>97</v>
      </c>
      <c r="E327" s="23">
        <f>ROUND((G316+D306)/D306,2)</f>
        <v>1</v>
      </c>
      <c r="F327" s="5"/>
      <c r="G327" s="12"/>
      <c r="H327" s="56"/>
      <c r="J327" s="1"/>
    </row>
    <row r="328" spans="2:10" ht="23.25" x14ac:dyDescent="0.25">
      <c r="B328" s="4"/>
      <c r="C328" s="195"/>
      <c r="D328" s="24" t="s">
        <v>98</v>
      </c>
      <c r="E328" s="25">
        <f>ROUND((SUM(G317:G322)+D306)/D306,2)</f>
        <v>3.42</v>
      </c>
      <c r="F328" s="5"/>
      <c r="G328" s="12"/>
      <c r="H328" s="56"/>
      <c r="J328" s="1"/>
    </row>
    <row r="329" spans="2:10" ht="25.5" x14ac:dyDescent="0.25">
      <c r="B329" s="4"/>
      <c r="C329" s="4"/>
      <c r="D329" s="26" t="s">
        <v>99</v>
      </c>
      <c r="E329" s="27">
        <f>SUM(E325:E328)-IF(D310="сплошная",3,2)</f>
        <v>3.4800000000000004</v>
      </c>
      <c r="F329" s="28"/>
      <c r="G329" s="3"/>
      <c r="H329" s="56"/>
      <c r="J329" s="1"/>
    </row>
    <row r="330" spans="2:10" ht="23.25" x14ac:dyDescent="0.25">
      <c r="B330" s="4"/>
      <c r="C330" s="4"/>
      <c r="D330" s="4"/>
      <c r="E330" s="29"/>
      <c r="F330" s="4"/>
      <c r="G330" s="3"/>
      <c r="H330" s="56"/>
      <c r="J330" s="1"/>
    </row>
    <row r="331" spans="2:10" ht="25.5" x14ac:dyDescent="0.35">
      <c r="B331" s="13"/>
      <c r="C331" s="30" t="s">
        <v>100</v>
      </c>
      <c r="D331" s="196">
        <f>E329*D306</f>
        <v>74893.080000000016</v>
      </c>
      <c r="E331" s="196"/>
      <c r="F331" s="4"/>
      <c r="G331" s="3"/>
      <c r="H331" s="56"/>
      <c r="J331" s="1"/>
    </row>
    <row r="332" spans="2:10" ht="18.75" x14ac:dyDescent="0.3">
      <c r="B332" s="4"/>
      <c r="C332" s="31" t="s">
        <v>101</v>
      </c>
      <c r="D332" s="197">
        <f>D331/D305</f>
        <v>50.809416553595668</v>
      </c>
      <c r="E332" s="197"/>
      <c r="F332" s="4"/>
      <c r="G332" s="4"/>
      <c r="H332" s="60"/>
      <c r="J332" s="1"/>
    </row>
    <row r="333" spans="2:10" x14ac:dyDescent="0.25">
      <c r="J333" s="1"/>
    </row>
    <row r="334" spans="2:10" x14ac:dyDescent="0.25">
      <c r="J334" s="1"/>
    </row>
    <row r="335" spans="2:10" ht="60.75" customHeight="1" x14ac:dyDescent="0.8">
      <c r="B335" s="225" t="s">
        <v>113</v>
      </c>
      <c r="C335" s="225"/>
      <c r="D335" s="225"/>
      <c r="E335" s="225"/>
      <c r="F335" s="225"/>
      <c r="G335" s="225"/>
      <c r="H335" s="225"/>
      <c r="J335" s="1"/>
    </row>
    <row r="336" spans="2:10" ht="18.75" x14ac:dyDescent="0.25">
      <c r="B336" s="226" t="s">
        <v>73</v>
      </c>
      <c r="C336" s="226"/>
      <c r="D336" s="226"/>
      <c r="E336" s="226"/>
      <c r="F336" s="226"/>
      <c r="G336" s="226"/>
      <c r="H336" s="56"/>
      <c r="J336" s="1"/>
    </row>
    <row r="337" spans="2:10" ht="25.5" x14ac:dyDescent="0.25">
      <c r="B337" s="4"/>
      <c r="C337" s="14" t="s">
        <v>74</v>
      </c>
      <c r="D337" s="15"/>
      <c r="E337" s="4"/>
      <c r="F337" s="4"/>
      <c r="G337" s="3"/>
      <c r="H337" s="56"/>
      <c r="J337" s="1"/>
    </row>
    <row r="338" spans="2:10" ht="39.950000000000003" customHeight="1" x14ac:dyDescent="0.25">
      <c r="B338" s="5"/>
      <c r="C338" s="213" t="s">
        <v>75</v>
      </c>
      <c r="D338" s="216" t="s">
        <v>303</v>
      </c>
      <c r="E338" s="217"/>
      <c r="F338" s="217"/>
      <c r="G338" s="218"/>
      <c r="H338" s="57"/>
      <c r="J338" s="1"/>
    </row>
    <row r="339" spans="2:10" ht="19.5" x14ac:dyDescent="0.25">
      <c r="B339" s="5"/>
      <c r="C339" s="214"/>
      <c r="D339" s="227" t="s">
        <v>312</v>
      </c>
      <c r="E339" s="227"/>
      <c r="F339" s="227"/>
      <c r="G339" s="227"/>
      <c r="H339" s="57"/>
      <c r="J339" s="1"/>
    </row>
    <row r="340" spans="2:10" ht="19.5" x14ac:dyDescent="0.25">
      <c r="B340" s="5"/>
      <c r="C340" s="215"/>
      <c r="D340" s="227" t="s">
        <v>332</v>
      </c>
      <c r="E340" s="227"/>
      <c r="F340" s="227"/>
      <c r="G340" s="227"/>
      <c r="H340" s="57"/>
      <c r="J340" s="1"/>
    </row>
    <row r="341" spans="2:10" ht="23.25" x14ac:dyDescent="0.25">
      <c r="B341" s="4"/>
      <c r="C341" s="16" t="s">
        <v>76</v>
      </c>
      <c r="D341" s="6">
        <v>3.25</v>
      </c>
      <c r="E341" s="17"/>
      <c r="F341" s="5"/>
      <c r="G341" s="3"/>
      <c r="H341" s="56"/>
      <c r="J341" s="1"/>
    </row>
    <row r="342" spans="2:10" ht="22.5" x14ac:dyDescent="0.25">
      <c r="B342" s="4"/>
      <c r="C342" s="18" t="s">
        <v>77</v>
      </c>
      <c r="D342" s="7">
        <v>1111</v>
      </c>
      <c r="E342" s="219" t="s">
        <v>78</v>
      </c>
      <c r="F342" s="220"/>
      <c r="G342" s="223">
        <f>D343/D342</f>
        <v>12.270027002700271</v>
      </c>
      <c r="H342" s="56"/>
      <c r="J342" s="1"/>
    </row>
    <row r="343" spans="2:10" ht="22.5" x14ac:dyDescent="0.25">
      <c r="B343" s="4"/>
      <c r="C343" s="18" t="s">
        <v>79</v>
      </c>
      <c r="D343" s="7">
        <v>13632</v>
      </c>
      <c r="E343" s="221"/>
      <c r="F343" s="222"/>
      <c r="G343" s="224"/>
      <c r="H343" s="56"/>
      <c r="J343" s="1"/>
    </row>
    <row r="344" spans="2:10" ht="23.25" x14ac:dyDescent="0.25">
      <c r="B344" s="4"/>
      <c r="C344" s="19"/>
      <c r="D344" s="8"/>
      <c r="E344" s="20"/>
      <c r="F344" s="4"/>
      <c r="G344" s="3"/>
      <c r="H344" s="56"/>
      <c r="J344" s="1"/>
    </row>
    <row r="345" spans="2:10" ht="23.25" x14ac:dyDescent="0.25">
      <c r="B345" s="4"/>
      <c r="C345" s="49" t="s">
        <v>80</v>
      </c>
      <c r="D345" s="61" t="s">
        <v>333</v>
      </c>
      <c r="E345" s="4"/>
      <c r="F345" s="4"/>
      <c r="G345" s="3"/>
      <c r="H345" s="56"/>
      <c r="J345" s="1"/>
    </row>
    <row r="346" spans="2:10" ht="23.25" x14ac:dyDescent="0.25">
      <c r="B346" s="4"/>
      <c r="C346" s="49" t="s">
        <v>81</v>
      </c>
      <c r="D346" s="61">
        <v>60</v>
      </c>
      <c r="E346" s="4"/>
      <c r="F346" s="4"/>
      <c r="G346" s="3"/>
      <c r="H346" s="56"/>
      <c r="J346" s="1"/>
    </row>
    <row r="347" spans="2:10" ht="23.25" x14ac:dyDescent="0.25">
      <c r="B347" s="4"/>
      <c r="C347" s="49" t="s">
        <v>82</v>
      </c>
      <c r="D347" s="50" t="s">
        <v>83</v>
      </c>
      <c r="E347" s="4"/>
      <c r="F347" s="4"/>
      <c r="G347" s="3"/>
      <c r="H347" s="56"/>
      <c r="J347" s="1"/>
    </row>
    <row r="348" spans="2:10" ht="24" thickBot="1" x14ac:dyDescent="0.3">
      <c r="B348" s="4"/>
      <c r="C348" s="4"/>
      <c r="D348" s="4"/>
      <c r="E348" s="4"/>
      <c r="F348" s="4"/>
      <c r="G348" s="3"/>
      <c r="H348" s="56"/>
      <c r="J348" s="1"/>
    </row>
    <row r="349" spans="2:10" ht="48" thickBot="1" x14ac:dyDescent="0.3">
      <c r="B349" s="198" t="s">
        <v>29</v>
      </c>
      <c r="C349" s="199"/>
      <c r="D349" s="9" t="s">
        <v>84</v>
      </c>
      <c r="E349" s="200" t="s">
        <v>85</v>
      </c>
      <c r="F349" s="201"/>
      <c r="G349" s="10" t="s">
        <v>86</v>
      </c>
      <c r="H349" s="56"/>
      <c r="J349" s="1"/>
    </row>
    <row r="350" spans="2:10" ht="24" thickBot="1" x14ac:dyDescent="0.3">
      <c r="B350" s="202" t="s">
        <v>87</v>
      </c>
      <c r="C350" s="203"/>
      <c r="D350" s="32">
        <v>149.88999999999999</v>
      </c>
      <c r="E350" s="52">
        <v>3.25</v>
      </c>
      <c r="F350" s="33" t="s">
        <v>28</v>
      </c>
      <c r="G350" s="34">
        <f t="shared" ref="G350:G357" si="9">D350*E350</f>
        <v>487.14249999999993</v>
      </c>
      <c r="H350" s="204"/>
      <c r="J350" s="1"/>
    </row>
    <row r="351" spans="2:10" ht="45" customHeight="1" x14ac:dyDescent="0.25">
      <c r="B351" s="205" t="s">
        <v>88</v>
      </c>
      <c r="C351" s="206"/>
      <c r="D351" s="35">
        <v>70.41</v>
      </c>
      <c r="E351" s="62">
        <v>0.7</v>
      </c>
      <c r="F351" s="36" t="s">
        <v>30</v>
      </c>
      <c r="G351" s="37">
        <f t="shared" si="9"/>
        <v>49.286999999999992</v>
      </c>
      <c r="H351" s="204"/>
      <c r="J351" s="1"/>
    </row>
    <row r="352" spans="2:10" ht="24" thickBot="1" x14ac:dyDescent="0.3">
      <c r="B352" s="207" t="s">
        <v>89</v>
      </c>
      <c r="C352" s="208"/>
      <c r="D352" s="38">
        <v>222.31</v>
      </c>
      <c r="E352" s="63">
        <v>0.7</v>
      </c>
      <c r="F352" s="39" t="s">
        <v>30</v>
      </c>
      <c r="G352" s="40">
        <f t="shared" si="9"/>
        <v>155.61699999999999</v>
      </c>
      <c r="H352" s="204"/>
      <c r="J352" s="1"/>
    </row>
    <row r="353" spans="2:10" ht="24" thickBot="1" x14ac:dyDescent="0.3">
      <c r="B353" s="209" t="s">
        <v>31</v>
      </c>
      <c r="C353" s="210"/>
      <c r="D353" s="41"/>
      <c r="E353" s="41"/>
      <c r="F353" s="42" t="s">
        <v>28</v>
      </c>
      <c r="G353" s="43">
        <f t="shared" si="9"/>
        <v>0</v>
      </c>
      <c r="H353" s="204"/>
      <c r="J353" s="1"/>
    </row>
    <row r="354" spans="2:10" ht="45" customHeight="1" x14ac:dyDescent="0.25">
      <c r="B354" s="205" t="s">
        <v>90</v>
      </c>
      <c r="C354" s="206"/>
      <c r="D354" s="35">
        <v>665.33</v>
      </c>
      <c r="E354" s="35">
        <v>6.5</v>
      </c>
      <c r="F354" s="36" t="s">
        <v>28</v>
      </c>
      <c r="G354" s="37">
        <f t="shared" si="9"/>
        <v>4324.6450000000004</v>
      </c>
      <c r="H354" s="204"/>
      <c r="J354" s="1"/>
    </row>
    <row r="355" spans="2:10" ht="23.25" x14ac:dyDescent="0.25">
      <c r="B355" s="211" t="s">
        <v>91</v>
      </c>
      <c r="C355" s="212"/>
      <c r="D355" s="44"/>
      <c r="E355" s="44"/>
      <c r="F355" s="45" t="s">
        <v>28</v>
      </c>
      <c r="G355" s="46">
        <f t="shared" si="9"/>
        <v>0</v>
      </c>
      <c r="H355" s="204"/>
      <c r="J355" s="1"/>
    </row>
    <row r="356" spans="2:10" ht="23.25" x14ac:dyDescent="0.25">
      <c r="B356" s="211" t="s">
        <v>32</v>
      </c>
      <c r="C356" s="212"/>
      <c r="D356" s="47">
        <v>2425.1</v>
      </c>
      <c r="E356" s="53">
        <v>3.25</v>
      </c>
      <c r="F356" s="45" t="s">
        <v>28</v>
      </c>
      <c r="G356" s="46">
        <f t="shared" si="9"/>
        <v>7881.5749999999998</v>
      </c>
      <c r="H356" s="204"/>
      <c r="J356" s="1"/>
    </row>
    <row r="357" spans="2:10" ht="23.25" x14ac:dyDescent="0.25">
      <c r="B357" s="211" t="s">
        <v>92</v>
      </c>
      <c r="C357" s="212"/>
      <c r="D357" s="47">
        <v>1718.79</v>
      </c>
      <c r="E357" s="53">
        <v>3.25</v>
      </c>
      <c r="F357" s="45" t="s">
        <v>28</v>
      </c>
      <c r="G357" s="46">
        <f t="shared" si="9"/>
        <v>5586.0675000000001</v>
      </c>
      <c r="H357" s="204"/>
      <c r="J357" s="1"/>
    </row>
    <row r="358" spans="2:10" ht="23.25" x14ac:dyDescent="0.25">
      <c r="B358" s="211" t="s">
        <v>34</v>
      </c>
      <c r="C358" s="212"/>
      <c r="D358" s="47">
        <v>473.91</v>
      </c>
      <c r="E358" s="53">
        <v>3.25</v>
      </c>
      <c r="F358" s="45" t="s">
        <v>28</v>
      </c>
      <c r="G358" s="46">
        <f>D358*E358</f>
        <v>1540.2075</v>
      </c>
      <c r="H358" s="204"/>
      <c r="J358" s="1"/>
    </row>
    <row r="359" spans="2:10" ht="24" thickBot="1" x14ac:dyDescent="0.3">
      <c r="B359" s="207" t="s">
        <v>33</v>
      </c>
      <c r="C359" s="208"/>
      <c r="D359" s="38">
        <v>320.5</v>
      </c>
      <c r="E359" s="38">
        <v>32.5</v>
      </c>
      <c r="F359" s="39" t="s">
        <v>28</v>
      </c>
      <c r="G359" s="48">
        <f>D359*E359</f>
        <v>10416.25</v>
      </c>
      <c r="H359" s="204"/>
      <c r="J359" s="1"/>
    </row>
    <row r="360" spans="2:10" ht="23.25" x14ac:dyDescent="0.25">
      <c r="B360" s="4"/>
      <c r="C360" s="21"/>
      <c r="D360" s="21"/>
      <c r="E360" s="11"/>
      <c r="F360" s="11"/>
      <c r="G360" s="3"/>
      <c r="H360" s="58"/>
      <c r="J360" s="1"/>
    </row>
    <row r="361" spans="2:10" ht="25.5" x14ac:dyDescent="0.25">
      <c r="B361" s="4"/>
      <c r="C361" s="14" t="s">
        <v>93</v>
      </c>
      <c r="D361" s="15"/>
      <c r="E361" s="4"/>
      <c r="F361" s="4"/>
      <c r="G361" s="3"/>
      <c r="H361" s="56"/>
      <c r="J361" s="1"/>
    </row>
    <row r="362" spans="2:10" ht="18.75" x14ac:dyDescent="0.25">
      <c r="B362" s="4"/>
      <c r="C362" s="195" t="s">
        <v>94</v>
      </c>
      <c r="D362" s="51" t="s">
        <v>95</v>
      </c>
      <c r="E362" s="23">
        <f>ROUND((G350+D343)/D343,2)</f>
        <v>1.04</v>
      </c>
      <c r="F362" s="23"/>
      <c r="G362" s="5"/>
      <c r="H362" s="56"/>
      <c r="J362" s="1"/>
    </row>
    <row r="363" spans="2:10" ht="23.25" x14ac:dyDescent="0.25">
      <c r="B363" s="4"/>
      <c r="C363" s="195"/>
      <c r="D363" s="51" t="s">
        <v>96</v>
      </c>
      <c r="E363" s="23">
        <f>ROUND((G351+G352+D343)/D343,2)</f>
        <v>1.02</v>
      </c>
      <c r="F363" s="23"/>
      <c r="G363" s="12"/>
      <c r="H363" s="59"/>
      <c r="J363" s="1"/>
    </row>
    <row r="364" spans="2:10" ht="23.25" x14ac:dyDescent="0.25">
      <c r="B364" s="4"/>
      <c r="C364" s="195"/>
      <c r="D364" s="51" t="s">
        <v>97</v>
      </c>
      <c r="E364" s="23">
        <f>ROUND((G353+D343)/D343,2)</f>
        <v>1</v>
      </c>
      <c r="F364" s="5"/>
      <c r="G364" s="12"/>
      <c r="H364" s="56"/>
      <c r="J364" s="1"/>
    </row>
    <row r="365" spans="2:10" ht="23.25" x14ac:dyDescent="0.25">
      <c r="B365" s="4"/>
      <c r="C365" s="195"/>
      <c r="D365" s="24" t="s">
        <v>98</v>
      </c>
      <c r="E365" s="25">
        <f>ROUND((SUM(G354:G359)+D343)/D343,2)</f>
        <v>3.18</v>
      </c>
      <c r="F365" s="5"/>
      <c r="G365" s="12"/>
      <c r="H365" s="56"/>
      <c r="J365" s="1"/>
    </row>
    <row r="366" spans="2:10" ht="25.5" x14ac:dyDescent="0.25">
      <c r="B366" s="4"/>
      <c r="C366" s="4"/>
      <c r="D366" s="26" t="s">
        <v>99</v>
      </c>
      <c r="E366" s="27">
        <f>SUM(E362:E365)-IF(D347="сплошная",3,2)</f>
        <v>3.24</v>
      </c>
      <c r="F366" s="28"/>
      <c r="G366" s="3"/>
      <c r="H366" s="56"/>
      <c r="J366" s="1"/>
    </row>
    <row r="367" spans="2:10" ht="23.25" x14ac:dyDescent="0.25">
      <c r="B367" s="4"/>
      <c r="C367" s="4"/>
      <c r="D367" s="4"/>
      <c r="E367" s="29"/>
      <c r="F367" s="4"/>
      <c r="G367" s="3"/>
      <c r="H367" s="56"/>
      <c r="J367" s="1"/>
    </row>
    <row r="368" spans="2:10" ht="25.5" x14ac:dyDescent="0.35">
      <c r="B368" s="13"/>
      <c r="C368" s="30" t="s">
        <v>100</v>
      </c>
      <c r="D368" s="196">
        <f>E366*D343</f>
        <v>44167.68</v>
      </c>
      <c r="E368" s="196"/>
      <c r="F368" s="4"/>
      <c r="G368" s="3"/>
      <c r="H368" s="56"/>
      <c r="J368" s="1"/>
    </row>
    <row r="369" spans="2:10" ht="18.75" x14ac:dyDescent="0.3">
      <c r="B369" s="4"/>
      <c r="C369" s="31" t="s">
        <v>101</v>
      </c>
      <c r="D369" s="197">
        <f>D368/D342</f>
        <v>39.754887488748878</v>
      </c>
      <c r="E369" s="197"/>
      <c r="F369" s="4"/>
      <c r="G369" s="4"/>
      <c r="H369" s="60"/>
      <c r="J369" s="1"/>
    </row>
    <row r="370" spans="2:10" x14ac:dyDescent="0.25">
      <c r="J370" s="1"/>
    </row>
    <row r="371" spans="2:10" x14ac:dyDescent="0.25">
      <c r="J371" s="1"/>
    </row>
    <row r="372" spans="2:10" ht="60.75" customHeight="1" x14ac:dyDescent="0.8">
      <c r="B372" s="225" t="s">
        <v>335</v>
      </c>
      <c r="C372" s="225"/>
      <c r="D372" s="225"/>
      <c r="E372" s="225"/>
      <c r="F372" s="225"/>
      <c r="G372" s="225"/>
      <c r="H372" s="225"/>
      <c r="J372" s="1"/>
    </row>
    <row r="373" spans="2:10" ht="18.75" x14ac:dyDescent="0.25">
      <c r="B373" s="226" t="s">
        <v>73</v>
      </c>
      <c r="C373" s="226"/>
      <c r="D373" s="226"/>
      <c r="E373" s="226"/>
      <c r="F373" s="226"/>
      <c r="G373" s="226"/>
      <c r="H373" s="56"/>
      <c r="J373" s="1"/>
    </row>
    <row r="374" spans="2:10" ht="25.5" x14ac:dyDescent="0.25">
      <c r="B374" s="4"/>
      <c r="C374" s="14" t="s">
        <v>74</v>
      </c>
      <c r="D374" s="15"/>
      <c r="E374" s="4"/>
      <c r="F374" s="4"/>
      <c r="G374" s="3"/>
      <c r="H374" s="56"/>
      <c r="J374" s="1"/>
    </row>
    <row r="375" spans="2:10" ht="39.950000000000003" customHeight="1" x14ac:dyDescent="0.25">
      <c r="B375" s="5"/>
      <c r="C375" s="213" t="s">
        <v>75</v>
      </c>
      <c r="D375" s="216" t="s">
        <v>303</v>
      </c>
      <c r="E375" s="217"/>
      <c r="F375" s="217"/>
      <c r="G375" s="218"/>
      <c r="H375" s="57"/>
      <c r="J375" s="1"/>
    </row>
    <row r="376" spans="2:10" ht="19.5" customHeight="1" x14ac:dyDescent="0.25">
      <c r="B376" s="5"/>
      <c r="C376" s="214"/>
      <c r="D376" s="227" t="s">
        <v>312</v>
      </c>
      <c r="E376" s="227"/>
      <c r="F376" s="227"/>
      <c r="G376" s="227"/>
      <c r="H376" s="57"/>
      <c r="J376" s="1"/>
    </row>
    <row r="377" spans="2:10" ht="19.5" customHeight="1" x14ac:dyDescent="0.25">
      <c r="B377" s="5"/>
      <c r="C377" s="215"/>
      <c r="D377" s="227" t="s">
        <v>389</v>
      </c>
      <c r="E377" s="227"/>
      <c r="F377" s="227"/>
      <c r="G377" s="227"/>
      <c r="H377" s="57"/>
      <c r="J377" s="1"/>
    </row>
    <row r="378" spans="2:10" ht="23.25" x14ac:dyDescent="0.25">
      <c r="B378" s="4"/>
      <c r="C378" s="16" t="s">
        <v>76</v>
      </c>
      <c r="D378" s="6">
        <v>6.9</v>
      </c>
      <c r="E378" s="17"/>
      <c r="F378" s="5"/>
      <c r="G378" s="3"/>
      <c r="H378" s="56"/>
      <c r="J378" s="1"/>
    </row>
    <row r="379" spans="2:10" ht="22.5" x14ac:dyDescent="0.25">
      <c r="B379" s="4"/>
      <c r="C379" s="18" t="s">
        <v>77</v>
      </c>
      <c r="D379" s="7">
        <v>1236</v>
      </c>
      <c r="E379" s="219" t="s">
        <v>78</v>
      </c>
      <c r="F379" s="220"/>
      <c r="G379" s="223">
        <f>D380/D379</f>
        <v>80.318770226537211</v>
      </c>
      <c r="H379" s="56"/>
      <c r="J379" s="1"/>
    </row>
    <row r="380" spans="2:10" ht="22.5" x14ac:dyDescent="0.25">
      <c r="B380" s="4"/>
      <c r="C380" s="18" t="s">
        <v>79</v>
      </c>
      <c r="D380" s="7">
        <v>99274</v>
      </c>
      <c r="E380" s="221"/>
      <c r="F380" s="222"/>
      <c r="G380" s="224"/>
      <c r="H380" s="56"/>
      <c r="J380" s="1"/>
    </row>
    <row r="381" spans="2:10" ht="23.25" x14ac:dyDescent="0.25">
      <c r="B381" s="4"/>
      <c r="C381" s="19"/>
      <c r="D381" s="8"/>
      <c r="E381" s="20"/>
      <c r="F381" s="4"/>
      <c r="G381" s="3"/>
      <c r="H381" s="56"/>
      <c r="J381" s="1"/>
    </row>
    <row r="382" spans="2:10" ht="23.25" x14ac:dyDescent="0.25">
      <c r="B382" s="4"/>
      <c r="C382" s="49" t="s">
        <v>80</v>
      </c>
      <c r="D382" s="61" t="s">
        <v>336</v>
      </c>
      <c r="E382" s="4"/>
      <c r="F382" s="4"/>
      <c r="G382" s="3"/>
      <c r="H382" s="56"/>
      <c r="J382" s="1"/>
    </row>
    <row r="383" spans="2:10" ht="23.25" x14ac:dyDescent="0.25">
      <c r="B383" s="4"/>
      <c r="C383" s="49" t="s">
        <v>81</v>
      </c>
      <c r="D383" s="61">
        <v>75</v>
      </c>
      <c r="E383" s="4"/>
      <c r="F383" s="4"/>
      <c r="G383" s="3"/>
      <c r="H383" s="56"/>
      <c r="J383" s="1"/>
    </row>
    <row r="384" spans="2:10" ht="23.25" x14ac:dyDescent="0.25">
      <c r="B384" s="4"/>
      <c r="C384" s="49" t="s">
        <v>82</v>
      </c>
      <c r="D384" s="50" t="s">
        <v>83</v>
      </c>
      <c r="E384" s="4"/>
      <c r="F384" s="4"/>
      <c r="G384" s="3"/>
      <c r="H384" s="56"/>
      <c r="J384" s="1"/>
    </row>
    <row r="385" spans="2:10" ht="24" thickBot="1" x14ac:dyDescent="0.3">
      <c r="B385" s="4"/>
      <c r="C385" s="4"/>
      <c r="D385" s="4"/>
      <c r="E385" s="4"/>
      <c r="F385" s="4"/>
      <c r="G385" s="3"/>
      <c r="H385" s="56"/>
      <c r="J385" s="1"/>
    </row>
    <row r="386" spans="2:10" ht="48" thickBot="1" x14ac:dyDescent="0.3">
      <c r="B386" s="198" t="s">
        <v>29</v>
      </c>
      <c r="C386" s="199"/>
      <c r="D386" s="9" t="s">
        <v>84</v>
      </c>
      <c r="E386" s="200" t="s">
        <v>85</v>
      </c>
      <c r="F386" s="201"/>
      <c r="G386" s="10" t="s">
        <v>86</v>
      </c>
      <c r="H386" s="56"/>
      <c r="J386" s="1"/>
    </row>
    <row r="387" spans="2:10" ht="24" thickBot="1" x14ac:dyDescent="0.3">
      <c r="B387" s="202" t="s">
        <v>87</v>
      </c>
      <c r="C387" s="203"/>
      <c r="D387" s="32">
        <v>149.88999999999999</v>
      </c>
      <c r="E387" s="52">
        <v>6.9</v>
      </c>
      <c r="F387" s="33" t="s">
        <v>28</v>
      </c>
      <c r="G387" s="34">
        <f t="shared" ref="G387:G394" si="10">D387*E387</f>
        <v>1034.241</v>
      </c>
      <c r="H387" s="204"/>
      <c r="J387" s="1"/>
    </row>
    <row r="388" spans="2:10" ht="43.5" customHeight="1" x14ac:dyDescent="0.25">
      <c r="B388" s="205" t="s">
        <v>88</v>
      </c>
      <c r="C388" s="206"/>
      <c r="D388" s="35">
        <v>70.41</v>
      </c>
      <c r="E388" s="62">
        <v>1.5</v>
      </c>
      <c r="F388" s="36" t="s">
        <v>30</v>
      </c>
      <c r="G388" s="37">
        <f t="shared" si="10"/>
        <v>105.61499999999999</v>
      </c>
      <c r="H388" s="204"/>
      <c r="J388" s="1"/>
    </row>
    <row r="389" spans="2:10" ht="24" thickBot="1" x14ac:dyDescent="0.3">
      <c r="B389" s="207" t="s">
        <v>89</v>
      </c>
      <c r="C389" s="208"/>
      <c r="D389" s="38">
        <v>222.31</v>
      </c>
      <c r="E389" s="63">
        <v>1.5</v>
      </c>
      <c r="F389" s="39" t="s">
        <v>30</v>
      </c>
      <c r="G389" s="40">
        <f t="shared" si="10"/>
        <v>333.46500000000003</v>
      </c>
      <c r="H389" s="204"/>
      <c r="J389" s="1"/>
    </row>
    <row r="390" spans="2:10" ht="24" thickBot="1" x14ac:dyDescent="0.3">
      <c r="B390" s="209" t="s">
        <v>31</v>
      </c>
      <c r="C390" s="210"/>
      <c r="D390" s="41"/>
      <c r="E390" s="41"/>
      <c r="F390" s="42" t="s">
        <v>28</v>
      </c>
      <c r="G390" s="43">
        <f t="shared" si="10"/>
        <v>0</v>
      </c>
      <c r="H390" s="204"/>
      <c r="J390" s="1"/>
    </row>
    <row r="391" spans="2:10" ht="41.25" customHeight="1" x14ac:dyDescent="0.25">
      <c r="B391" s="205" t="s">
        <v>90</v>
      </c>
      <c r="C391" s="206"/>
      <c r="D391" s="35">
        <v>665.33</v>
      </c>
      <c r="E391" s="35">
        <v>13.8</v>
      </c>
      <c r="F391" s="36" t="s">
        <v>28</v>
      </c>
      <c r="G391" s="37">
        <f t="shared" si="10"/>
        <v>9181.5540000000019</v>
      </c>
      <c r="H391" s="204"/>
      <c r="J391" s="1"/>
    </row>
    <row r="392" spans="2:10" ht="23.25" x14ac:dyDescent="0.25">
      <c r="B392" s="211" t="s">
        <v>91</v>
      </c>
      <c r="C392" s="212"/>
      <c r="D392" s="44"/>
      <c r="E392" s="44"/>
      <c r="F392" s="45" t="s">
        <v>28</v>
      </c>
      <c r="G392" s="46">
        <f t="shared" si="10"/>
        <v>0</v>
      </c>
      <c r="H392" s="204"/>
      <c r="J392" s="1"/>
    </row>
    <row r="393" spans="2:10" ht="23.25" x14ac:dyDescent="0.25">
      <c r="B393" s="211" t="s">
        <v>32</v>
      </c>
      <c r="C393" s="212"/>
      <c r="D393" s="47">
        <v>2425.1</v>
      </c>
      <c r="E393" s="53">
        <v>6.9</v>
      </c>
      <c r="F393" s="45" t="s">
        <v>28</v>
      </c>
      <c r="G393" s="46">
        <f t="shared" si="10"/>
        <v>16733.189999999999</v>
      </c>
      <c r="H393" s="204"/>
      <c r="J393" s="1"/>
    </row>
    <row r="394" spans="2:10" ht="23.25" x14ac:dyDescent="0.25">
      <c r="B394" s="211" t="s">
        <v>92</v>
      </c>
      <c r="C394" s="212"/>
      <c r="D394" s="47">
        <v>1718.79</v>
      </c>
      <c r="E394" s="53">
        <v>6.9</v>
      </c>
      <c r="F394" s="45" t="s">
        <v>28</v>
      </c>
      <c r="G394" s="46">
        <f t="shared" si="10"/>
        <v>11859.651</v>
      </c>
      <c r="H394" s="204"/>
      <c r="J394" s="1"/>
    </row>
    <row r="395" spans="2:10" ht="23.25" x14ac:dyDescent="0.25">
      <c r="B395" s="211" t="s">
        <v>34</v>
      </c>
      <c r="C395" s="212"/>
      <c r="D395" s="47">
        <v>473.91</v>
      </c>
      <c r="E395" s="53">
        <v>6.9</v>
      </c>
      <c r="F395" s="45" t="s">
        <v>28</v>
      </c>
      <c r="G395" s="46">
        <f>D395*E395</f>
        <v>3269.9790000000003</v>
      </c>
      <c r="H395" s="204"/>
      <c r="J395" s="1"/>
    </row>
    <row r="396" spans="2:10" ht="24" thickBot="1" x14ac:dyDescent="0.3">
      <c r="B396" s="207" t="s">
        <v>33</v>
      </c>
      <c r="C396" s="208"/>
      <c r="D396" s="38">
        <v>320.5</v>
      </c>
      <c r="E396" s="38">
        <v>69</v>
      </c>
      <c r="F396" s="39" t="s">
        <v>28</v>
      </c>
      <c r="G396" s="48">
        <f>D396*E396</f>
        <v>22114.5</v>
      </c>
      <c r="H396" s="204"/>
      <c r="J396" s="1"/>
    </row>
    <row r="397" spans="2:10" ht="23.25" x14ac:dyDescent="0.25">
      <c r="B397" s="4"/>
      <c r="C397" s="142"/>
      <c r="D397" s="142"/>
      <c r="E397" s="11"/>
      <c r="F397" s="11"/>
      <c r="G397" s="3"/>
      <c r="H397" s="58"/>
      <c r="J397" s="1"/>
    </row>
    <row r="398" spans="2:10" ht="25.5" x14ac:dyDescent="0.25">
      <c r="B398" s="4"/>
      <c r="C398" s="14" t="s">
        <v>93</v>
      </c>
      <c r="D398" s="15"/>
      <c r="E398" s="4"/>
      <c r="F398" s="4"/>
      <c r="G398" s="3"/>
      <c r="H398" s="56"/>
      <c r="J398" s="1"/>
    </row>
    <row r="399" spans="2:10" ht="18.75" x14ac:dyDescent="0.25">
      <c r="B399" s="4"/>
      <c r="C399" s="195" t="s">
        <v>94</v>
      </c>
      <c r="D399" s="141" t="s">
        <v>95</v>
      </c>
      <c r="E399" s="143">
        <f>ROUND((G387+D380)/D380,2)</f>
        <v>1.01</v>
      </c>
      <c r="F399" s="143"/>
      <c r="G399" s="5"/>
      <c r="H399" s="56"/>
      <c r="J399" s="1"/>
    </row>
    <row r="400" spans="2:10" ht="23.25" x14ac:dyDescent="0.25">
      <c r="B400" s="4"/>
      <c r="C400" s="195"/>
      <c r="D400" s="141" t="s">
        <v>96</v>
      </c>
      <c r="E400" s="143">
        <f>ROUND((G388+G389+D380)/D380,2)</f>
        <v>1</v>
      </c>
      <c r="F400" s="143"/>
      <c r="G400" s="12"/>
      <c r="H400" s="59"/>
      <c r="J400" s="1"/>
    </row>
    <row r="401" spans="2:10" ht="23.25" x14ac:dyDescent="0.25">
      <c r="B401" s="4"/>
      <c r="C401" s="195"/>
      <c r="D401" s="141" t="s">
        <v>97</v>
      </c>
      <c r="E401" s="143">
        <f>ROUND((G390+D380)/D380,2)</f>
        <v>1</v>
      </c>
      <c r="F401" s="5"/>
      <c r="G401" s="12"/>
      <c r="H401" s="56"/>
      <c r="J401" s="1"/>
    </row>
    <row r="402" spans="2:10" ht="23.25" x14ac:dyDescent="0.25">
      <c r="B402" s="4"/>
      <c r="C402" s="195"/>
      <c r="D402" s="24" t="s">
        <v>98</v>
      </c>
      <c r="E402" s="25">
        <f>ROUND((SUM(G391:G396)+D380)/D380,2)</f>
        <v>1.64</v>
      </c>
      <c r="F402" s="5"/>
      <c r="G402" s="12"/>
      <c r="H402" s="56"/>
      <c r="J402" s="1"/>
    </row>
    <row r="403" spans="2:10" ht="25.5" x14ac:dyDescent="0.25">
      <c r="B403" s="4"/>
      <c r="C403" s="4"/>
      <c r="D403" s="26" t="s">
        <v>99</v>
      </c>
      <c r="E403" s="27">
        <f>SUM(E399:E402)-IF(D384="сплошная",3,2)</f>
        <v>1.6499999999999995</v>
      </c>
      <c r="F403" s="28"/>
      <c r="G403" s="3"/>
      <c r="H403" s="56"/>
      <c r="J403" s="1"/>
    </row>
    <row r="404" spans="2:10" ht="23.25" x14ac:dyDescent="0.25">
      <c r="B404" s="4"/>
      <c r="C404" s="4"/>
      <c r="D404" s="4"/>
      <c r="E404" s="29"/>
      <c r="F404" s="4"/>
      <c r="G404" s="3"/>
      <c r="H404" s="56"/>
      <c r="J404" s="1"/>
    </row>
    <row r="405" spans="2:10" ht="25.5" x14ac:dyDescent="0.35">
      <c r="B405" s="13"/>
      <c r="C405" s="30" t="s">
        <v>100</v>
      </c>
      <c r="D405" s="196">
        <f>E403*D380</f>
        <v>163802.09999999995</v>
      </c>
      <c r="E405" s="196"/>
      <c r="F405" s="4"/>
      <c r="G405" s="3"/>
      <c r="H405" s="56"/>
      <c r="J405" s="1"/>
    </row>
    <row r="406" spans="2:10" ht="18.75" x14ac:dyDescent="0.3">
      <c r="B406" s="4"/>
      <c r="C406" s="31" t="s">
        <v>101</v>
      </c>
      <c r="D406" s="197">
        <f>D405/D379</f>
        <v>132.52597087378638</v>
      </c>
      <c r="E406" s="197"/>
      <c r="F406" s="4"/>
      <c r="G406" s="4"/>
      <c r="H406" s="60"/>
      <c r="J406" s="1"/>
    </row>
    <row r="407" spans="2:10" x14ac:dyDescent="0.25">
      <c r="J407" s="1"/>
    </row>
    <row r="408" spans="2:10" x14ac:dyDescent="0.25">
      <c r="J408" s="1"/>
    </row>
    <row r="409" spans="2:10" ht="60.75" customHeight="1" x14ac:dyDescent="0.8">
      <c r="B409" s="225" t="s">
        <v>340</v>
      </c>
      <c r="C409" s="225"/>
      <c r="D409" s="225"/>
      <c r="E409" s="225"/>
      <c r="F409" s="225"/>
      <c r="G409" s="225"/>
      <c r="H409" s="225"/>
      <c r="J409" s="1"/>
    </row>
    <row r="410" spans="2:10" ht="18.75" customHeight="1" x14ac:dyDescent="0.25">
      <c r="B410" s="226" t="s">
        <v>73</v>
      </c>
      <c r="C410" s="226"/>
      <c r="D410" s="226"/>
      <c r="E410" s="226"/>
      <c r="F410" s="226"/>
      <c r="G410" s="226"/>
      <c r="H410" s="56"/>
      <c r="J410" s="1"/>
    </row>
    <row r="411" spans="2:10" ht="25.5" x14ac:dyDescent="0.25">
      <c r="B411" s="4"/>
      <c r="C411" s="14" t="s">
        <v>74</v>
      </c>
      <c r="D411" s="15"/>
      <c r="E411" s="4"/>
      <c r="F411" s="4"/>
      <c r="G411" s="3"/>
      <c r="H411" s="56"/>
      <c r="J411" s="1"/>
    </row>
    <row r="412" spans="2:10" ht="39.950000000000003" customHeight="1" x14ac:dyDescent="0.25">
      <c r="B412" s="5"/>
      <c r="C412" s="213" t="s">
        <v>75</v>
      </c>
      <c r="D412" s="216" t="s">
        <v>303</v>
      </c>
      <c r="E412" s="217"/>
      <c r="F412" s="217"/>
      <c r="G412" s="218"/>
      <c r="H412" s="57"/>
      <c r="J412" s="1"/>
    </row>
    <row r="413" spans="2:10" ht="19.5" customHeight="1" x14ac:dyDescent="0.25">
      <c r="B413" s="5"/>
      <c r="C413" s="214"/>
      <c r="D413" s="227" t="s">
        <v>312</v>
      </c>
      <c r="E413" s="227"/>
      <c r="F413" s="227"/>
      <c r="G413" s="227"/>
      <c r="H413" s="57"/>
      <c r="J413" s="1"/>
    </row>
    <row r="414" spans="2:10" ht="19.5" customHeight="1" x14ac:dyDescent="0.25">
      <c r="B414" s="5"/>
      <c r="C414" s="215"/>
      <c r="D414" s="227" t="s">
        <v>341</v>
      </c>
      <c r="E414" s="227"/>
      <c r="F414" s="227"/>
      <c r="G414" s="227"/>
      <c r="H414" s="57"/>
      <c r="J414" s="1"/>
    </row>
    <row r="415" spans="2:10" ht="23.25" x14ac:dyDescent="0.25">
      <c r="B415" s="4"/>
      <c r="C415" s="16" t="s">
        <v>76</v>
      </c>
      <c r="D415" s="6">
        <v>7.4</v>
      </c>
      <c r="E415" s="17"/>
      <c r="F415" s="5"/>
      <c r="G415" s="3"/>
      <c r="H415" s="56"/>
      <c r="J415" s="1"/>
    </row>
    <row r="416" spans="2:10" ht="22.5" customHeight="1" x14ac:dyDescent="0.25">
      <c r="B416" s="4"/>
      <c r="C416" s="18" t="s">
        <v>77</v>
      </c>
      <c r="D416" s="7">
        <v>1628</v>
      </c>
      <c r="E416" s="219" t="s">
        <v>78</v>
      </c>
      <c r="F416" s="220"/>
      <c r="G416" s="223">
        <f>D417/D416</f>
        <v>8.9754299754299751</v>
      </c>
      <c r="H416" s="56"/>
      <c r="J416" s="1"/>
    </row>
    <row r="417" spans="2:10" ht="22.5" x14ac:dyDescent="0.25">
      <c r="B417" s="4"/>
      <c r="C417" s="18" t="s">
        <v>79</v>
      </c>
      <c r="D417" s="7">
        <v>14612</v>
      </c>
      <c r="E417" s="221"/>
      <c r="F417" s="222"/>
      <c r="G417" s="224"/>
      <c r="H417" s="56"/>
      <c r="J417" s="1"/>
    </row>
    <row r="418" spans="2:10" ht="23.25" x14ac:dyDescent="0.25">
      <c r="B418" s="4"/>
      <c r="C418" s="19"/>
      <c r="D418" s="8"/>
      <c r="E418" s="20"/>
      <c r="F418" s="4"/>
      <c r="G418" s="3"/>
      <c r="H418" s="56"/>
      <c r="J418" s="1"/>
    </row>
    <row r="419" spans="2:10" ht="23.25" x14ac:dyDescent="0.25">
      <c r="B419" s="4"/>
      <c r="C419" s="49" t="s">
        <v>80</v>
      </c>
      <c r="D419" s="61" t="s">
        <v>342</v>
      </c>
      <c r="E419" s="4"/>
      <c r="F419" s="4"/>
      <c r="G419" s="3"/>
      <c r="H419" s="56"/>
      <c r="J419" s="1"/>
    </row>
    <row r="420" spans="2:10" ht="23.25" x14ac:dyDescent="0.25">
      <c r="B420" s="4"/>
      <c r="C420" s="49" t="s">
        <v>81</v>
      </c>
      <c r="D420" s="61">
        <v>50</v>
      </c>
      <c r="E420" s="4"/>
      <c r="F420" s="4"/>
      <c r="G420" s="3"/>
      <c r="H420" s="56"/>
      <c r="J420" s="1"/>
    </row>
    <row r="421" spans="2:10" ht="23.25" x14ac:dyDescent="0.25">
      <c r="B421" s="4"/>
      <c r="C421" s="49" t="s">
        <v>82</v>
      </c>
      <c r="D421" s="50" t="s">
        <v>83</v>
      </c>
      <c r="E421" s="4"/>
      <c r="F421" s="4"/>
      <c r="G421" s="3"/>
      <c r="H421" s="56"/>
      <c r="J421" s="1"/>
    </row>
    <row r="422" spans="2:10" ht="24" thickBot="1" x14ac:dyDescent="0.3">
      <c r="B422" s="4"/>
      <c r="C422" s="4"/>
      <c r="D422" s="4"/>
      <c r="E422" s="4"/>
      <c r="F422" s="4"/>
      <c r="G422" s="3"/>
      <c r="H422" s="56"/>
      <c r="J422" s="1"/>
    </row>
    <row r="423" spans="2:10" ht="48" thickBot="1" x14ac:dyDescent="0.3">
      <c r="B423" s="198" t="s">
        <v>29</v>
      </c>
      <c r="C423" s="199"/>
      <c r="D423" s="9" t="s">
        <v>84</v>
      </c>
      <c r="E423" s="200" t="s">
        <v>85</v>
      </c>
      <c r="F423" s="201"/>
      <c r="G423" s="10" t="s">
        <v>86</v>
      </c>
      <c r="H423" s="56"/>
      <c r="J423" s="1"/>
    </row>
    <row r="424" spans="2:10" ht="24" customHeight="1" thickBot="1" x14ac:dyDescent="0.3">
      <c r="B424" s="202" t="s">
        <v>87</v>
      </c>
      <c r="C424" s="203"/>
      <c r="D424" s="32">
        <v>149.88999999999999</v>
      </c>
      <c r="E424" s="52">
        <v>7.4</v>
      </c>
      <c r="F424" s="33" t="s">
        <v>28</v>
      </c>
      <c r="G424" s="34">
        <f t="shared" ref="G424:G431" si="11">D424*E424</f>
        <v>1109.1859999999999</v>
      </c>
      <c r="H424" s="204"/>
      <c r="J424" s="1"/>
    </row>
    <row r="425" spans="2:10" ht="45.75" customHeight="1" x14ac:dyDescent="0.25">
      <c r="B425" s="205" t="s">
        <v>88</v>
      </c>
      <c r="C425" s="206"/>
      <c r="D425" s="35">
        <v>70.41</v>
      </c>
      <c r="E425" s="62">
        <v>1.6</v>
      </c>
      <c r="F425" s="36" t="s">
        <v>30</v>
      </c>
      <c r="G425" s="37">
        <f t="shared" si="11"/>
        <v>112.65600000000001</v>
      </c>
      <c r="H425" s="204"/>
      <c r="J425" s="1"/>
    </row>
    <row r="426" spans="2:10" ht="24" customHeight="1" thickBot="1" x14ac:dyDescent="0.3">
      <c r="B426" s="207" t="s">
        <v>89</v>
      </c>
      <c r="C426" s="208"/>
      <c r="D426" s="38">
        <v>222.31</v>
      </c>
      <c r="E426" s="63">
        <v>1.6</v>
      </c>
      <c r="F426" s="39" t="s">
        <v>30</v>
      </c>
      <c r="G426" s="40">
        <f t="shared" si="11"/>
        <v>355.69600000000003</v>
      </c>
      <c r="H426" s="204"/>
      <c r="J426" s="1"/>
    </row>
    <row r="427" spans="2:10" ht="24" customHeight="1" thickBot="1" x14ac:dyDescent="0.3">
      <c r="B427" s="209" t="s">
        <v>31</v>
      </c>
      <c r="C427" s="210"/>
      <c r="D427" s="41"/>
      <c r="E427" s="41">
        <v>1.6</v>
      </c>
      <c r="F427" s="42" t="s">
        <v>28</v>
      </c>
      <c r="G427" s="43">
        <f t="shared" si="11"/>
        <v>0</v>
      </c>
      <c r="H427" s="204"/>
      <c r="J427" s="1"/>
    </row>
    <row r="428" spans="2:10" ht="45.75" customHeight="1" x14ac:dyDescent="0.25">
      <c r="B428" s="205" t="s">
        <v>90</v>
      </c>
      <c r="C428" s="206"/>
      <c r="D428" s="35">
        <v>665.33</v>
      </c>
      <c r="E428" s="35">
        <v>14.8</v>
      </c>
      <c r="F428" s="36" t="s">
        <v>28</v>
      </c>
      <c r="G428" s="37">
        <f t="shared" si="11"/>
        <v>9846.8840000000018</v>
      </c>
      <c r="H428" s="204"/>
      <c r="J428" s="1"/>
    </row>
    <row r="429" spans="2:10" ht="23.25" customHeight="1" x14ac:dyDescent="0.25">
      <c r="B429" s="211" t="s">
        <v>91</v>
      </c>
      <c r="C429" s="212"/>
      <c r="D429" s="44"/>
      <c r="E429" s="44"/>
      <c r="F429" s="45" t="s">
        <v>28</v>
      </c>
      <c r="G429" s="46">
        <f t="shared" si="11"/>
        <v>0</v>
      </c>
      <c r="H429" s="204"/>
      <c r="J429" s="1"/>
    </row>
    <row r="430" spans="2:10" ht="23.25" customHeight="1" x14ac:dyDescent="0.25">
      <c r="B430" s="211" t="s">
        <v>32</v>
      </c>
      <c r="C430" s="212"/>
      <c r="D430" s="47">
        <v>2425.1</v>
      </c>
      <c r="E430" s="53">
        <v>7.4</v>
      </c>
      <c r="F430" s="45" t="s">
        <v>28</v>
      </c>
      <c r="G430" s="46">
        <f t="shared" si="11"/>
        <v>17945.740000000002</v>
      </c>
      <c r="H430" s="204"/>
      <c r="J430" s="1"/>
    </row>
    <row r="431" spans="2:10" ht="23.25" customHeight="1" x14ac:dyDescent="0.25">
      <c r="B431" s="211" t="s">
        <v>92</v>
      </c>
      <c r="C431" s="212"/>
      <c r="D431" s="47">
        <v>1718.79</v>
      </c>
      <c r="E431" s="53">
        <v>7.4</v>
      </c>
      <c r="F431" s="45" t="s">
        <v>28</v>
      </c>
      <c r="G431" s="46">
        <f t="shared" si="11"/>
        <v>12719.046</v>
      </c>
      <c r="H431" s="204"/>
      <c r="J431" s="1"/>
    </row>
    <row r="432" spans="2:10" ht="23.25" customHeight="1" x14ac:dyDescent="0.25">
      <c r="B432" s="211" t="s">
        <v>34</v>
      </c>
      <c r="C432" s="212"/>
      <c r="D432" s="47">
        <v>473.91</v>
      </c>
      <c r="E432" s="53">
        <v>7.4</v>
      </c>
      <c r="F432" s="45" t="s">
        <v>28</v>
      </c>
      <c r="G432" s="46">
        <f>D432*E432</f>
        <v>3506.9340000000002</v>
      </c>
      <c r="H432" s="204"/>
      <c r="J432" s="1"/>
    </row>
    <row r="433" spans="2:10" ht="24" thickBot="1" x14ac:dyDescent="0.3">
      <c r="B433" s="207" t="s">
        <v>33</v>
      </c>
      <c r="C433" s="208"/>
      <c r="D433" s="38">
        <v>320.5</v>
      </c>
      <c r="E433" s="38">
        <v>74</v>
      </c>
      <c r="F433" s="39" t="s">
        <v>28</v>
      </c>
      <c r="G433" s="48">
        <f>D433*E433</f>
        <v>23717</v>
      </c>
      <c r="H433" s="204"/>
      <c r="J433" s="1"/>
    </row>
    <row r="434" spans="2:10" ht="23.25" x14ac:dyDescent="0.25">
      <c r="B434" s="4"/>
      <c r="C434" s="142"/>
      <c r="D434" s="142"/>
      <c r="E434" s="11"/>
      <c r="F434" s="11"/>
      <c r="G434" s="3"/>
      <c r="H434" s="58"/>
      <c r="J434" s="1"/>
    </row>
    <row r="435" spans="2:10" ht="25.5" x14ac:dyDescent="0.25">
      <c r="B435" s="4"/>
      <c r="C435" s="14" t="s">
        <v>93</v>
      </c>
      <c r="D435" s="15"/>
      <c r="E435" s="4"/>
      <c r="F435" s="4"/>
      <c r="G435" s="3"/>
      <c r="H435" s="56"/>
      <c r="J435" s="1"/>
    </row>
    <row r="436" spans="2:10" ht="18.75" x14ac:dyDescent="0.25">
      <c r="B436" s="4"/>
      <c r="C436" s="195" t="s">
        <v>94</v>
      </c>
      <c r="D436" s="141" t="s">
        <v>95</v>
      </c>
      <c r="E436" s="143">
        <f>ROUND((G424+D417)/D417,2)</f>
        <v>1.08</v>
      </c>
      <c r="F436" s="143"/>
      <c r="G436" s="5"/>
      <c r="H436" s="56"/>
      <c r="J436" s="1"/>
    </row>
    <row r="437" spans="2:10" ht="23.25" x14ac:dyDescent="0.25">
      <c r="B437" s="4"/>
      <c r="C437" s="195"/>
      <c r="D437" s="141" t="s">
        <v>96</v>
      </c>
      <c r="E437" s="143">
        <f>ROUND((G425+G426+D417)/D417,2)</f>
        <v>1.03</v>
      </c>
      <c r="F437" s="143"/>
      <c r="G437" s="12"/>
      <c r="H437" s="59"/>
      <c r="J437" s="1"/>
    </row>
    <row r="438" spans="2:10" ht="23.25" x14ac:dyDescent="0.25">
      <c r="B438" s="4"/>
      <c r="C438" s="195"/>
      <c r="D438" s="141" t="s">
        <v>97</v>
      </c>
      <c r="E438" s="143">
        <f>ROUND((G427+D417)/D417,2)</f>
        <v>1</v>
      </c>
      <c r="F438" s="5"/>
      <c r="G438" s="12"/>
      <c r="H438" s="56"/>
      <c r="J438" s="1"/>
    </row>
    <row r="439" spans="2:10" ht="23.25" x14ac:dyDescent="0.25">
      <c r="B439" s="4"/>
      <c r="C439" s="195"/>
      <c r="D439" s="24" t="s">
        <v>98</v>
      </c>
      <c r="E439" s="25">
        <f>ROUND((SUM(G428:G433)+D417)/D417,2)</f>
        <v>5.64</v>
      </c>
      <c r="F439" s="5"/>
      <c r="G439" s="12"/>
      <c r="H439" s="56"/>
      <c r="J439" s="1"/>
    </row>
    <row r="440" spans="2:10" ht="25.5" x14ac:dyDescent="0.25">
      <c r="B440" s="4"/>
      <c r="C440" s="4"/>
      <c r="D440" s="26" t="s">
        <v>99</v>
      </c>
      <c r="E440" s="27">
        <f>SUM(E436:E439)-IF(D421="сплошная",3,2)</f>
        <v>5.75</v>
      </c>
      <c r="F440" s="28"/>
      <c r="G440" s="3"/>
      <c r="H440" s="56"/>
      <c r="J440" s="1"/>
    </row>
    <row r="441" spans="2:10" ht="23.25" x14ac:dyDescent="0.25">
      <c r="B441" s="4"/>
      <c r="C441" s="4"/>
      <c r="D441" s="4"/>
      <c r="E441" s="29"/>
      <c r="F441" s="4"/>
      <c r="G441" s="3"/>
      <c r="H441" s="56"/>
      <c r="J441" s="1"/>
    </row>
    <row r="442" spans="2:10" ht="25.5" x14ac:dyDescent="0.35">
      <c r="B442" s="13"/>
      <c r="C442" s="30" t="s">
        <v>100</v>
      </c>
      <c r="D442" s="196">
        <f>E440*D417</f>
        <v>84019</v>
      </c>
      <c r="E442" s="196"/>
      <c r="F442" s="4"/>
      <c r="G442" s="3"/>
      <c r="H442" s="56"/>
      <c r="J442" s="1"/>
    </row>
    <row r="443" spans="2:10" ht="18.75" x14ac:dyDescent="0.3">
      <c r="B443" s="4"/>
      <c r="C443" s="31" t="s">
        <v>101</v>
      </c>
      <c r="D443" s="197">
        <f>D442/D416</f>
        <v>51.60872235872236</v>
      </c>
      <c r="E443" s="197"/>
      <c r="F443" s="4"/>
      <c r="G443" s="4"/>
      <c r="H443" s="60"/>
      <c r="J443" s="1"/>
    </row>
    <row r="444" spans="2:10" x14ac:dyDescent="0.25">
      <c r="J444" s="1"/>
    </row>
    <row r="445" spans="2:10" x14ac:dyDescent="0.25">
      <c r="J445" s="1"/>
    </row>
    <row r="446" spans="2:10" ht="60.75" customHeight="1" x14ac:dyDescent="0.8">
      <c r="B446" s="225" t="s">
        <v>346</v>
      </c>
      <c r="C446" s="225"/>
      <c r="D446" s="225"/>
      <c r="E446" s="225"/>
      <c r="F446" s="225"/>
      <c r="G446" s="225"/>
      <c r="H446" s="225"/>
      <c r="J446" s="1"/>
    </row>
    <row r="447" spans="2:10" ht="18.75" customHeight="1" x14ac:dyDescent="0.25">
      <c r="B447" s="226" t="s">
        <v>73</v>
      </c>
      <c r="C447" s="226"/>
      <c r="D447" s="226"/>
      <c r="E447" s="226"/>
      <c r="F447" s="226"/>
      <c r="G447" s="226"/>
      <c r="H447" s="56"/>
      <c r="J447" s="1"/>
    </row>
    <row r="448" spans="2:10" ht="25.5" x14ac:dyDescent="0.25">
      <c r="B448" s="4"/>
      <c r="C448" s="14" t="s">
        <v>74</v>
      </c>
      <c r="D448" s="15"/>
      <c r="E448" s="4"/>
      <c r="F448" s="4"/>
      <c r="G448" s="3"/>
      <c r="H448" s="56"/>
      <c r="J448" s="1"/>
    </row>
    <row r="449" spans="2:10" ht="39.950000000000003" customHeight="1" x14ac:dyDescent="0.25">
      <c r="B449" s="5"/>
      <c r="C449" s="213" t="s">
        <v>75</v>
      </c>
      <c r="D449" s="216" t="s">
        <v>303</v>
      </c>
      <c r="E449" s="217"/>
      <c r="F449" s="217"/>
      <c r="G449" s="218"/>
      <c r="H449" s="57"/>
      <c r="J449" s="1"/>
    </row>
    <row r="450" spans="2:10" ht="19.5" customHeight="1" x14ac:dyDescent="0.25">
      <c r="B450" s="5"/>
      <c r="C450" s="214"/>
      <c r="D450" s="227" t="s">
        <v>312</v>
      </c>
      <c r="E450" s="227"/>
      <c r="F450" s="227"/>
      <c r="G450" s="227"/>
      <c r="H450" s="57"/>
      <c r="J450" s="1"/>
    </row>
    <row r="451" spans="2:10" ht="19.5" customHeight="1" x14ac:dyDescent="0.25">
      <c r="B451" s="5"/>
      <c r="C451" s="215"/>
      <c r="D451" s="227" t="s">
        <v>355</v>
      </c>
      <c r="E451" s="227"/>
      <c r="F451" s="227"/>
      <c r="G451" s="227"/>
      <c r="H451" s="57"/>
      <c r="J451" s="1"/>
    </row>
    <row r="452" spans="2:10" ht="23.25" x14ac:dyDescent="0.25">
      <c r="B452" s="4"/>
      <c r="C452" s="16" t="s">
        <v>76</v>
      </c>
      <c r="D452" s="6">
        <v>4</v>
      </c>
      <c r="E452" s="17"/>
      <c r="F452" s="5"/>
      <c r="G452" s="3"/>
      <c r="H452" s="56"/>
      <c r="J452" s="1"/>
    </row>
    <row r="453" spans="2:10" ht="22.5" customHeight="1" x14ac:dyDescent="0.25">
      <c r="B453" s="4"/>
      <c r="C453" s="18" t="s">
        <v>77</v>
      </c>
      <c r="D453" s="7">
        <v>747</v>
      </c>
      <c r="E453" s="219" t="s">
        <v>78</v>
      </c>
      <c r="F453" s="220"/>
      <c r="G453" s="223">
        <f>D454/D453</f>
        <v>25.795180722891565</v>
      </c>
      <c r="H453" s="56"/>
      <c r="J453" s="1"/>
    </row>
    <row r="454" spans="2:10" ht="22.5" x14ac:dyDescent="0.25">
      <c r="B454" s="4"/>
      <c r="C454" s="18" t="s">
        <v>79</v>
      </c>
      <c r="D454" s="7">
        <v>19269</v>
      </c>
      <c r="E454" s="221"/>
      <c r="F454" s="222"/>
      <c r="G454" s="224"/>
      <c r="H454" s="56"/>
      <c r="J454" s="1"/>
    </row>
    <row r="455" spans="2:10" ht="23.25" x14ac:dyDescent="0.25">
      <c r="B455" s="4"/>
      <c r="C455" s="19"/>
      <c r="D455" s="8"/>
      <c r="E455" s="20"/>
      <c r="F455" s="4"/>
      <c r="G455" s="3"/>
      <c r="H455" s="56"/>
      <c r="J455" s="1"/>
    </row>
    <row r="456" spans="2:10" ht="23.25" x14ac:dyDescent="0.25">
      <c r="B456" s="4"/>
      <c r="C456" s="49" t="s">
        <v>80</v>
      </c>
      <c r="D456" s="61" t="s">
        <v>356</v>
      </c>
      <c r="E456" s="4"/>
      <c r="F456" s="4"/>
      <c r="G456" s="3"/>
      <c r="H456" s="56"/>
      <c r="J456" s="1"/>
    </row>
    <row r="457" spans="2:10" ht="23.25" x14ac:dyDescent="0.25">
      <c r="B457" s="4"/>
      <c r="C457" s="49" t="s">
        <v>81</v>
      </c>
      <c r="D457" s="61">
        <v>55</v>
      </c>
      <c r="E457" s="4"/>
      <c r="F457" s="4"/>
      <c r="G457" s="3"/>
      <c r="H457" s="56"/>
      <c r="J457" s="1"/>
    </row>
    <row r="458" spans="2:10" ht="23.25" x14ac:dyDescent="0.25">
      <c r="B458" s="4"/>
      <c r="C458" s="49" t="s">
        <v>82</v>
      </c>
      <c r="D458" s="50" t="s">
        <v>83</v>
      </c>
      <c r="E458" s="4"/>
      <c r="F458" s="4"/>
      <c r="G458" s="3"/>
      <c r="H458" s="56"/>
      <c r="J458" s="1"/>
    </row>
    <row r="459" spans="2:10" ht="24" thickBot="1" x14ac:dyDescent="0.3">
      <c r="B459" s="4"/>
      <c r="C459" s="4"/>
      <c r="D459" s="4"/>
      <c r="E459" s="4"/>
      <c r="F459" s="4"/>
      <c r="G459" s="3"/>
      <c r="H459" s="56"/>
      <c r="J459" s="1"/>
    </row>
    <row r="460" spans="2:10" ht="48" thickBot="1" x14ac:dyDescent="0.3">
      <c r="B460" s="198" t="s">
        <v>29</v>
      </c>
      <c r="C460" s="199"/>
      <c r="D460" s="9" t="s">
        <v>84</v>
      </c>
      <c r="E460" s="200" t="s">
        <v>85</v>
      </c>
      <c r="F460" s="201"/>
      <c r="G460" s="10" t="s">
        <v>86</v>
      </c>
      <c r="H460" s="56"/>
      <c r="J460" s="1"/>
    </row>
    <row r="461" spans="2:10" ht="24" customHeight="1" thickBot="1" x14ac:dyDescent="0.3">
      <c r="B461" s="202" t="s">
        <v>87</v>
      </c>
      <c r="C461" s="203"/>
      <c r="D461" s="32">
        <v>149.88999999999999</v>
      </c>
      <c r="E461" s="52">
        <v>4</v>
      </c>
      <c r="F461" s="33" t="s">
        <v>28</v>
      </c>
      <c r="G461" s="34">
        <f t="shared" ref="G461:G468" si="12">D461*E461</f>
        <v>599.55999999999995</v>
      </c>
      <c r="H461" s="204"/>
      <c r="J461" s="1"/>
    </row>
    <row r="462" spans="2:10" ht="42.75" customHeight="1" x14ac:dyDescent="0.25">
      <c r="B462" s="205" t="s">
        <v>88</v>
      </c>
      <c r="C462" s="206"/>
      <c r="D462" s="35">
        <v>70.41</v>
      </c>
      <c r="E462" s="62">
        <v>0.88</v>
      </c>
      <c r="F462" s="36" t="s">
        <v>30</v>
      </c>
      <c r="G462" s="37">
        <f t="shared" si="12"/>
        <v>61.960799999999999</v>
      </c>
      <c r="H462" s="204"/>
      <c r="J462" s="1"/>
    </row>
    <row r="463" spans="2:10" ht="24" customHeight="1" thickBot="1" x14ac:dyDescent="0.3">
      <c r="B463" s="207" t="s">
        <v>89</v>
      </c>
      <c r="C463" s="208"/>
      <c r="D463" s="38">
        <v>222.31</v>
      </c>
      <c r="E463" s="63">
        <v>0.9</v>
      </c>
      <c r="F463" s="39" t="s">
        <v>30</v>
      </c>
      <c r="G463" s="40">
        <f t="shared" si="12"/>
        <v>200.07900000000001</v>
      </c>
      <c r="H463" s="204"/>
      <c r="J463" s="1"/>
    </row>
    <row r="464" spans="2:10" ht="24" customHeight="1" thickBot="1" x14ac:dyDescent="0.3">
      <c r="B464" s="209" t="s">
        <v>31</v>
      </c>
      <c r="C464" s="210"/>
      <c r="D464" s="41"/>
      <c r="E464" s="41"/>
      <c r="F464" s="42" t="s">
        <v>28</v>
      </c>
      <c r="G464" s="43">
        <f t="shared" si="12"/>
        <v>0</v>
      </c>
      <c r="H464" s="204"/>
      <c r="J464" s="1"/>
    </row>
    <row r="465" spans="2:10" ht="43.5" customHeight="1" x14ac:dyDescent="0.25">
      <c r="B465" s="205" t="s">
        <v>90</v>
      </c>
      <c r="C465" s="206"/>
      <c r="D465" s="35">
        <v>665.33</v>
      </c>
      <c r="E465" s="35">
        <v>8</v>
      </c>
      <c r="F465" s="36" t="s">
        <v>28</v>
      </c>
      <c r="G465" s="37">
        <f t="shared" si="12"/>
        <v>5322.64</v>
      </c>
      <c r="H465" s="204"/>
      <c r="J465" s="1"/>
    </row>
    <row r="466" spans="2:10" ht="23.25" customHeight="1" x14ac:dyDescent="0.25">
      <c r="B466" s="211" t="s">
        <v>91</v>
      </c>
      <c r="C466" s="212"/>
      <c r="D466" s="44"/>
      <c r="E466" s="44"/>
      <c r="F466" s="45" t="s">
        <v>28</v>
      </c>
      <c r="G466" s="46">
        <f t="shared" si="12"/>
        <v>0</v>
      </c>
      <c r="H466" s="204"/>
      <c r="J466" s="1"/>
    </row>
    <row r="467" spans="2:10" ht="23.25" customHeight="1" x14ac:dyDescent="0.25">
      <c r="B467" s="211" t="s">
        <v>32</v>
      </c>
      <c r="C467" s="212"/>
      <c r="D467" s="47">
        <v>2425.1</v>
      </c>
      <c r="E467" s="53">
        <v>4</v>
      </c>
      <c r="F467" s="45" t="s">
        <v>28</v>
      </c>
      <c r="G467" s="46">
        <f t="shared" si="12"/>
        <v>9700.4</v>
      </c>
      <c r="H467" s="204"/>
      <c r="J467" s="1"/>
    </row>
    <row r="468" spans="2:10" ht="23.25" customHeight="1" x14ac:dyDescent="0.25">
      <c r="B468" s="211" t="s">
        <v>92</v>
      </c>
      <c r="C468" s="212"/>
      <c r="D468" s="47">
        <v>1718.79</v>
      </c>
      <c r="E468" s="53">
        <v>4</v>
      </c>
      <c r="F468" s="45" t="s">
        <v>28</v>
      </c>
      <c r="G468" s="46">
        <f t="shared" si="12"/>
        <v>6875.16</v>
      </c>
      <c r="H468" s="204"/>
      <c r="J468" s="1"/>
    </row>
    <row r="469" spans="2:10" ht="23.25" customHeight="1" x14ac:dyDescent="0.25">
      <c r="B469" s="211" t="s">
        <v>34</v>
      </c>
      <c r="C469" s="212"/>
      <c r="D469" s="47">
        <v>473.91</v>
      </c>
      <c r="E469" s="53">
        <v>4</v>
      </c>
      <c r="F469" s="45" t="s">
        <v>28</v>
      </c>
      <c r="G469" s="46">
        <f>D469*E469</f>
        <v>1895.64</v>
      </c>
      <c r="H469" s="204"/>
      <c r="J469" s="1"/>
    </row>
    <row r="470" spans="2:10" ht="24" thickBot="1" x14ac:dyDescent="0.3">
      <c r="B470" s="207" t="s">
        <v>33</v>
      </c>
      <c r="C470" s="208"/>
      <c r="D470" s="38">
        <v>320.5</v>
      </c>
      <c r="E470" s="38">
        <v>40</v>
      </c>
      <c r="F470" s="39" t="s">
        <v>28</v>
      </c>
      <c r="G470" s="48">
        <f>D470*E470</f>
        <v>12820</v>
      </c>
      <c r="H470" s="204"/>
      <c r="J470" s="1"/>
    </row>
    <row r="471" spans="2:10" ht="23.25" x14ac:dyDescent="0.25">
      <c r="B471" s="4"/>
      <c r="C471" s="142"/>
      <c r="D471" s="142"/>
      <c r="E471" s="11"/>
      <c r="F471" s="11"/>
      <c r="G471" s="3"/>
      <c r="H471" s="58"/>
      <c r="J471" s="1"/>
    </row>
    <row r="472" spans="2:10" ht="25.5" x14ac:dyDescent="0.25">
      <c r="B472" s="4"/>
      <c r="C472" s="14" t="s">
        <v>93</v>
      </c>
      <c r="D472" s="15"/>
      <c r="E472" s="4"/>
      <c r="F472" s="4"/>
      <c r="G472" s="3"/>
      <c r="H472" s="56"/>
      <c r="J472" s="1"/>
    </row>
    <row r="473" spans="2:10" ht="18.75" x14ac:dyDescent="0.25">
      <c r="B473" s="4"/>
      <c r="C473" s="195" t="s">
        <v>94</v>
      </c>
      <c r="D473" s="141" t="s">
        <v>95</v>
      </c>
      <c r="E473" s="143">
        <f>ROUND((G461+D454)/D454,2)</f>
        <v>1.03</v>
      </c>
      <c r="F473" s="143"/>
      <c r="G473" s="5"/>
      <c r="H473" s="56"/>
      <c r="J473" s="1"/>
    </row>
    <row r="474" spans="2:10" ht="23.25" x14ac:dyDescent="0.25">
      <c r="B474" s="4"/>
      <c r="C474" s="195"/>
      <c r="D474" s="141" t="s">
        <v>96</v>
      </c>
      <c r="E474" s="143">
        <f>ROUND((G462+G463+D454)/D454,2)</f>
        <v>1.01</v>
      </c>
      <c r="F474" s="143"/>
      <c r="G474" s="12"/>
      <c r="H474" s="59"/>
      <c r="J474" s="1"/>
    </row>
    <row r="475" spans="2:10" ht="23.25" x14ac:dyDescent="0.25">
      <c r="B475" s="4"/>
      <c r="C475" s="195"/>
      <c r="D475" s="141" t="s">
        <v>97</v>
      </c>
      <c r="E475" s="143">
        <f>ROUND((G464+D454)/D454,2)</f>
        <v>1</v>
      </c>
      <c r="F475" s="5"/>
      <c r="G475" s="12"/>
      <c r="H475" s="56"/>
      <c r="J475" s="1"/>
    </row>
    <row r="476" spans="2:10" ht="23.25" x14ac:dyDescent="0.25">
      <c r="B476" s="4"/>
      <c r="C476" s="195"/>
      <c r="D476" s="24" t="s">
        <v>98</v>
      </c>
      <c r="E476" s="25">
        <f>ROUND((SUM(G465:G470)+D454)/D454,2)</f>
        <v>2.9</v>
      </c>
      <c r="F476" s="5"/>
      <c r="G476" s="12"/>
      <c r="H476" s="56"/>
      <c r="J476" s="1"/>
    </row>
    <row r="477" spans="2:10" ht="25.5" x14ac:dyDescent="0.25">
      <c r="B477" s="4"/>
      <c r="C477" s="4"/>
      <c r="D477" s="26" t="s">
        <v>99</v>
      </c>
      <c r="E477" s="27">
        <f>SUM(E473:E476)-IF(D458="сплошная",3,2)</f>
        <v>2.9399999999999995</v>
      </c>
      <c r="F477" s="28"/>
      <c r="G477" s="3"/>
      <c r="H477" s="56"/>
      <c r="J477" s="1"/>
    </row>
    <row r="478" spans="2:10" ht="23.25" x14ac:dyDescent="0.25">
      <c r="B478" s="4"/>
      <c r="C478" s="4"/>
      <c r="D478" s="4"/>
      <c r="E478" s="29"/>
      <c r="F478" s="4"/>
      <c r="G478" s="3"/>
      <c r="H478" s="56"/>
      <c r="J478" s="1"/>
    </row>
    <row r="479" spans="2:10" ht="25.5" x14ac:dyDescent="0.35">
      <c r="B479" s="13"/>
      <c r="C479" s="30" t="s">
        <v>100</v>
      </c>
      <c r="D479" s="196">
        <f>E477*D454</f>
        <v>56650.859999999993</v>
      </c>
      <c r="E479" s="196"/>
      <c r="F479" s="4"/>
      <c r="G479" s="3"/>
      <c r="H479" s="56"/>
      <c r="J479" s="1"/>
    </row>
    <row r="480" spans="2:10" ht="18.75" x14ac:dyDescent="0.3">
      <c r="B480" s="4"/>
      <c r="C480" s="31" t="s">
        <v>101</v>
      </c>
      <c r="D480" s="197">
        <f>D479/D453</f>
        <v>75.837831325301195</v>
      </c>
      <c r="E480" s="197"/>
      <c r="F480" s="4"/>
      <c r="G480" s="4"/>
      <c r="H480" s="60"/>
      <c r="J480" s="1"/>
    </row>
    <row r="481" spans="2:10" x14ac:dyDescent="0.25">
      <c r="J481" s="1"/>
    </row>
    <row r="482" spans="2:10" x14ac:dyDescent="0.25">
      <c r="J482" s="1"/>
    </row>
    <row r="483" spans="2:10" ht="60.75" customHeight="1" x14ac:dyDescent="0.8">
      <c r="B483" s="225" t="s">
        <v>347</v>
      </c>
      <c r="C483" s="225"/>
      <c r="D483" s="225"/>
      <c r="E483" s="225"/>
      <c r="F483" s="225"/>
      <c r="G483" s="225"/>
      <c r="H483" s="225"/>
      <c r="J483" s="1"/>
    </row>
    <row r="484" spans="2:10" ht="18.75" customHeight="1" x14ac:dyDescent="0.25">
      <c r="B484" s="226" t="s">
        <v>73</v>
      </c>
      <c r="C484" s="226"/>
      <c r="D484" s="226"/>
      <c r="E484" s="226"/>
      <c r="F484" s="226"/>
      <c r="G484" s="226"/>
      <c r="H484" s="56"/>
      <c r="J484" s="1"/>
    </row>
    <row r="485" spans="2:10" ht="25.5" x14ac:dyDescent="0.25">
      <c r="B485" s="4"/>
      <c r="C485" s="14" t="s">
        <v>74</v>
      </c>
      <c r="D485" s="15"/>
      <c r="E485" s="4"/>
      <c r="F485" s="4"/>
      <c r="G485" s="3"/>
      <c r="H485" s="56"/>
      <c r="J485" s="1"/>
    </row>
    <row r="486" spans="2:10" ht="39.950000000000003" customHeight="1" x14ac:dyDescent="0.25">
      <c r="B486" s="5"/>
      <c r="C486" s="213" t="s">
        <v>75</v>
      </c>
      <c r="D486" s="216" t="s">
        <v>303</v>
      </c>
      <c r="E486" s="217"/>
      <c r="F486" s="217"/>
      <c r="G486" s="218"/>
      <c r="H486" s="57"/>
      <c r="J486" s="1"/>
    </row>
    <row r="487" spans="2:10" ht="19.5" customHeight="1" x14ac:dyDescent="0.25">
      <c r="B487" s="5"/>
      <c r="C487" s="214"/>
      <c r="D487" s="227" t="s">
        <v>312</v>
      </c>
      <c r="E487" s="227"/>
      <c r="F487" s="227"/>
      <c r="G487" s="227"/>
      <c r="H487" s="57"/>
      <c r="J487" s="1"/>
    </row>
    <row r="488" spans="2:10" ht="19.5" customHeight="1" x14ac:dyDescent="0.25">
      <c r="B488" s="5"/>
      <c r="C488" s="215"/>
      <c r="D488" s="227" t="s">
        <v>348</v>
      </c>
      <c r="E488" s="227"/>
      <c r="F488" s="227"/>
      <c r="G488" s="227"/>
      <c r="H488" s="57"/>
      <c r="J488" s="1"/>
    </row>
    <row r="489" spans="2:10" ht="23.25" x14ac:dyDescent="0.25">
      <c r="B489" s="4"/>
      <c r="C489" s="16" t="s">
        <v>76</v>
      </c>
      <c r="D489" s="6">
        <v>7</v>
      </c>
      <c r="E489" s="17"/>
      <c r="F489" s="5"/>
      <c r="G489" s="3"/>
      <c r="H489" s="56"/>
      <c r="J489" s="1"/>
    </row>
    <row r="490" spans="2:10" ht="22.5" customHeight="1" x14ac:dyDescent="0.25">
      <c r="B490" s="4"/>
      <c r="C490" s="18" t="s">
        <v>77</v>
      </c>
      <c r="D490" s="7">
        <v>2025</v>
      </c>
      <c r="E490" s="219" t="s">
        <v>78</v>
      </c>
      <c r="F490" s="220"/>
      <c r="G490" s="223">
        <f>D491/D490</f>
        <v>13.058271604938271</v>
      </c>
      <c r="H490" s="56"/>
      <c r="J490" s="1"/>
    </row>
    <row r="491" spans="2:10" ht="22.5" x14ac:dyDescent="0.25">
      <c r="B491" s="4"/>
      <c r="C491" s="18" t="s">
        <v>79</v>
      </c>
      <c r="D491" s="7">
        <v>26443</v>
      </c>
      <c r="E491" s="221"/>
      <c r="F491" s="222"/>
      <c r="G491" s="224"/>
      <c r="H491" s="56"/>
      <c r="J491" s="1"/>
    </row>
    <row r="492" spans="2:10" ht="23.25" x14ac:dyDescent="0.25">
      <c r="B492" s="4"/>
      <c r="C492" s="19"/>
      <c r="D492" s="8"/>
      <c r="E492" s="20"/>
      <c r="F492" s="4"/>
      <c r="G492" s="3"/>
      <c r="H492" s="56"/>
      <c r="J492" s="1"/>
    </row>
    <row r="493" spans="2:10" ht="23.25" x14ac:dyDescent="0.25">
      <c r="B493" s="4"/>
      <c r="C493" s="49" t="s">
        <v>80</v>
      </c>
      <c r="D493" s="61" t="s">
        <v>349</v>
      </c>
      <c r="E493" s="4"/>
      <c r="F493" s="4"/>
      <c r="G493" s="3"/>
      <c r="H493" s="56"/>
      <c r="J493" s="1"/>
    </row>
    <row r="494" spans="2:10" ht="23.25" x14ac:dyDescent="0.25">
      <c r="B494" s="4"/>
      <c r="C494" s="49" t="s">
        <v>81</v>
      </c>
      <c r="D494" s="61">
        <v>50</v>
      </c>
      <c r="E494" s="4"/>
      <c r="F494" s="4"/>
      <c r="G494" s="3"/>
      <c r="H494" s="56"/>
      <c r="J494" s="1"/>
    </row>
    <row r="495" spans="2:10" ht="23.25" x14ac:dyDescent="0.25">
      <c r="B495" s="4"/>
      <c r="C495" s="49" t="s">
        <v>82</v>
      </c>
      <c r="D495" s="50" t="s">
        <v>83</v>
      </c>
      <c r="E495" s="4"/>
      <c r="F495" s="4"/>
      <c r="G495" s="3"/>
      <c r="H495" s="56"/>
      <c r="J495" s="1"/>
    </row>
    <row r="496" spans="2:10" ht="24" thickBot="1" x14ac:dyDescent="0.3">
      <c r="B496" s="4"/>
      <c r="C496" s="4"/>
      <c r="D496" s="4"/>
      <c r="E496" s="4"/>
      <c r="F496" s="4"/>
      <c r="G496" s="3"/>
      <c r="H496" s="56"/>
      <c r="J496" s="1"/>
    </row>
    <row r="497" spans="2:10" ht="48" thickBot="1" x14ac:dyDescent="0.3">
      <c r="B497" s="198" t="s">
        <v>29</v>
      </c>
      <c r="C497" s="199"/>
      <c r="D497" s="9" t="s">
        <v>84</v>
      </c>
      <c r="E497" s="200" t="s">
        <v>85</v>
      </c>
      <c r="F497" s="201"/>
      <c r="G497" s="10" t="s">
        <v>86</v>
      </c>
      <c r="H497" s="56"/>
      <c r="J497" s="1"/>
    </row>
    <row r="498" spans="2:10" ht="24" customHeight="1" thickBot="1" x14ac:dyDescent="0.3">
      <c r="B498" s="202" t="s">
        <v>87</v>
      </c>
      <c r="C498" s="203"/>
      <c r="D498" s="32">
        <v>149.88999999999999</v>
      </c>
      <c r="E498" s="52">
        <v>7</v>
      </c>
      <c r="F498" s="33" t="s">
        <v>28</v>
      </c>
      <c r="G498" s="34">
        <f t="shared" ref="G498:G505" si="13">D498*E498</f>
        <v>1049.23</v>
      </c>
      <c r="H498" s="204"/>
      <c r="J498" s="1"/>
    </row>
    <row r="499" spans="2:10" ht="43.5" customHeight="1" x14ac:dyDescent="0.25">
      <c r="B499" s="205" t="s">
        <v>88</v>
      </c>
      <c r="C499" s="206"/>
      <c r="D499" s="35">
        <v>70.41</v>
      </c>
      <c r="E499" s="62">
        <v>1.5</v>
      </c>
      <c r="F499" s="36" t="s">
        <v>30</v>
      </c>
      <c r="G499" s="37">
        <f t="shared" si="13"/>
        <v>105.61499999999999</v>
      </c>
      <c r="H499" s="204"/>
      <c r="J499" s="1"/>
    </row>
    <row r="500" spans="2:10" ht="24" customHeight="1" thickBot="1" x14ac:dyDescent="0.3">
      <c r="B500" s="207" t="s">
        <v>89</v>
      </c>
      <c r="C500" s="208"/>
      <c r="D500" s="38">
        <v>222.31</v>
      </c>
      <c r="E500" s="63">
        <v>1.5</v>
      </c>
      <c r="F500" s="39" t="s">
        <v>30</v>
      </c>
      <c r="G500" s="40">
        <f t="shared" si="13"/>
        <v>333.46500000000003</v>
      </c>
      <c r="H500" s="204"/>
      <c r="J500" s="1"/>
    </row>
    <row r="501" spans="2:10" ht="24" customHeight="1" thickBot="1" x14ac:dyDescent="0.3">
      <c r="B501" s="209" t="s">
        <v>31</v>
      </c>
      <c r="C501" s="210"/>
      <c r="D501" s="41"/>
      <c r="E501" s="41"/>
      <c r="F501" s="42" t="s">
        <v>28</v>
      </c>
      <c r="G501" s="43">
        <f t="shared" si="13"/>
        <v>0</v>
      </c>
      <c r="H501" s="204"/>
      <c r="J501" s="1"/>
    </row>
    <row r="502" spans="2:10" ht="45" customHeight="1" x14ac:dyDescent="0.25">
      <c r="B502" s="205" t="s">
        <v>90</v>
      </c>
      <c r="C502" s="206"/>
      <c r="D502" s="35">
        <v>665.33</v>
      </c>
      <c r="E502" s="35">
        <v>14</v>
      </c>
      <c r="F502" s="36" t="s">
        <v>28</v>
      </c>
      <c r="G502" s="37">
        <f t="shared" si="13"/>
        <v>9314.6200000000008</v>
      </c>
      <c r="H502" s="204"/>
      <c r="J502" s="1"/>
    </row>
    <row r="503" spans="2:10" ht="23.25" customHeight="1" x14ac:dyDescent="0.25">
      <c r="B503" s="211" t="s">
        <v>91</v>
      </c>
      <c r="C503" s="212"/>
      <c r="D503" s="44"/>
      <c r="E503" s="44"/>
      <c r="F503" s="45" t="s">
        <v>28</v>
      </c>
      <c r="G503" s="46">
        <f t="shared" si="13"/>
        <v>0</v>
      </c>
      <c r="H503" s="204"/>
      <c r="J503" s="1"/>
    </row>
    <row r="504" spans="2:10" ht="23.25" customHeight="1" x14ac:dyDescent="0.25">
      <c r="B504" s="211" t="s">
        <v>32</v>
      </c>
      <c r="C504" s="212"/>
      <c r="D504" s="47">
        <v>2425.1</v>
      </c>
      <c r="E504" s="53">
        <v>7</v>
      </c>
      <c r="F504" s="45" t="s">
        <v>28</v>
      </c>
      <c r="G504" s="46">
        <f t="shared" si="13"/>
        <v>16975.7</v>
      </c>
      <c r="H504" s="204"/>
      <c r="J504" s="1"/>
    </row>
    <row r="505" spans="2:10" ht="23.25" customHeight="1" x14ac:dyDescent="0.25">
      <c r="B505" s="211" t="s">
        <v>92</v>
      </c>
      <c r="C505" s="212"/>
      <c r="D505" s="47">
        <v>1718.79</v>
      </c>
      <c r="E505" s="53">
        <v>7</v>
      </c>
      <c r="F505" s="45" t="s">
        <v>28</v>
      </c>
      <c r="G505" s="46">
        <f t="shared" si="13"/>
        <v>12031.529999999999</v>
      </c>
      <c r="H505" s="204"/>
      <c r="J505" s="1"/>
    </row>
    <row r="506" spans="2:10" ht="23.25" customHeight="1" x14ac:dyDescent="0.25">
      <c r="B506" s="211" t="s">
        <v>34</v>
      </c>
      <c r="C506" s="212"/>
      <c r="D506" s="47">
        <v>473.91</v>
      </c>
      <c r="E506" s="53">
        <v>7</v>
      </c>
      <c r="F506" s="45" t="s">
        <v>28</v>
      </c>
      <c r="G506" s="46">
        <f>D506*E506</f>
        <v>3317.3700000000003</v>
      </c>
      <c r="H506" s="204"/>
      <c r="J506" s="1"/>
    </row>
    <row r="507" spans="2:10" ht="24" thickBot="1" x14ac:dyDescent="0.3">
      <c r="B507" s="207" t="s">
        <v>33</v>
      </c>
      <c r="C507" s="208"/>
      <c r="D507" s="38">
        <v>320.5</v>
      </c>
      <c r="E507" s="38">
        <v>70</v>
      </c>
      <c r="F507" s="39" t="s">
        <v>28</v>
      </c>
      <c r="G507" s="48">
        <f>D507*E507</f>
        <v>22435</v>
      </c>
      <c r="H507" s="204"/>
      <c r="J507" s="1"/>
    </row>
    <row r="508" spans="2:10" ht="23.25" x14ac:dyDescent="0.25">
      <c r="B508" s="4"/>
      <c r="C508" s="142"/>
      <c r="D508" s="142"/>
      <c r="E508" s="11"/>
      <c r="F508" s="11"/>
      <c r="G508" s="3"/>
      <c r="H508" s="58"/>
      <c r="J508" s="1"/>
    </row>
    <row r="509" spans="2:10" ht="25.5" x14ac:dyDescent="0.25">
      <c r="B509" s="4"/>
      <c r="C509" s="14" t="s">
        <v>93</v>
      </c>
      <c r="D509" s="15"/>
      <c r="E509" s="4"/>
      <c r="F509" s="4"/>
      <c r="G509" s="3"/>
      <c r="H509" s="56"/>
      <c r="J509" s="1"/>
    </row>
    <row r="510" spans="2:10" ht="18.75" x14ac:dyDescent="0.25">
      <c r="B510" s="4"/>
      <c r="C510" s="195" t="s">
        <v>94</v>
      </c>
      <c r="D510" s="141" t="s">
        <v>95</v>
      </c>
      <c r="E510" s="143">
        <f>ROUND((G498+D491)/D491,2)</f>
        <v>1.04</v>
      </c>
      <c r="F510" s="143"/>
      <c r="G510" s="5"/>
      <c r="H510" s="56"/>
      <c r="J510" s="1"/>
    </row>
    <row r="511" spans="2:10" ht="23.25" x14ac:dyDescent="0.25">
      <c r="B511" s="4"/>
      <c r="C511" s="195"/>
      <c r="D511" s="141" t="s">
        <v>96</v>
      </c>
      <c r="E511" s="143">
        <f>ROUND((G499+G500+D491)/D491,2)</f>
        <v>1.02</v>
      </c>
      <c r="F511" s="143"/>
      <c r="G511" s="12"/>
      <c r="H511" s="59"/>
      <c r="J511" s="1"/>
    </row>
    <row r="512" spans="2:10" ht="23.25" x14ac:dyDescent="0.25">
      <c r="B512" s="4"/>
      <c r="C512" s="195"/>
      <c r="D512" s="141" t="s">
        <v>97</v>
      </c>
      <c r="E512" s="143">
        <f>ROUND((G501+D491)/D491,2)</f>
        <v>1</v>
      </c>
      <c r="F512" s="5"/>
      <c r="G512" s="12"/>
      <c r="H512" s="56"/>
      <c r="J512" s="1"/>
    </row>
    <row r="513" spans="2:10" ht="23.25" x14ac:dyDescent="0.25">
      <c r="B513" s="4"/>
      <c r="C513" s="195"/>
      <c r="D513" s="24" t="s">
        <v>98</v>
      </c>
      <c r="E513" s="25">
        <f>ROUND((SUM(G502:G507)+D491)/D491,2)</f>
        <v>3.42</v>
      </c>
      <c r="F513" s="5"/>
      <c r="G513" s="12"/>
      <c r="H513" s="56"/>
      <c r="J513" s="1"/>
    </row>
    <row r="514" spans="2:10" ht="25.5" x14ac:dyDescent="0.25">
      <c r="B514" s="4"/>
      <c r="C514" s="4"/>
      <c r="D514" s="26" t="s">
        <v>99</v>
      </c>
      <c r="E514" s="27">
        <f>SUM(E510:E513)-IF(D495="сплошная",3,2)</f>
        <v>3.4800000000000004</v>
      </c>
      <c r="F514" s="28"/>
      <c r="G514" s="3"/>
      <c r="H514" s="56"/>
      <c r="J514" s="1"/>
    </row>
    <row r="515" spans="2:10" ht="23.25" x14ac:dyDescent="0.25">
      <c r="B515" s="4"/>
      <c r="C515" s="4"/>
      <c r="D515" s="4"/>
      <c r="E515" s="29"/>
      <c r="F515" s="4"/>
      <c r="G515" s="3"/>
      <c r="H515" s="56"/>
      <c r="J515" s="1"/>
    </row>
    <row r="516" spans="2:10" ht="25.5" x14ac:dyDescent="0.35">
      <c r="B516" s="13"/>
      <c r="C516" s="30" t="s">
        <v>100</v>
      </c>
      <c r="D516" s="196">
        <f>E514*D491</f>
        <v>92021.640000000014</v>
      </c>
      <c r="E516" s="196"/>
      <c r="F516" s="4"/>
      <c r="G516" s="3"/>
      <c r="H516" s="56"/>
      <c r="J516" s="1"/>
    </row>
    <row r="517" spans="2:10" ht="18.75" x14ac:dyDescent="0.3">
      <c r="B517" s="4"/>
      <c r="C517" s="31" t="s">
        <v>101</v>
      </c>
      <c r="D517" s="197">
        <f>D516/D490</f>
        <v>45.442785185185194</v>
      </c>
      <c r="E517" s="197"/>
      <c r="F517" s="4"/>
      <c r="G517" s="4"/>
      <c r="H517" s="60"/>
      <c r="J517" s="1"/>
    </row>
    <row r="518" spans="2:10" x14ac:dyDescent="0.25">
      <c r="J518" s="1"/>
    </row>
    <row r="519" spans="2:10" x14ac:dyDescent="0.25">
      <c r="J519" s="1"/>
    </row>
    <row r="520" spans="2:10" ht="60.75" customHeight="1" x14ac:dyDescent="0.8">
      <c r="B520" s="225" t="s">
        <v>357</v>
      </c>
      <c r="C520" s="225"/>
      <c r="D520" s="225"/>
      <c r="E520" s="225"/>
      <c r="F520" s="225"/>
      <c r="G520" s="225"/>
      <c r="H520" s="225"/>
      <c r="J520" s="1"/>
    </row>
    <row r="521" spans="2:10" ht="18.75" customHeight="1" x14ac:dyDescent="0.25">
      <c r="B521" s="226" t="s">
        <v>73</v>
      </c>
      <c r="C521" s="226"/>
      <c r="D521" s="226"/>
      <c r="E521" s="226"/>
      <c r="F521" s="226"/>
      <c r="G521" s="226"/>
      <c r="H521" s="56"/>
      <c r="J521" s="1"/>
    </row>
    <row r="522" spans="2:10" ht="25.5" x14ac:dyDescent="0.25">
      <c r="B522" s="4"/>
      <c r="C522" s="14" t="s">
        <v>74</v>
      </c>
      <c r="D522" s="15"/>
      <c r="E522" s="4"/>
      <c r="F522" s="4"/>
      <c r="G522" s="3"/>
      <c r="H522" s="56"/>
      <c r="J522" s="1"/>
    </row>
    <row r="523" spans="2:10" ht="39.950000000000003" customHeight="1" x14ac:dyDescent="0.25">
      <c r="B523" s="5"/>
      <c r="C523" s="213" t="s">
        <v>75</v>
      </c>
      <c r="D523" s="216" t="s">
        <v>303</v>
      </c>
      <c r="E523" s="217"/>
      <c r="F523" s="217"/>
      <c r="G523" s="218"/>
      <c r="H523" s="57"/>
      <c r="J523" s="1"/>
    </row>
    <row r="524" spans="2:10" ht="19.5" customHeight="1" x14ac:dyDescent="0.25">
      <c r="B524" s="5"/>
      <c r="C524" s="214"/>
      <c r="D524" s="227" t="s">
        <v>312</v>
      </c>
      <c r="E524" s="227"/>
      <c r="F524" s="227"/>
      <c r="G524" s="227"/>
      <c r="H524" s="57"/>
      <c r="J524" s="1"/>
    </row>
    <row r="525" spans="2:10" ht="19.5" customHeight="1" x14ac:dyDescent="0.25">
      <c r="B525" s="5"/>
      <c r="C525" s="215"/>
      <c r="D525" s="227" t="s">
        <v>358</v>
      </c>
      <c r="E525" s="227"/>
      <c r="F525" s="227"/>
      <c r="G525" s="227"/>
      <c r="H525" s="57"/>
      <c r="J525" s="1"/>
    </row>
    <row r="526" spans="2:10" ht="23.25" x14ac:dyDescent="0.25">
      <c r="B526" s="4"/>
      <c r="C526" s="16" t="s">
        <v>76</v>
      </c>
      <c r="D526" s="6">
        <v>3.5</v>
      </c>
      <c r="E526" s="17"/>
      <c r="F526" s="5"/>
      <c r="G526" s="3"/>
      <c r="H526" s="56"/>
      <c r="J526" s="1"/>
    </row>
    <row r="527" spans="2:10" ht="22.5" customHeight="1" x14ac:dyDescent="0.25">
      <c r="B527" s="4"/>
      <c r="C527" s="18" t="s">
        <v>77</v>
      </c>
      <c r="D527" s="7">
        <v>665</v>
      </c>
      <c r="E527" s="219" t="s">
        <v>78</v>
      </c>
      <c r="F527" s="220"/>
      <c r="G527" s="223">
        <f>D528/D527</f>
        <v>25.762406015037595</v>
      </c>
      <c r="H527" s="56"/>
      <c r="J527" s="1"/>
    </row>
    <row r="528" spans="2:10" ht="22.5" x14ac:dyDescent="0.25">
      <c r="B528" s="4"/>
      <c r="C528" s="18" t="s">
        <v>79</v>
      </c>
      <c r="D528" s="7">
        <v>17132</v>
      </c>
      <c r="E528" s="221"/>
      <c r="F528" s="222"/>
      <c r="G528" s="224"/>
      <c r="H528" s="56"/>
      <c r="J528" s="1"/>
    </row>
    <row r="529" spans="2:10" ht="23.25" x14ac:dyDescent="0.25">
      <c r="B529" s="4"/>
      <c r="C529" s="19"/>
      <c r="D529" s="8"/>
      <c r="E529" s="20"/>
      <c r="F529" s="4"/>
      <c r="G529" s="3"/>
      <c r="H529" s="56"/>
      <c r="J529" s="1"/>
    </row>
    <row r="530" spans="2:10" ht="23.25" x14ac:dyDescent="0.25">
      <c r="B530" s="4"/>
      <c r="C530" s="49" t="s">
        <v>80</v>
      </c>
      <c r="D530" s="61" t="s">
        <v>353</v>
      </c>
      <c r="E530" s="4"/>
      <c r="F530" s="4"/>
      <c r="G530" s="3"/>
      <c r="H530" s="56"/>
      <c r="J530" s="1"/>
    </row>
    <row r="531" spans="2:10" ht="23.25" x14ac:dyDescent="0.25">
      <c r="B531" s="4"/>
      <c r="C531" s="49" t="s">
        <v>81</v>
      </c>
      <c r="D531" s="61">
        <v>55</v>
      </c>
      <c r="E531" s="4"/>
      <c r="F531" s="4"/>
      <c r="G531" s="3"/>
      <c r="H531" s="56"/>
      <c r="J531" s="1"/>
    </row>
    <row r="532" spans="2:10" ht="23.25" x14ac:dyDescent="0.25">
      <c r="B532" s="4"/>
      <c r="C532" s="49" t="s">
        <v>82</v>
      </c>
      <c r="D532" s="50" t="s">
        <v>83</v>
      </c>
      <c r="E532" s="4"/>
      <c r="F532" s="4"/>
      <c r="G532" s="3"/>
      <c r="H532" s="56"/>
      <c r="J532" s="1"/>
    </row>
    <row r="533" spans="2:10" ht="24" thickBot="1" x14ac:dyDescent="0.3">
      <c r="B533" s="4"/>
      <c r="C533" s="4"/>
      <c r="D533" s="4"/>
      <c r="E533" s="4"/>
      <c r="F533" s="4"/>
      <c r="G533" s="3"/>
      <c r="H533" s="56"/>
      <c r="J533" s="1"/>
    </row>
    <row r="534" spans="2:10" ht="48" thickBot="1" x14ac:dyDescent="0.3">
      <c r="B534" s="198" t="s">
        <v>29</v>
      </c>
      <c r="C534" s="199"/>
      <c r="D534" s="9" t="s">
        <v>84</v>
      </c>
      <c r="E534" s="200" t="s">
        <v>85</v>
      </c>
      <c r="F534" s="201"/>
      <c r="G534" s="10" t="s">
        <v>86</v>
      </c>
      <c r="H534" s="56"/>
      <c r="J534" s="1"/>
    </row>
    <row r="535" spans="2:10" ht="24" customHeight="1" thickBot="1" x14ac:dyDescent="0.3">
      <c r="B535" s="202" t="s">
        <v>87</v>
      </c>
      <c r="C535" s="203"/>
      <c r="D535" s="32">
        <v>149.88999999999999</v>
      </c>
      <c r="E535" s="52">
        <v>3.5</v>
      </c>
      <c r="F535" s="33" t="s">
        <v>28</v>
      </c>
      <c r="G535" s="34">
        <f t="shared" ref="G535:G542" si="14">D535*E535</f>
        <v>524.61500000000001</v>
      </c>
      <c r="H535" s="204"/>
      <c r="J535" s="1"/>
    </row>
    <row r="536" spans="2:10" ht="42.75" customHeight="1" x14ac:dyDescent="0.25">
      <c r="B536" s="205" t="s">
        <v>88</v>
      </c>
      <c r="C536" s="206"/>
      <c r="D536" s="35">
        <v>70.41</v>
      </c>
      <c r="E536" s="62">
        <v>0.77</v>
      </c>
      <c r="F536" s="36" t="s">
        <v>30</v>
      </c>
      <c r="G536" s="37">
        <f t="shared" si="14"/>
        <v>54.215699999999998</v>
      </c>
      <c r="H536" s="204"/>
      <c r="J536" s="1"/>
    </row>
    <row r="537" spans="2:10" ht="24" customHeight="1" thickBot="1" x14ac:dyDescent="0.3">
      <c r="B537" s="207" t="s">
        <v>89</v>
      </c>
      <c r="C537" s="208"/>
      <c r="D537" s="38">
        <v>222.31</v>
      </c>
      <c r="E537" s="63">
        <v>0.8</v>
      </c>
      <c r="F537" s="39" t="s">
        <v>30</v>
      </c>
      <c r="G537" s="40">
        <f t="shared" si="14"/>
        <v>177.84800000000001</v>
      </c>
      <c r="H537" s="204"/>
      <c r="J537" s="1"/>
    </row>
    <row r="538" spans="2:10" ht="24" customHeight="1" thickBot="1" x14ac:dyDescent="0.3">
      <c r="B538" s="209" t="s">
        <v>31</v>
      </c>
      <c r="C538" s="210"/>
      <c r="D538" s="41"/>
      <c r="E538" s="41"/>
      <c r="F538" s="42" t="s">
        <v>28</v>
      </c>
      <c r="G538" s="43">
        <f t="shared" si="14"/>
        <v>0</v>
      </c>
      <c r="H538" s="204"/>
      <c r="J538" s="1"/>
    </row>
    <row r="539" spans="2:10" ht="45" customHeight="1" x14ac:dyDescent="0.25">
      <c r="B539" s="205" t="s">
        <v>90</v>
      </c>
      <c r="C539" s="206"/>
      <c r="D539" s="35">
        <v>665.33</v>
      </c>
      <c r="E539" s="35">
        <v>7</v>
      </c>
      <c r="F539" s="36" t="s">
        <v>28</v>
      </c>
      <c r="G539" s="37">
        <f t="shared" si="14"/>
        <v>4657.3100000000004</v>
      </c>
      <c r="H539" s="204"/>
      <c r="J539" s="1"/>
    </row>
    <row r="540" spans="2:10" ht="23.25" customHeight="1" x14ac:dyDescent="0.25">
      <c r="B540" s="211" t="s">
        <v>91</v>
      </c>
      <c r="C540" s="212"/>
      <c r="D540" s="44"/>
      <c r="E540" s="44"/>
      <c r="F540" s="45" t="s">
        <v>28</v>
      </c>
      <c r="G540" s="46">
        <f t="shared" si="14"/>
        <v>0</v>
      </c>
      <c r="H540" s="204"/>
      <c r="J540" s="1"/>
    </row>
    <row r="541" spans="2:10" ht="23.25" customHeight="1" x14ac:dyDescent="0.25">
      <c r="B541" s="211" t="s">
        <v>32</v>
      </c>
      <c r="C541" s="212"/>
      <c r="D541" s="47">
        <v>2425.1</v>
      </c>
      <c r="E541" s="53">
        <v>3.5</v>
      </c>
      <c r="F541" s="45" t="s">
        <v>28</v>
      </c>
      <c r="G541" s="46">
        <f t="shared" si="14"/>
        <v>8487.85</v>
      </c>
      <c r="H541" s="204"/>
      <c r="J541" s="1"/>
    </row>
    <row r="542" spans="2:10" ht="23.25" customHeight="1" x14ac:dyDescent="0.25">
      <c r="B542" s="211" t="s">
        <v>92</v>
      </c>
      <c r="C542" s="212"/>
      <c r="D542" s="47">
        <v>1718.79</v>
      </c>
      <c r="E542" s="53">
        <v>3.5</v>
      </c>
      <c r="F542" s="45" t="s">
        <v>28</v>
      </c>
      <c r="G542" s="46">
        <f t="shared" si="14"/>
        <v>6015.7649999999994</v>
      </c>
      <c r="H542" s="204"/>
      <c r="J542" s="1"/>
    </row>
    <row r="543" spans="2:10" ht="23.25" customHeight="1" x14ac:dyDescent="0.25">
      <c r="B543" s="211" t="s">
        <v>34</v>
      </c>
      <c r="C543" s="212"/>
      <c r="D543" s="47">
        <v>473.91</v>
      </c>
      <c r="E543" s="53">
        <v>3.5</v>
      </c>
      <c r="F543" s="45" t="s">
        <v>28</v>
      </c>
      <c r="G543" s="46">
        <f>D543*E543</f>
        <v>1658.6850000000002</v>
      </c>
      <c r="H543" s="204"/>
      <c r="J543" s="1"/>
    </row>
    <row r="544" spans="2:10" ht="24" thickBot="1" x14ac:dyDescent="0.3">
      <c r="B544" s="207" t="s">
        <v>33</v>
      </c>
      <c r="C544" s="208"/>
      <c r="D544" s="38">
        <v>320.5</v>
      </c>
      <c r="E544" s="38">
        <v>35</v>
      </c>
      <c r="F544" s="39" t="s">
        <v>28</v>
      </c>
      <c r="G544" s="48">
        <f>D544*E544</f>
        <v>11217.5</v>
      </c>
      <c r="H544" s="204"/>
      <c r="J544" s="1"/>
    </row>
    <row r="545" spans="2:10" ht="23.25" x14ac:dyDescent="0.25">
      <c r="B545" s="4"/>
      <c r="C545" s="158"/>
      <c r="D545" s="158"/>
      <c r="E545" s="11"/>
      <c r="F545" s="11"/>
      <c r="G545" s="3"/>
      <c r="H545" s="58"/>
      <c r="J545" s="1"/>
    </row>
    <row r="546" spans="2:10" ht="25.5" x14ac:dyDescent="0.25">
      <c r="B546" s="4"/>
      <c r="C546" s="14" t="s">
        <v>93</v>
      </c>
      <c r="D546" s="15"/>
      <c r="E546" s="4"/>
      <c r="F546" s="4"/>
      <c r="G546" s="3"/>
      <c r="H546" s="56"/>
      <c r="J546" s="1"/>
    </row>
    <row r="547" spans="2:10" ht="18.75" x14ac:dyDescent="0.25">
      <c r="B547" s="4"/>
      <c r="C547" s="195" t="s">
        <v>94</v>
      </c>
      <c r="D547" s="156" t="s">
        <v>95</v>
      </c>
      <c r="E547" s="157">
        <f>ROUND((G535+D528)/D528,2)</f>
        <v>1.03</v>
      </c>
      <c r="F547" s="157"/>
      <c r="G547" s="5"/>
      <c r="H547" s="56"/>
      <c r="J547" s="1"/>
    </row>
    <row r="548" spans="2:10" ht="23.25" x14ac:dyDescent="0.25">
      <c r="B548" s="4"/>
      <c r="C548" s="195"/>
      <c r="D548" s="156" t="s">
        <v>96</v>
      </c>
      <c r="E548" s="157">
        <f>ROUND((G536+G537+D528)/D528,2)</f>
        <v>1.01</v>
      </c>
      <c r="F548" s="157"/>
      <c r="G548" s="12"/>
      <c r="H548" s="59"/>
      <c r="J548" s="1"/>
    </row>
    <row r="549" spans="2:10" ht="23.25" x14ac:dyDescent="0.25">
      <c r="B549" s="4"/>
      <c r="C549" s="195"/>
      <c r="D549" s="156" t="s">
        <v>97</v>
      </c>
      <c r="E549" s="157">
        <f>ROUND((G538+D528)/D528,2)</f>
        <v>1</v>
      </c>
      <c r="F549" s="5"/>
      <c r="G549" s="12"/>
      <c r="H549" s="56"/>
      <c r="J549" s="1"/>
    </row>
    <row r="550" spans="2:10" ht="23.25" x14ac:dyDescent="0.25">
      <c r="B550" s="4"/>
      <c r="C550" s="195"/>
      <c r="D550" s="24" t="s">
        <v>98</v>
      </c>
      <c r="E550" s="25">
        <f>ROUND((SUM(G539:G544)+D528)/D528,2)</f>
        <v>2.87</v>
      </c>
      <c r="F550" s="5"/>
      <c r="G550" s="12"/>
      <c r="H550" s="56"/>
      <c r="J550" s="1"/>
    </row>
    <row r="551" spans="2:10" ht="25.5" x14ac:dyDescent="0.25">
      <c r="B551" s="4"/>
      <c r="C551" s="4"/>
      <c r="D551" s="26" t="s">
        <v>99</v>
      </c>
      <c r="E551" s="27">
        <f>SUM(E547:E550)-IF(D532="сплошная",3,2)</f>
        <v>2.91</v>
      </c>
      <c r="F551" s="28"/>
      <c r="G551" s="3"/>
      <c r="H551" s="56"/>
      <c r="J551" s="1"/>
    </row>
    <row r="552" spans="2:10" ht="23.25" x14ac:dyDescent="0.25">
      <c r="B552" s="4"/>
      <c r="C552" s="4"/>
      <c r="D552" s="4"/>
      <c r="E552" s="29"/>
      <c r="F552" s="4"/>
      <c r="G552" s="3"/>
      <c r="H552" s="56"/>
      <c r="J552" s="1"/>
    </row>
    <row r="553" spans="2:10" ht="25.5" x14ac:dyDescent="0.35">
      <c r="B553" s="13"/>
      <c r="C553" s="30" t="s">
        <v>100</v>
      </c>
      <c r="D553" s="196">
        <f>E551*D528</f>
        <v>49854.12</v>
      </c>
      <c r="E553" s="196"/>
      <c r="F553" s="4"/>
      <c r="G553" s="3"/>
      <c r="H553" s="56"/>
      <c r="J553" s="1"/>
    </row>
    <row r="554" spans="2:10" ht="18.75" x14ac:dyDescent="0.3">
      <c r="B554" s="4"/>
      <c r="C554" s="31" t="s">
        <v>101</v>
      </c>
      <c r="D554" s="197">
        <f>D553/D527</f>
        <v>74.968601503759402</v>
      </c>
      <c r="E554" s="197"/>
      <c r="F554" s="4"/>
      <c r="G554" s="4"/>
      <c r="H554" s="60"/>
      <c r="J554" s="1"/>
    </row>
    <row r="555" spans="2:10" x14ac:dyDescent="0.25">
      <c r="B555" s="125"/>
      <c r="C555" s="125"/>
      <c r="D555" s="125"/>
      <c r="E555" s="125"/>
      <c r="F555" s="125"/>
      <c r="G555" s="125"/>
      <c r="H555" s="126"/>
      <c r="J555" s="1"/>
    </row>
    <row r="556" spans="2:10" x14ac:dyDescent="0.25">
      <c r="B556" s="125"/>
      <c r="C556" s="125"/>
      <c r="D556" s="125"/>
      <c r="E556" s="125"/>
      <c r="F556" s="125"/>
      <c r="G556" s="125"/>
      <c r="H556" s="126"/>
      <c r="J556" s="1"/>
    </row>
    <row r="557" spans="2:10" ht="60.75" customHeight="1" x14ac:dyDescent="0.8">
      <c r="B557" s="225" t="s">
        <v>359</v>
      </c>
      <c r="C557" s="225"/>
      <c r="D557" s="225"/>
      <c r="E557" s="225"/>
      <c r="F557" s="225"/>
      <c r="G557" s="225"/>
      <c r="H557" s="225"/>
      <c r="J557" s="1"/>
    </row>
    <row r="558" spans="2:10" ht="18.75" x14ac:dyDescent="0.25">
      <c r="B558" s="226" t="s">
        <v>73</v>
      </c>
      <c r="C558" s="226"/>
      <c r="D558" s="226"/>
      <c r="E558" s="226"/>
      <c r="F558" s="226"/>
      <c r="G558" s="226"/>
      <c r="H558" s="56"/>
      <c r="J558" s="1"/>
    </row>
    <row r="559" spans="2:10" ht="25.5" x14ac:dyDescent="0.25">
      <c r="B559" s="4"/>
      <c r="C559" s="14" t="s">
        <v>74</v>
      </c>
      <c r="D559" s="15"/>
      <c r="E559" s="4"/>
      <c r="F559" s="4"/>
      <c r="G559" s="3"/>
      <c r="H559" s="56"/>
      <c r="J559" s="1"/>
    </row>
    <row r="560" spans="2:10" ht="39.950000000000003" customHeight="1" x14ac:dyDescent="0.25">
      <c r="B560" s="5"/>
      <c r="C560" s="213" t="s">
        <v>75</v>
      </c>
      <c r="D560" s="216" t="s">
        <v>303</v>
      </c>
      <c r="E560" s="217"/>
      <c r="F560" s="217"/>
      <c r="G560" s="218"/>
      <c r="H560" s="57"/>
      <c r="J560" s="1"/>
    </row>
    <row r="561" spans="2:10" ht="19.5" customHeight="1" x14ac:dyDescent="0.25">
      <c r="B561" s="5"/>
      <c r="C561" s="214"/>
      <c r="D561" s="227" t="s">
        <v>312</v>
      </c>
      <c r="E561" s="227"/>
      <c r="F561" s="227"/>
      <c r="G561" s="227"/>
      <c r="H561" s="57"/>
      <c r="J561" s="1"/>
    </row>
    <row r="562" spans="2:10" ht="19.5" customHeight="1" x14ac:dyDescent="0.25">
      <c r="B562" s="5"/>
      <c r="C562" s="215"/>
      <c r="D562" s="227" t="s">
        <v>360</v>
      </c>
      <c r="E562" s="227"/>
      <c r="F562" s="227"/>
      <c r="G562" s="227"/>
      <c r="H562" s="57"/>
      <c r="J562" s="1"/>
    </row>
    <row r="563" spans="2:10" ht="23.25" x14ac:dyDescent="0.25">
      <c r="B563" s="4"/>
      <c r="C563" s="16" t="s">
        <v>76</v>
      </c>
      <c r="D563" s="6">
        <v>2.2999999999999998</v>
      </c>
      <c r="E563" s="17"/>
      <c r="F563" s="5"/>
      <c r="G563" s="3"/>
      <c r="H563" s="56"/>
      <c r="J563" s="1"/>
    </row>
    <row r="564" spans="2:10" ht="22.5" x14ac:dyDescent="0.25">
      <c r="B564" s="4"/>
      <c r="C564" s="18" t="s">
        <v>77</v>
      </c>
      <c r="D564" s="7">
        <v>478</v>
      </c>
      <c r="E564" s="219" t="s">
        <v>78</v>
      </c>
      <c r="F564" s="220"/>
      <c r="G564" s="223">
        <f>D565/D564</f>
        <v>25.228033472803347</v>
      </c>
      <c r="H564" s="56"/>
      <c r="J564" s="1"/>
    </row>
    <row r="565" spans="2:10" ht="22.5" x14ac:dyDescent="0.25">
      <c r="B565" s="4"/>
      <c r="C565" s="18" t="s">
        <v>79</v>
      </c>
      <c r="D565" s="7">
        <v>12059</v>
      </c>
      <c r="E565" s="221"/>
      <c r="F565" s="222"/>
      <c r="G565" s="224"/>
      <c r="H565" s="56"/>
      <c r="J565" s="1"/>
    </row>
    <row r="566" spans="2:10" ht="23.25" x14ac:dyDescent="0.25">
      <c r="B566" s="4"/>
      <c r="C566" s="19"/>
      <c r="D566" s="8"/>
      <c r="E566" s="20"/>
      <c r="F566" s="4"/>
      <c r="G566" s="3"/>
      <c r="H566" s="56"/>
      <c r="J566" s="1"/>
    </row>
    <row r="567" spans="2:10" ht="23.25" x14ac:dyDescent="0.25">
      <c r="B567" s="4"/>
      <c r="C567" s="49" t="s">
        <v>80</v>
      </c>
      <c r="D567" s="61" t="s">
        <v>353</v>
      </c>
      <c r="E567" s="4"/>
      <c r="F567" s="4"/>
      <c r="G567" s="3"/>
      <c r="H567" s="56"/>
      <c r="J567" s="1"/>
    </row>
    <row r="568" spans="2:10" ht="23.25" x14ac:dyDescent="0.25">
      <c r="B568" s="4"/>
      <c r="C568" s="49" t="s">
        <v>81</v>
      </c>
      <c r="D568" s="61">
        <v>55</v>
      </c>
      <c r="E568" s="4"/>
      <c r="F568" s="4"/>
      <c r="G568" s="3"/>
      <c r="H568" s="56"/>
      <c r="J568" s="1"/>
    </row>
    <row r="569" spans="2:10" ht="23.25" x14ac:dyDescent="0.25">
      <c r="B569" s="4"/>
      <c r="C569" s="49" t="s">
        <v>82</v>
      </c>
      <c r="D569" s="50" t="s">
        <v>83</v>
      </c>
      <c r="E569" s="4"/>
      <c r="F569" s="4"/>
      <c r="G569" s="3"/>
      <c r="H569" s="56"/>
      <c r="J569" s="1"/>
    </row>
    <row r="570" spans="2:10" ht="24" thickBot="1" x14ac:dyDescent="0.3">
      <c r="B570" s="4"/>
      <c r="C570" s="4"/>
      <c r="D570" s="4"/>
      <c r="E570" s="4"/>
      <c r="F570" s="4"/>
      <c r="G570" s="3"/>
      <c r="H570" s="56"/>
      <c r="J570" s="1"/>
    </row>
    <row r="571" spans="2:10" ht="48" thickBot="1" x14ac:dyDescent="0.3">
      <c r="B571" s="198" t="s">
        <v>29</v>
      </c>
      <c r="C571" s="199"/>
      <c r="D571" s="9" t="s">
        <v>84</v>
      </c>
      <c r="E571" s="200" t="s">
        <v>85</v>
      </c>
      <c r="F571" s="201"/>
      <c r="G571" s="10" t="s">
        <v>86</v>
      </c>
      <c r="H571" s="56"/>
      <c r="J571" s="1"/>
    </row>
    <row r="572" spans="2:10" ht="24" thickBot="1" x14ac:dyDescent="0.3">
      <c r="B572" s="202" t="s">
        <v>87</v>
      </c>
      <c r="C572" s="203"/>
      <c r="D572" s="32">
        <v>149.88999999999999</v>
      </c>
      <c r="E572" s="52">
        <v>2.2999999999999998</v>
      </c>
      <c r="F572" s="33" t="s">
        <v>28</v>
      </c>
      <c r="G572" s="34">
        <f t="shared" ref="G572:G579" si="15">D572*E572</f>
        <v>344.74699999999996</v>
      </c>
      <c r="H572" s="204"/>
      <c r="J572" s="1"/>
    </row>
    <row r="573" spans="2:10" ht="45" customHeight="1" x14ac:dyDescent="0.25">
      <c r="B573" s="205" t="s">
        <v>88</v>
      </c>
      <c r="C573" s="206"/>
      <c r="D573" s="35">
        <v>70.41</v>
      </c>
      <c r="E573" s="62">
        <v>0.5</v>
      </c>
      <c r="F573" s="36" t="s">
        <v>30</v>
      </c>
      <c r="G573" s="37">
        <f t="shared" si="15"/>
        <v>35.204999999999998</v>
      </c>
      <c r="H573" s="204"/>
      <c r="J573" s="1"/>
    </row>
    <row r="574" spans="2:10" ht="24" thickBot="1" x14ac:dyDescent="0.3">
      <c r="B574" s="207" t="s">
        <v>89</v>
      </c>
      <c r="C574" s="208"/>
      <c r="D574" s="38">
        <v>222.31</v>
      </c>
      <c r="E574" s="63">
        <v>0.5</v>
      </c>
      <c r="F574" s="39" t="s">
        <v>30</v>
      </c>
      <c r="G574" s="40">
        <f t="shared" si="15"/>
        <v>111.155</v>
      </c>
      <c r="H574" s="204"/>
      <c r="J574" s="1"/>
    </row>
    <row r="575" spans="2:10" ht="24" thickBot="1" x14ac:dyDescent="0.3">
      <c r="B575" s="209" t="s">
        <v>31</v>
      </c>
      <c r="C575" s="210"/>
      <c r="D575" s="41"/>
      <c r="E575" s="41"/>
      <c r="F575" s="42" t="s">
        <v>28</v>
      </c>
      <c r="G575" s="43">
        <f t="shared" si="15"/>
        <v>0</v>
      </c>
      <c r="H575" s="204"/>
      <c r="J575" s="1"/>
    </row>
    <row r="576" spans="2:10" ht="41.25" customHeight="1" x14ac:dyDescent="0.25">
      <c r="B576" s="205" t="s">
        <v>90</v>
      </c>
      <c r="C576" s="206"/>
      <c r="D576" s="35">
        <v>665.33</v>
      </c>
      <c r="E576" s="35">
        <v>4.5999999999999996</v>
      </c>
      <c r="F576" s="36" t="s">
        <v>28</v>
      </c>
      <c r="G576" s="37">
        <f t="shared" si="15"/>
        <v>3060.518</v>
      </c>
      <c r="H576" s="204"/>
      <c r="J576" s="1"/>
    </row>
    <row r="577" spans="2:10" ht="23.25" x14ac:dyDescent="0.25">
      <c r="B577" s="211" t="s">
        <v>91</v>
      </c>
      <c r="C577" s="212"/>
      <c r="D577" s="44"/>
      <c r="E577" s="44"/>
      <c r="F577" s="45" t="s">
        <v>28</v>
      </c>
      <c r="G577" s="46">
        <f t="shared" si="15"/>
        <v>0</v>
      </c>
      <c r="H577" s="204"/>
      <c r="J577" s="1"/>
    </row>
    <row r="578" spans="2:10" ht="23.25" x14ac:dyDescent="0.25">
      <c r="B578" s="211" t="s">
        <v>32</v>
      </c>
      <c r="C578" s="212"/>
      <c r="D578" s="47">
        <v>2425.1</v>
      </c>
      <c r="E578" s="53">
        <v>2.2999999999999998</v>
      </c>
      <c r="F578" s="45" t="s">
        <v>28</v>
      </c>
      <c r="G578" s="46">
        <f t="shared" si="15"/>
        <v>5577.73</v>
      </c>
      <c r="H578" s="204"/>
      <c r="J578" s="1"/>
    </row>
    <row r="579" spans="2:10" ht="23.25" x14ac:dyDescent="0.25">
      <c r="B579" s="211" t="s">
        <v>92</v>
      </c>
      <c r="C579" s="212"/>
      <c r="D579" s="47">
        <v>1718.79</v>
      </c>
      <c r="E579" s="53">
        <v>2.2999999999999998</v>
      </c>
      <c r="F579" s="45" t="s">
        <v>28</v>
      </c>
      <c r="G579" s="46">
        <f t="shared" si="15"/>
        <v>3953.2169999999996</v>
      </c>
      <c r="H579" s="204"/>
      <c r="J579" s="1"/>
    </row>
    <row r="580" spans="2:10" ht="23.25" x14ac:dyDescent="0.25">
      <c r="B580" s="211" t="s">
        <v>34</v>
      </c>
      <c r="C580" s="212"/>
      <c r="D580" s="47">
        <v>473.91</v>
      </c>
      <c r="E580" s="53">
        <v>2.2999999999999998</v>
      </c>
      <c r="F580" s="45" t="s">
        <v>28</v>
      </c>
      <c r="G580" s="46">
        <f>D580*E580</f>
        <v>1089.9929999999999</v>
      </c>
      <c r="H580" s="204"/>
      <c r="J580" s="1"/>
    </row>
    <row r="581" spans="2:10" ht="24" thickBot="1" x14ac:dyDescent="0.3">
      <c r="B581" s="207" t="s">
        <v>33</v>
      </c>
      <c r="C581" s="208"/>
      <c r="D581" s="38">
        <v>320.5</v>
      </c>
      <c r="E581" s="38">
        <v>23</v>
      </c>
      <c r="F581" s="39" t="s">
        <v>28</v>
      </c>
      <c r="G581" s="48">
        <f>D581*E581</f>
        <v>7371.5</v>
      </c>
      <c r="H581" s="204"/>
      <c r="J581" s="1"/>
    </row>
    <row r="582" spans="2:10" ht="23.25" x14ac:dyDescent="0.25">
      <c r="B582" s="4"/>
      <c r="C582" s="158"/>
      <c r="D582" s="158"/>
      <c r="E582" s="11"/>
      <c r="F582" s="11"/>
      <c r="G582" s="3"/>
      <c r="H582" s="58"/>
      <c r="J582" s="1"/>
    </row>
    <row r="583" spans="2:10" ht="25.5" x14ac:dyDescent="0.25">
      <c r="B583" s="4"/>
      <c r="C583" s="14" t="s">
        <v>93</v>
      </c>
      <c r="D583" s="15"/>
      <c r="E583" s="4"/>
      <c r="F583" s="4"/>
      <c r="G583" s="3"/>
      <c r="H583" s="56"/>
      <c r="J583" s="1"/>
    </row>
    <row r="584" spans="2:10" ht="18.75" x14ac:dyDescent="0.25">
      <c r="B584" s="4"/>
      <c r="C584" s="195" t="s">
        <v>94</v>
      </c>
      <c r="D584" s="156" t="s">
        <v>95</v>
      </c>
      <c r="E584" s="157">
        <f>ROUND((G572+D565)/D565,2)</f>
        <v>1.03</v>
      </c>
      <c r="F584" s="157"/>
      <c r="G584" s="5"/>
      <c r="H584" s="56"/>
      <c r="J584" s="1"/>
    </row>
    <row r="585" spans="2:10" ht="23.25" x14ac:dyDescent="0.25">
      <c r="B585" s="4"/>
      <c r="C585" s="195"/>
      <c r="D585" s="156" t="s">
        <v>96</v>
      </c>
      <c r="E585" s="157">
        <f>ROUND((G573+G574+D565)/D565,2)</f>
        <v>1.01</v>
      </c>
      <c r="F585" s="157"/>
      <c r="G585" s="12"/>
      <c r="H585" s="59"/>
      <c r="J585" s="1"/>
    </row>
    <row r="586" spans="2:10" ht="23.25" x14ac:dyDescent="0.25">
      <c r="B586" s="4"/>
      <c r="C586" s="195"/>
      <c r="D586" s="156" t="s">
        <v>97</v>
      </c>
      <c r="E586" s="157">
        <f>ROUND((G575+D565)/D565,2)</f>
        <v>1</v>
      </c>
      <c r="F586" s="5"/>
      <c r="G586" s="12"/>
      <c r="H586" s="56"/>
      <c r="J586" s="1"/>
    </row>
    <row r="587" spans="2:10" ht="23.25" x14ac:dyDescent="0.25">
      <c r="B587" s="4"/>
      <c r="C587" s="195"/>
      <c r="D587" s="24" t="s">
        <v>98</v>
      </c>
      <c r="E587" s="25">
        <f>ROUND((SUM(G576:G581)+D565)/D565,2)</f>
        <v>2.75</v>
      </c>
      <c r="F587" s="5"/>
      <c r="G587" s="12"/>
      <c r="H587" s="56"/>
      <c r="J587" s="1"/>
    </row>
    <row r="588" spans="2:10" ht="25.5" x14ac:dyDescent="0.25">
      <c r="B588" s="4"/>
      <c r="C588" s="4"/>
      <c r="D588" s="26" t="s">
        <v>99</v>
      </c>
      <c r="E588" s="27">
        <f>SUM(E584:E587)-IF(D569="сплошная",3,2)</f>
        <v>2.79</v>
      </c>
      <c r="F588" s="28"/>
      <c r="G588" s="3"/>
      <c r="H588" s="56"/>
      <c r="J588" s="1"/>
    </row>
    <row r="589" spans="2:10" ht="23.25" x14ac:dyDescent="0.25">
      <c r="B589" s="4"/>
      <c r="C589" s="4"/>
      <c r="D589" s="4"/>
      <c r="E589" s="29"/>
      <c r="F589" s="4"/>
      <c r="G589" s="3"/>
      <c r="H589" s="56"/>
      <c r="J589" s="1"/>
    </row>
    <row r="590" spans="2:10" ht="25.5" x14ac:dyDescent="0.35">
      <c r="B590" s="13"/>
      <c r="C590" s="30" t="s">
        <v>100</v>
      </c>
      <c r="D590" s="196">
        <f>E588*D565</f>
        <v>33644.61</v>
      </c>
      <c r="E590" s="196"/>
      <c r="F590" s="4"/>
      <c r="G590" s="3"/>
      <c r="H590" s="56"/>
      <c r="J590" s="1"/>
    </row>
    <row r="591" spans="2:10" ht="18.75" x14ac:dyDescent="0.3">
      <c r="B591" s="4"/>
      <c r="C591" s="31" t="s">
        <v>101</v>
      </c>
      <c r="D591" s="197">
        <f>D590/D564</f>
        <v>70.386213389121338</v>
      </c>
      <c r="E591" s="197"/>
      <c r="F591" s="4"/>
      <c r="G591" s="4"/>
      <c r="H591" s="60"/>
      <c r="J591" s="1"/>
    </row>
    <row r="592" spans="2:10" x14ac:dyDescent="0.25">
      <c r="B592" s="125"/>
      <c r="C592" s="125"/>
      <c r="D592" s="125"/>
      <c r="E592" s="125"/>
      <c r="F592" s="125"/>
      <c r="G592" s="125"/>
      <c r="H592" s="126"/>
      <c r="J592" s="1"/>
    </row>
    <row r="593" spans="2:10" x14ac:dyDescent="0.25">
      <c r="B593" s="125"/>
      <c r="C593" s="125"/>
      <c r="D593" s="125"/>
      <c r="E593" s="125"/>
      <c r="F593" s="125"/>
      <c r="G593" s="125"/>
      <c r="H593" s="126"/>
      <c r="J593" s="1"/>
    </row>
    <row r="594" spans="2:10" ht="60.75" customHeight="1" x14ac:dyDescent="0.8">
      <c r="B594" s="225" t="s">
        <v>375</v>
      </c>
      <c r="C594" s="225"/>
      <c r="D594" s="225"/>
      <c r="E594" s="225"/>
      <c r="F594" s="225"/>
      <c r="G594" s="225"/>
      <c r="H594" s="225"/>
      <c r="J594" s="1"/>
    </row>
    <row r="595" spans="2:10" ht="18.75" x14ac:dyDescent="0.25">
      <c r="B595" s="226" t="s">
        <v>73</v>
      </c>
      <c r="C595" s="226"/>
      <c r="D595" s="226"/>
      <c r="E595" s="226"/>
      <c r="F595" s="226"/>
      <c r="G595" s="226"/>
      <c r="H595" s="56"/>
      <c r="J595" s="1"/>
    </row>
    <row r="596" spans="2:10" ht="25.5" x14ac:dyDescent="0.25">
      <c r="B596" s="4"/>
      <c r="C596" s="14" t="s">
        <v>74</v>
      </c>
      <c r="D596" s="15"/>
      <c r="E596" s="4"/>
      <c r="F596" s="4"/>
      <c r="G596" s="3"/>
      <c r="H596" s="56"/>
      <c r="J596" s="1"/>
    </row>
    <row r="597" spans="2:10" ht="39.950000000000003" customHeight="1" x14ac:dyDescent="0.25">
      <c r="B597" s="5"/>
      <c r="C597" s="213" t="s">
        <v>75</v>
      </c>
      <c r="D597" s="216" t="s">
        <v>303</v>
      </c>
      <c r="E597" s="217"/>
      <c r="F597" s="217"/>
      <c r="G597" s="218"/>
      <c r="H597" s="57"/>
      <c r="J597" s="1"/>
    </row>
    <row r="598" spans="2:10" ht="19.5" customHeight="1" x14ac:dyDescent="0.25">
      <c r="B598" s="5"/>
      <c r="C598" s="214"/>
      <c r="D598" s="227" t="s">
        <v>304</v>
      </c>
      <c r="E598" s="227"/>
      <c r="F598" s="227"/>
      <c r="G598" s="227"/>
      <c r="H598" s="57"/>
      <c r="J598" s="1"/>
    </row>
    <row r="599" spans="2:10" ht="19.5" customHeight="1" x14ac:dyDescent="0.25">
      <c r="B599" s="5"/>
      <c r="C599" s="215"/>
      <c r="D599" s="227" t="s">
        <v>363</v>
      </c>
      <c r="E599" s="227"/>
      <c r="F599" s="227"/>
      <c r="G599" s="227"/>
      <c r="H599" s="57"/>
      <c r="J599" s="1"/>
    </row>
    <row r="600" spans="2:10" ht="23.25" x14ac:dyDescent="0.25">
      <c r="B600" s="4"/>
      <c r="C600" s="16" t="s">
        <v>76</v>
      </c>
      <c r="D600" s="6">
        <v>2.6</v>
      </c>
      <c r="E600" s="17"/>
      <c r="F600" s="5"/>
      <c r="G600" s="3"/>
      <c r="H600" s="56"/>
      <c r="J600" s="1"/>
    </row>
    <row r="601" spans="2:10" ht="22.5" x14ac:dyDescent="0.25">
      <c r="B601" s="4"/>
      <c r="C601" s="18" t="s">
        <v>77</v>
      </c>
      <c r="D601" s="7">
        <v>638</v>
      </c>
      <c r="E601" s="219" t="s">
        <v>78</v>
      </c>
      <c r="F601" s="220"/>
      <c r="G601" s="223">
        <f>D602/D601</f>
        <v>18.998432601880879</v>
      </c>
      <c r="H601" s="56"/>
      <c r="J601" s="1"/>
    </row>
    <row r="602" spans="2:10" ht="22.5" x14ac:dyDescent="0.25">
      <c r="B602" s="4"/>
      <c r="C602" s="18" t="s">
        <v>79</v>
      </c>
      <c r="D602" s="7">
        <v>12121</v>
      </c>
      <c r="E602" s="221"/>
      <c r="F602" s="222"/>
      <c r="G602" s="224"/>
      <c r="H602" s="56"/>
      <c r="J602" s="1"/>
    </row>
    <row r="603" spans="2:10" ht="23.25" x14ac:dyDescent="0.25">
      <c r="B603" s="4"/>
      <c r="C603" s="19"/>
      <c r="D603" s="8"/>
      <c r="E603" s="20"/>
      <c r="F603" s="4"/>
      <c r="G603" s="3"/>
      <c r="H603" s="56"/>
      <c r="J603" s="1"/>
    </row>
    <row r="604" spans="2:10" ht="23.25" x14ac:dyDescent="0.25">
      <c r="B604" s="4"/>
      <c r="C604" s="49" t="s">
        <v>80</v>
      </c>
      <c r="D604" s="61" t="s">
        <v>364</v>
      </c>
      <c r="E604" s="4"/>
      <c r="F604" s="4"/>
      <c r="G604" s="3"/>
      <c r="H604" s="56"/>
      <c r="J604" s="1"/>
    </row>
    <row r="605" spans="2:10" ht="23.25" x14ac:dyDescent="0.25">
      <c r="B605" s="4"/>
      <c r="C605" s="49" t="s">
        <v>81</v>
      </c>
      <c r="D605" s="61">
        <v>55</v>
      </c>
      <c r="E605" s="4"/>
      <c r="F605" s="4"/>
      <c r="G605" s="3"/>
      <c r="H605" s="56"/>
      <c r="J605" s="1"/>
    </row>
    <row r="606" spans="2:10" ht="23.25" x14ac:dyDescent="0.25">
      <c r="B606" s="4"/>
      <c r="C606" s="49" t="s">
        <v>82</v>
      </c>
      <c r="D606" s="50" t="s">
        <v>83</v>
      </c>
      <c r="E606" s="4"/>
      <c r="F606" s="4"/>
      <c r="G606" s="3"/>
      <c r="H606" s="56"/>
      <c r="J606" s="1"/>
    </row>
    <row r="607" spans="2:10" ht="24" thickBot="1" x14ac:dyDescent="0.3">
      <c r="B607" s="4"/>
      <c r="C607" s="4"/>
      <c r="D607" s="4"/>
      <c r="E607" s="4"/>
      <c r="F607" s="4"/>
      <c r="G607" s="3"/>
      <c r="H607" s="56"/>
      <c r="J607" s="1"/>
    </row>
    <row r="608" spans="2:10" ht="48" thickBot="1" x14ac:dyDescent="0.3">
      <c r="B608" s="198" t="s">
        <v>29</v>
      </c>
      <c r="C608" s="199"/>
      <c r="D608" s="9" t="s">
        <v>84</v>
      </c>
      <c r="E608" s="200" t="s">
        <v>85</v>
      </c>
      <c r="F608" s="201"/>
      <c r="G608" s="10" t="s">
        <v>86</v>
      </c>
      <c r="H608" s="56"/>
      <c r="J608" s="1"/>
    </row>
    <row r="609" spans="2:10" ht="24" thickBot="1" x14ac:dyDescent="0.3">
      <c r="B609" s="202" t="s">
        <v>87</v>
      </c>
      <c r="C609" s="203"/>
      <c r="D609" s="32">
        <v>149.88999999999999</v>
      </c>
      <c r="E609" s="52">
        <v>2.6</v>
      </c>
      <c r="F609" s="33" t="s">
        <v>28</v>
      </c>
      <c r="G609" s="34">
        <f t="shared" ref="G609:G616" si="16">D609*E609</f>
        <v>389.714</v>
      </c>
      <c r="H609" s="204"/>
      <c r="J609" s="1"/>
    </row>
    <row r="610" spans="2:10" ht="45" customHeight="1" x14ac:dyDescent="0.25">
      <c r="B610" s="205" t="s">
        <v>88</v>
      </c>
      <c r="C610" s="206"/>
      <c r="D610" s="35">
        <v>70.41</v>
      </c>
      <c r="E610" s="62">
        <v>0.5</v>
      </c>
      <c r="F610" s="36" t="s">
        <v>30</v>
      </c>
      <c r="G610" s="37">
        <f t="shared" si="16"/>
        <v>35.204999999999998</v>
      </c>
      <c r="H610" s="204"/>
      <c r="J610" s="1"/>
    </row>
    <row r="611" spans="2:10" ht="24" thickBot="1" x14ac:dyDescent="0.3">
      <c r="B611" s="207" t="s">
        <v>89</v>
      </c>
      <c r="C611" s="208"/>
      <c r="D611" s="38">
        <v>222.31</v>
      </c>
      <c r="E611" s="63">
        <v>0.5</v>
      </c>
      <c r="F611" s="39" t="s">
        <v>30</v>
      </c>
      <c r="G611" s="40">
        <f t="shared" si="16"/>
        <v>111.155</v>
      </c>
      <c r="H611" s="204"/>
      <c r="J611" s="1"/>
    </row>
    <row r="612" spans="2:10" ht="24" thickBot="1" x14ac:dyDescent="0.3">
      <c r="B612" s="209" t="s">
        <v>31</v>
      </c>
      <c r="C612" s="210"/>
      <c r="D612" s="41"/>
      <c r="E612" s="41"/>
      <c r="F612" s="42" t="s">
        <v>28</v>
      </c>
      <c r="G612" s="43">
        <f t="shared" si="16"/>
        <v>0</v>
      </c>
      <c r="H612" s="204"/>
      <c r="J612" s="1"/>
    </row>
    <row r="613" spans="2:10" ht="46.5" customHeight="1" x14ac:dyDescent="0.25">
      <c r="B613" s="205" t="s">
        <v>90</v>
      </c>
      <c r="C613" s="206"/>
      <c r="D613" s="35">
        <v>665.33</v>
      </c>
      <c r="E613" s="35">
        <v>5.2</v>
      </c>
      <c r="F613" s="36" t="s">
        <v>28</v>
      </c>
      <c r="G613" s="37">
        <f t="shared" si="16"/>
        <v>3459.7160000000003</v>
      </c>
      <c r="H613" s="204"/>
      <c r="J613" s="1"/>
    </row>
    <row r="614" spans="2:10" ht="23.25" x14ac:dyDescent="0.25">
      <c r="B614" s="211" t="s">
        <v>91</v>
      </c>
      <c r="C614" s="212"/>
      <c r="D614" s="44"/>
      <c r="E614" s="44"/>
      <c r="F614" s="45" t="s">
        <v>28</v>
      </c>
      <c r="G614" s="46">
        <f t="shared" si="16"/>
        <v>0</v>
      </c>
      <c r="H614" s="204"/>
      <c r="J614" s="1"/>
    </row>
    <row r="615" spans="2:10" ht="23.25" x14ac:dyDescent="0.25">
      <c r="B615" s="211" t="s">
        <v>32</v>
      </c>
      <c r="C615" s="212"/>
      <c r="D615" s="47">
        <v>2425.1</v>
      </c>
      <c r="E615" s="53">
        <v>2.6</v>
      </c>
      <c r="F615" s="45" t="s">
        <v>28</v>
      </c>
      <c r="G615" s="46">
        <f t="shared" si="16"/>
        <v>6305.26</v>
      </c>
      <c r="H615" s="204"/>
      <c r="J615" s="1"/>
    </row>
    <row r="616" spans="2:10" ht="23.25" x14ac:dyDescent="0.25">
      <c r="B616" s="211" t="s">
        <v>92</v>
      </c>
      <c r="C616" s="212"/>
      <c r="D616" s="47">
        <v>1718.79</v>
      </c>
      <c r="E616" s="53">
        <v>2.6</v>
      </c>
      <c r="F616" s="45" t="s">
        <v>28</v>
      </c>
      <c r="G616" s="46">
        <f t="shared" si="16"/>
        <v>4468.8540000000003</v>
      </c>
      <c r="H616" s="204"/>
      <c r="J616" s="1"/>
    </row>
    <row r="617" spans="2:10" ht="23.25" x14ac:dyDescent="0.25">
      <c r="B617" s="211" t="s">
        <v>34</v>
      </c>
      <c r="C617" s="212"/>
      <c r="D617" s="47">
        <v>473.91</v>
      </c>
      <c r="E617" s="53">
        <v>2.6</v>
      </c>
      <c r="F617" s="45" t="s">
        <v>28</v>
      </c>
      <c r="G617" s="46">
        <f>D617*E617</f>
        <v>1232.1660000000002</v>
      </c>
      <c r="H617" s="204"/>
      <c r="J617" s="1"/>
    </row>
    <row r="618" spans="2:10" ht="24" thickBot="1" x14ac:dyDescent="0.3">
      <c r="B618" s="207" t="s">
        <v>33</v>
      </c>
      <c r="C618" s="208"/>
      <c r="D618" s="38">
        <v>320.5</v>
      </c>
      <c r="E618" s="38">
        <v>26</v>
      </c>
      <c r="F618" s="39" t="s">
        <v>28</v>
      </c>
      <c r="G618" s="48">
        <f>D618*E618</f>
        <v>8333</v>
      </c>
      <c r="H618" s="204"/>
      <c r="J618" s="1"/>
    </row>
    <row r="619" spans="2:10" ht="23.25" x14ac:dyDescent="0.25">
      <c r="B619" s="4"/>
      <c r="C619" s="168"/>
      <c r="D619" s="168"/>
      <c r="E619" s="11"/>
      <c r="F619" s="11"/>
      <c r="G619" s="3"/>
      <c r="H619" s="58"/>
      <c r="J619" s="1"/>
    </row>
    <row r="620" spans="2:10" ht="25.5" x14ac:dyDescent="0.25">
      <c r="B620" s="4"/>
      <c r="C620" s="14" t="s">
        <v>93</v>
      </c>
      <c r="D620" s="15"/>
      <c r="E620" s="4"/>
      <c r="F620" s="4"/>
      <c r="G620" s="3"/>
      <c r="H620" s="56"/>
      <c r="J620" s="1"/>
    </row>
    <row r="621" spans="2:10" ht="18.75" x14ac:dyDescent="0.25">
      <c r="B621" s="4"/>
      <c r="C621" s="195" t="s">
        <v>94</v>
      </c>
      <c r="D621" s="166" t="s">
        <v>95</v>
      </c>
      <c r="E621" s="167">
        <f>ROUND((G609+D602)/D602,2)</f>
        <v>1.03</v>
      </c>
      <c r="F621" s="167"/>
      <c r="G621" s="5"/>
      <c r="H621" s="56"/>
      <c r="J621" s="1"/>
    </row>
    <row r="622" spans="2:10" ht="23.25" x14ac:dyDescent="0.25">
      <c r="B622" s="4"/>
      <c r="C622" s="195"/>
      <c r="D622" s="166" t="s">
        <v>96</v>
      </c>
      <c r="E622" s="167">
        <f>ROUND((G610+G611+D602)/D602,2)</f>
        <v>1.01</v>
      </c>
      <c r="F622" s="167"/>
      <c r="G622" s="12"/>
      <c r="H622" s="59"/>
      <c r="J622" s="1"/>
    </row>
    <row r="623" spans="2:10" ht="23.25" x14ac:dyDescent="0.25">
      <c r="B623" s="4"/>
      <c r="C623" s="195"/>
      <c r="D623" s="166" t="s">
        <v>97</v>
      </c>
      <c r="E623" s="167">
        <f>ROUND((G612+D602)/D602,2)</f>
        <v>1</v>
      </c>
      <c r="F623" s="5"/>
      <c r="G623" s="12"/>
      <c r="H623" s="56"/>
      <c r="J623" s="1"/>
    </row>
    <row r="624" spans="2:10" ht="23.25" x14ac:dyDescent="0.25">
      <c r="B624" s="4"/>
      <c r="C624" s="195"/>
      <c r="D624" s="24" t="s">
        <v>98</v>
      </c>
      <c r="E624" s="25">
        <f>ROUND((SUM(G613:G618)+D602)/D602,2)</f>
        <v>2.96</v>
      </c>
      <c r="F624" s="5"/>
      <c r="G624" s="12"/>
      <c r="H624" s="56"/>
      <c r="J624" s="1"/>
    </row>
    <row r="625" spans="2:10" ht="25.5" x14ac:dyDescent="0.25">
      <c r="B625" s="4"/>
      <c r="C625" s="4"/>
      <c r="D625" s="26" t="s">
        <v>99</v>
      </c>
      <c r="E625" s="27">
        <f>SUM(E621:E624)-IF(D606="сплошная",3,2)</f>
        <v>3</v>
      </c>
      <c r="F625" s="28"/>
      <c r="G625" s="3"/>
      <c r="H625" s="56"/>
      <c r="J625" s="1"/>
    </row>
    <row r="626" spans="2:10" ht="23.25" x14ac:dyDescent="0.25">
      <c r="B626" s="4"/>
      <c r="C626" s="4"/>
      <c r="D626" s="4"/>
      <c r="E626" s="29"/>
      <c r="F626" s="4"/>
      <c r="G626" s="3"/>
      <c r="H626" s="56"/>
      <c r="J626" s="1"/>
    </row>
    <row r="627" spans="2:10" ht="25.5" x14ac:dyDescent="0.35">
      <c r="B627" s="13"/>
      <c r="C627" s="30" t="s">
        <v>100</v>
      </c>
      <c r="D627" s="196">
        <f>E625*D602</f>
        <v>36363</v>
      </c>
      <c r="E627" s="196"/>
      <c r="F627" s="4"/>
      <c r="G627" s="3"/>
      <c r="H627" s="56"/>
      <c r="J627" s="1"/>
    </row>
    <row r="628" spans="2:10" ht="18.75" x14ac:dyDescent="0.3">
      <c r="B628" s="4"/>
      <c r="C628" s="31" t="s">
        <v>101</v>
      </c>
      <c r="D628" s="197">
        <f>D627/D601</f>
        <v>56.995297805642636</v>
      </c>
      <c r="E628" s="197"/>
      <c r="F628" s="4"/>
      <c r="G628" s="4"/>
      <c r="H628" s="60"/>
      <c r="J628" s="1"/>
    </row>
    <row r="629" spans="2:10" x14ac:dyDescent="0.25">
      <c r="J629" s="1"/>
    </row>
    <row r="630" spans="2:10" x14ac:dyDescent="0.25">
      <c r="J630" s="1"/>
    </row>
    <row r="631" spans="2:10" ht="60.75" customHeight="1" x14ac:dyDescent="0.8">
      <c r="B631" s="225" t="s">
        <v>376</v>
      </c>
      <c r="C631" s="225"/>
      <c r="D631" s="225"/>
      <c r="E631" s="225"/>
      <c r="F631" s="225"/>
      <c r="G631" s="225"/>
      <c r="H631" s="225"/>
      <c r="J631" s="1"/>
    </row>
    <row r="632" spans="2:10" ht="18.75" x14ac:dyDescent="0.25">
      <c r="B632" s="226" t="s">
        <v>73</v>
      </c>
      <c r="C632" s="226"/>
      <c r="D632" s="226"/>
      <c r="E632" s="226"/>
      <c r="F632" s="226"/>
      <c r="G632" s="226"/>
      <c r="H632" s="56"/>
      <c r="J632" s="1"/>
    </row>
    <row r="633" spans="2:10" ht="25.5" x14ac:dyDescent="0.25">
      <c r="B633" s="4"/>
      <c r="C633" s="14" t="s">
        <v>74</v>
      </c>
      <c r="D633" s="15"/>
      <c r="E633" s="4"/>
      <c r="F633" s="4"/>
      <c r="G633" s="3"/>
      <c r="H633" s="56"/>
      <c r="J633" s="1"/>
    </row>
    <row r="634" spans="2:10" ht="39.950000000000003" customHeight="1" x14ac:dyDescent="0.25">
      <c r="B634" s="5"/>
      <c r="C634" s="213" t="s">
        <v>75</v>
      </c>
      <c r="D634" s="216" t="s">
        <v>303</v>
      </c>
      <c r="E634" s="217"/>
      <c r="F634" s="217"/>
      <c r="G634" s="218"/>
      <c r="H634" s="57"/>
      <c r="J634" s="1"/>
    </row>
    <row r="635" spans="2:10" ht="19.5" customHeight="1" x14ac:dyDescent="0.25">
      <c r="B635" s="5"/>
      <c r="C635" s="214"/>
      <c r="D635" s="227" t="s">
        <v>304</v>
      </c>
      <c r="E635" s="227"/>
      <c r="F635" s="227"/>
      <c r="G635" s="227"/>
      <c r="H635" s="57"/>
      <c r="J635" s="1"/>
    </row>
    <row r="636" spans="2:10" ht="19.5" customHeight="1" x14ac:dyDescent="0.25">
      <c r="B636" s="5"/>
      <c r="C636" s="215"/>
      <c r="D636" s="227" t="s">
        <v>390</v>
      </c>
      <c r="E636" s="227"/>
      <c r="F636" s="227"/>
      <c r="G636" s="227"/>
      <c r="H636" s="57"/>
      <c r="J636" s="1"/>
    </row>
    <row r="637" spans="2:10" ht="23.25" x14ac:dyDescent="0.25">
      <c r="B637" s="4"/>
      <c r="C637" s="16" t="s">
        <v>76</v>
      </c>
      <c r="D637" s="6">
        <v>6.3</v>
      </c>
      <c r="E637" s="17"/>
      <c r="F637" s="5"/>
      <c r="G637" s="3"/>
      <c r="H637" s="56"/>
      <c r="J637" s="1"/>
    </row>
    <row r="638" spans="2:10" ht="22.5" x14ac:dyDescent="0.25">
      <c r="B638" s="4"/>
      <c r="C638" s="18" t="s">
        <v>77</v>
      </c>
      <c r="D638" s="7">
        <v>1218</v>
      </c>
      <c r="E638" s="219" t="s">
        <v>78</v>
      </c>
      <c r="F638" s="220"/>
      <c r="G638" s="223">
        <f>D639/D638</f>
        <v>12.638752052545156</v>
      </c>
      <c r="H638" s="56"/>
      <c r="J638" s="1"/>
    </row>
    <row r="639" spans="2:10" ht="22.5" x14ac:dyDescent="0.25">
      <c r="B639" s="4"/>
      <c r="C639" s="18" t="s">
        <v>79</v>
      </c>
      <c r="D639" s="7">
        <v>15394</v>
      </c>
      <c r="E639" s="221"/>
      <c r="F639" s="222"/>
      <c r="G639" s="224"/>
      <c r="H639" s="56"/>
      <c r="J639" s="1"/>
    </row>
    <row r="640" spans="2:10" ht="23.25" x14ac:dyDescent="0.25">
      <c r="B640" s="4"/>
      <c r="C640" s="19"/>
      <c r="D640" s="8"/>
      <c r="E640" s="20"/>
      <c r="F640" s="4"/>
      <c r="G640" s="3"/>
      <c r="H640" s="56"/>
      <c r="J640" s="1"/>
    </row>
    <row r="641" spans="2:10" ht="23.25" x14ac:dyDescent="0.25">
      <c r="B641" s="4"/>
      <c r="C641" s="49" t="s">
        <v>80</v>
      </c>
      <c r="D641" s="61" t="s">
        <v>365</v>
      </c>
      <c r="E641" s="4"/>
      <c r="F641" s="4"/>
      <c r="G641" s="3"/>
      <c r="H641" s="56"/>
      <c r="J641" s="1"/>
    </row>
    <row r="642" spans="2:10" ht="23.25" x14ac:dyDescent="0.25">
      <c r="B642" s="4"/>
      <c r="C642" s="49" t="s">
        <v>81</v>
      </c>
      <c r="D642" s="61">
        <v>55</v>
      </c>
      <c r="E642" s="4"/>
      <c r="F642" s="4"/>
      <c r="G642" s="3"/>
      <c r="H642" s="56"/>
      <c r="J642" s="1"/>
    </row>
    <row r="643" spans="2:10" ht="23.25" x14ac:dyDescent="0.25">
      <c r="B643" s="4"/>
      <c r="C643" s="49" t="s">
        <v>82</v>
      </c>
      <c r="D643" s="50" t="s">
        <v>83</v>
      </c>
      <c r="E643" s="4"/>
      <c r="F643" s="4"/>
      <c r="G643" s="3"/>
      <c r="H643" s="56"/>
      <c r="J643" s="1"/>
    </row>
    <row r="644" spans="2:10" ht="24" thickBot="1" x14ac:dyDescent="0.3">
      <c r="B644" s="4"/>
      <c r="C644" s="4"/>
      <c r="D644" s="4"/>
      <c r="E644" s="4"/>
      <c r="F644" s="4"/>
      <c r="G644" s="3"/>
      <c r="H644" s="56"/>
      <c r="J644" s="1"/>
    </row>
    <row r="645" spans="2:10" ht="48" thickBot="1" x14ac:dyDescent="0.3">
      <c r="B645" s="198" t="s">
        <v>29</v>
      </c>
      <c r="C645" s="199"/>
      <c r="D645" s="9" t="s">
        <v>84</v>
      </c>
      <c r="E645" s="200" t="s">
        <v>85</v>
      </c>
      <c r="F645" s="201"/>
      <c r="G645" s="10" t="s">
        <v>86</v>
      </c>
      <c r="H645" s="56"/>
      <c r="J645" s="1"/>
    </row>
    <row r="646" spans="2:10" ht="24" thickBot="1" x14ac:dyDescent="0.3">
      <c r="B646" s="202" t="s">
        <v>87</v>
      </c>
      <c r="C646" s="203"/>
      <c r="D646" s="32">
        <v>149.88999999999999</v>
      </c>
      <c r="E646" s="52">
        <v>6.3</v>
      </c>
      <c r="F646" s="33" t="s">
        <v>28</v>
      </c>
      <c r="G646" s="34">
        <f t="shared" ref="G646:G653" si="17">D646*E646</f>
        <v>944.3069999999999</v>
      </c>
      <c r="H646" s="204"/>
      <c r="J646" s="1"/>
    </row>
    <row r="647" spans="2:10" ht="45.75" customHeight="1" x14ac:dyDescent="0.25">
      <c r="B647" s="205" t="s">
        <v>88</v>
      </c>
      <c r="C647" s="206"/>
      <c r="D647" s="35">
        <v>70.41</v>
      </c>
      <c r="E647" s="62">
        <v>1.4</v>
      </c>
      <c r="F647" s="36" t="s">
        <v>30</v>
      </c>
      <c r="G647" s="37">
        <f t="shared" si="17"/>
        <v>98.573999999999984</v>
      </c>
      <c r="H647" s="204"/>
      <c r="J647" s="1"/>
    </row>
    <row r="648" spans="2:10" ht="24" thickBot="1" x14ac:dyDescent="0.3">
      <c r="B648" s="207" t="s">
        <v>89</v>
      </c>
      <c r="C648" s="208"/>
      <c r="D648" s="38">
        <v>222.31</v>
      </c>
      <c r="E648" s="63">
        <v>1.4</v>
      </c>
      <c r="F648" s="39" t="s">
        <v>30</v>
      </c>
      <c r="G648" s="40">
        <f t="shared" si="17"/>
        <v>311.23399999999998</v>
      </c>
      <c r="H648" s="204"/>
      <c r="J648" s="1"/>
    </row>
    <row r="649" spans="2:10" ht="24" thickBot="1" x14ac:dyDescent="0.3">
      <c r="B649" s="209" t="s">
        <v>31</v>
      </c>
      <c r="C649" s="210"/>
      <c r="D649" s="41"/>
      <c r="E649" s="41"/>
      <c r="F649" s="42" t="s">
        <v>28</v>
      </c>
      <c r="G649" s="43">
        <f t="shared" si="17"/>
        <v>0</v>
      </c>
      <c r="H649" s="204"/>
      <c r="J649" s="1"/>
    </row>
    <row r="650" spans="2:10" ht="45" customHeight="1" x14ac:dyDescent="0.25">
      <c r="B650" s="205" t="s">
        <v>90</v>
      </c>
      <c r="C650" s="206"/>
      <c r="D650" s="35">
        <v>665.33</v>
      </c>
      <c r="E650" s="35">
        <v>12.6</v>
      </c>
      <c r="F650" s="36" t="s">
        <v>28</v>
      </c>
      <c r="G650" s="37">
        <f t="shared" si="17"/>
        <v>8383.1579999999994</v>
      </c>
      <c r="H650" s="204"/>
      <c r="J650" s="1"/>
    </row>
    <row r="651" spans="2:10" ht="23.25" x14ac:dyDescent="0.25">
      <c r="B651" s="211" t="s">
        <v>91</v>
      </c>
      <c r="C651" s="212"/>
      <c r="D651" s="44"/>
      <c r="E651" s="44"/>
      <c r="F651" s="45" t="s">
        <v>28</v>
      </c>
      <c r="G651" s="46">
        <f t="shared" si="17"/>
        <v>0</v>
      </c>
      <c r="H651" s="204"/>
      <c r="J651" s="1"/>
    </row>
    <row r="652" spans="2:10" ht="23.25" x14ac:dyDescent="0.25">
      <c r="B652" s="211" t="s">
        <v>32</v>
      </c>
      <c r="C652" s="212"/>
      <c r="D652" s="47">
        <v>2425.1</v>
      </c>
      <c r="E652" s="53">
        <v>6.3</v>
      </c>
      <c r="F652" s="45" t="s">
        <v>28</v>
      </c>
      <c r="G652" s="46">
        <f t="shared" si="17"/>
        <v>15278.13</v>
      </c>
      <c r="H652" s="204"/>
      <c r="J652" s="1"/>
    </row>
    <row r="653" spans="2:10" ht="23.25" x14ac:dyDescent="0.25">
      <c r="B653" s="211" t="s">
        <v>92</v>
      </c>
      <c r="C653" s="212"/>
      <c r="D653" s="47">
        <v>1718.79</v>
      </c>
      <c r="E653" s="53">
        <v>6.3</v>
      </c>
      <c r="F653" s="45" t="s">
        <v>28</v>
      </c>
      <c r="G653" s="46">
        <f t="shared" si="17"/>
        <v>10828.376999999999</v>
      </c>
      <c r="H653" s="204"/>
      <c r="J653" s="1"/>
    </row>
    <row r="654" spans="2:10" ht="23.25" x14ac:dyDescent="0.25">
      <c r="B654" s="211" t="s">
        <v>34</v>
      </c>
      <c r="C654" s="212"/>
      <c r="D654" s="47">
        <v>473.91</v>
      </c>
      <c r="E654" s="53">
        <v>6.3</v>
      </c>
      <c r="F654" s="45" t="s">
        <v>28</v>
      </c>
      <c r="G654" s="46">
        <f>D654*E654</f>
        <v>2985.6330000000003</v>
      </c>
      <c r="H654" s="204"/>
      <c r="J654" s="1"/>
    </row>
    <row r="655" spans="2:10" ht="24" thickBot="1" x14ac:dyDescent="0.3">
      <c r="B655" s="207" t="s">
        <v>33</v>
      </c>
      <c r="C655" s="208"/>
      <c r="D655" s="38">
        <v>320.5</v>
      </c>
      <c r="E655" s="38">
        <v>63</v>
      </c>
      <c r="F655" s="39" t="s">
        <v>28</v>
      </c>
      <c r="G655" s="48">
        <f>D655*E655</f>
        <v>20191.5</v>
      </c>
      <c r="H655" s="204"/>
      <c r="J655" s="1"/>
    </row>
    <row r="656" spans="2:10" ht="23.25" x14ac:dyDescent="0.25">
      <c r="B656" s="4"/>
      <c r="C656" s="168"/>
      <c r="D656" s="168"/>
      <c r="E656" s="11"/>
      <c r="F656" s="11"/>
      <c r="G656" s="3"/>
      <c r="H656" s="58"/>
      <c r="J656" s="1"/>
    </row>
    <row r="657" spans="2:10" ht="25.5" x14ac:dyDescent="0.25">
      <c r="B657" s="4"/>
      <c r="C657" s="14" t="s">
        <v>93</v>
      </c>
      <c r="D657" s="15"/>
      <c r="E657" s="4"/>
      <c r="F657" s="4"/>
      <c r="G657" s="3"/>
      <c r="H657" s="56"/>
      <c r="J657" s="1"/>
    </row>
    <row r="658" spans="2:10" ht="18.75" x14ac:dyDescent="0.25">
      <c r="B658" s="4"/>
      <c r="C658" s="195" t="s">
        <v>94</v>
      </c>
      <c r="D658" s="166" t="s">
        <v>95</v>
      </c>
      <c r="E658" s="167">
        <f>ROUND((G646+D639)/D639,2)</f>
        <v>1.06</v>
      </c>
      <c r="F658" s="167"/>
      <c r="G658" s="5"/>
      <c r="H658" s="56"/>
      <c r="J658" s="1"/>
    </row>
    <row r="659" spans="2:10" ht="23.25" x14ac:dyDescent="0.25">
      <c r="B659" s="4"/>
      <c r="C659" s="195"/>
      <c r="D659" s="166" t="s">
        <v>96</v>
      </c>
      <c r="E659" s="167">
        <f>ROUND((G647+G648+D639)/D639,2)</f>
        <v>1.03</v>
      </c>
      <c r="F659" s="167"/>
      <c r="G659" s="12"/>
      <c r="H659" s="59"/>
      <c r="J659" s="1"/>
    </row>
    <row r="660" spans="2:10" ht="23.25" x14ac:dyDescent="0.25">
      <c r="B660" s="4"/>
      <c r="C660" s="195"/>
      <c r="D660" s="166" t="s">
        <v>97</v>
      </c>
      <c r="E660" s="167">
        <f>ROUND((G649+D639)/D639,2)</f>
        <v>1</v>
      </c>
      <c r="F660" s="5"/>
      <c r="G660" s="12"/>
      <c r="H660" s="56"/>
      <c r="J660" s="1"/>
    </row>
    <row r="661" spans="2:10" ht="23.25" x14ac:dyDescent="0.25">
      <c r="B661" s="4"/>
      <c r="C661" s="195"/>
      <c r="D661" s="24" t="s">
        <v>98</v>
      </c>
      <c r="E661" s="25">
        <f>ROUND((SUM(G650:G655)+D639)/D639,2)</f>
        <v>4.75</v>
      </c>
      <c r="F661" s="5"/>
      <c r="G661" s="12"/>
      <c r="H661" s="56"/>
      <c r="J661" s="1"/>
    </row>
    <row r="662" spans="2:10" ht="25.5" x14ac:dyDescent="0.25">
      <c r="B662" s="4"/>
      <c r="C662" s="4"/>
      <c r="D662" s="26" t="s">
        <v>99</v>
      </c>
      <c r="E662" s="27">
        <f>SUM(E658:E661)-IF(D643="сплошная",3,2)</f>
        <v>4.84</v>
      </c>
      <c r="F662" s="28"/>
      <c r="G662" s="3"/>
      <c r="H662" s="56"/>
      <c r="J662" s="1"/>
    </row>
    <row r="663" spans="2:10" ht="23.25" x14ac:dyDescent="0.25">
      <c r="B663" s="4"/>
      <c r="C663" s="4"/>
      <c r="D663" s="4"/>
      <c r="E663" s="29"/>
      <c r="F663" s="4"/>
      <c r="G663" s="3"/>
      <c r="H663" s="56"/>
      <c r="J663" s="1"/>
    </row>
    <row r="664" spans="2:10" ht="25.5" x14ac:dyDescent="0.35">
      <c r="B664" s="13"/>
      <c r="C664" s="30" t="s">
        <v>100</v>
      </c>
      <c r="D664" s="196">
        <f>E662*D639</f>
        <v>74506.959999999992</v>
      </c>
      <c r="E664" s="196"/>
      <c r="F664" s="4"/>
      <c r="G664" s="3"/>
      <c r="H664" s="56"/>
      <c r="J664" s="1"/>
    </row>
    <row r="665" spans="2:10" ht="18.75" x14ac:dyDescent="0.3">
      <c r="B665" s="4"/>
      <c r="C665" s="31" t="s">
        <v>101</v>
      </c>
      <c r="D665" s="197">
        <f>D664/D638</f>
        <v>61.171559934318552</v>
      </c>
      <c r="E665" s="197"/>
      <c r="F665" s="4"/>
      <c r="G665" s="4"/>
      <c r="H665" s="60"/>
      <c r="J665" s="1"/>
    </row>
    <row r="666" spans="2:10" x14ac:dyDescent="0.25">
      <c r="J666" s="1"/>
    </row>
    <row r="667" spans="2:10" x14ac:dyDescent="0.25">
      <c r="J667" s="1"/>
    </row>
    <row r="668" spans="2:10" ht="60.75" customHeight="1" x14ac:dyDescent="0.8">
      <c r="B668" s="225" t="s">
        <v>377</v>
      </c>
      <c r="C668" s="225"/>
      <c r="D668" s="225"/>
      <c r="E668" s="225"/>
      <c r="F668" s="225"/>
      <c r="G668" s="225"/>
      <c r="H668" s="225"/>
      <c r="J668" s="1"/>
    </row>
    <row r="669" spans="2:10" ht="18.75" x14ac:dyDescent="0.25">
      <c r="B669" s="226" t="s">
        <v>73</v>
      </c>
      <c r="C669" s="226"/>
      <c r="D669" s="226"/>
      <c r="E669" s="226"/>
      <c r="F669" s="226"/>
      <c r="G669" s="226"/>
      <c r="H669" s="56"/>
      <c r="J669" s="1"/>
    </row>
    <row r="670" spans="2:10" ht="25.5" x14ac:dyDescent="0.25">
      <c r="B670" s="4"/>
      <c r="C670" s="14" t="s">
        <v>74</v>
      </c>
      <c r="D670" s="15"/>
      <c r="E670" s="4"/>
      <c r="F670" s="4"/>
      <c r="G670" s="3"/>
      <c r="H670" s="56"/>
      <c r="J670" s="1"/>
    </row>
    <row r="671" spans="2:10" ht="39.950000000000003" customHeight="1" x14ac:dyDescent="0.25">
      <c r="B671" s="5"/>
      <c r="C671" s="213" t="s">
        <v>75</v>
      </c>
      <c r="D671" s="216" t="s">
        <v>303</v>
      </c>
      <c r="E671" s="217"/>
      <c r="F671" s="217"/>
      <c r="G671" s="218"/>
      <c r="H671" s="57"/>
      <c r="J671" s="1"/>
    </row>
    <row r="672" spans="2:10" ht="19.5" customHeight="1" x14ac:dyDescent="0.25">
      <c r="B672" s="5"/>
      <c r="C672" s="214"/>
      <c r="D672" s="227" t="s">
        <v>304</v>
      </c>
      <c r="E672" s="227"/>
      <c r="F672" s="227"/>
      <c r="G672" s="227"/>
      <c r="H672" s="57"/>
      <c r="J672" s="1"/>
    </row>
    <row r="673" spans="2:10" ht="19.5" customHeight="1" x14ac:dyDescent="0.25">
      <c r="B673" s="5"/>
      <c r="C673" s="215"/>
      <c r="D673" s="227" t="s">
        <v>366</v>
      </c>
      <c r="E673" s="227"/>
      <c r="F673" s="227"/>
      <c r="G673" s="227"/>
      <c r="H673" s="57"/>
      <c r="J673" s="1"/>
    </row>
    <row r="674" spans="2:10" ht="23.25" x14ac:dyDescent="0.25">
      <c r="B674" s="4"/>
      <c r="C674" s="16" t="s">
        <v>76</v>
      </c>
      <c r="D674" s="6">
        <v>2.5</v>
      </c>
      <c r="E674" s="17"/>
      <c r="F674" s="5"/>
      <c r="G674" s="3"/>
      <c r="H674" s="56"/>
      <c r="J674" s="1"/>
    </row>
    <row r="675" spans="2:10" ht="22.5" x14ac:dyDescent="0.25">
      <c r="B675" s="4"/>
      <c r="C675" s="18" t="s">
        <v>77</v>
      </c>
      <c r="D675" s="7">
        <v>498</v>
      </c>
      <c r="E675" s="219" t="s">
        <v>78</v>
      </c>
      <c r="F675" s="220"/>
      <c r="G675" s="223">
        <f>D676/D675</f>
        <v>16.652610441767067</v>
      </c>
      <c r="H675" s="56"/>
      <c r="J675" s="1"/>
    </row>
    <row r="676" spans="2:10" ht="22.5" x14ac:dyDescent="0.25">
      <c r="B676" s="4"/>
      <c r="C676" s="18" t="s">
        <v>79</v>
      </c>
      <c r="D676" s="7">
        <v>8293</v>
      </c>
      <c r="E676" s="221"/>
      <c r="F676" s="222"/>
      <c r="G676" s="224"/>
      <c r="H676" s="56"/>
      <c r="J676" s="1"/>
    </row>
    <row r="677" spans="2:10" ht="23.25" x14ac:dyDescent="0.25">
      <c r="B677" s="4"/>
      <c r="C677" s="19"/>
      <c r="D677" s="8"/>
      <c r="E677" s="20"/>
      <c r="F677" s="4"/>
      <c r="G677" s="3"/>
      <c r="H677" s="56"/>
      <c r="J677" s="1"/>
    </row>
    <row r="678" spans="2:10" ht="23.25" x14ac:dyDescent="0.25">
      <c r="B678" s="4"/>
      <c r="C678" s="49" t="s">
        <v>80</v>
      </c>
      <c r="D678" s="61" t="s">
        <v>367</v>
      </c>
      <c r="E678" s="4"/>
      <c r="F678" s="4"/>
      <c r="G678" s="3"/>
      <c r="H678" s="56"/>
      <c r="J678" s="1"/>
    </row>
    <row r="679" spans="2:10" ht="23.25" x14ac:dyDescent="0.25">
      <c r="B679" s="4"/>
      <c r="C679" s="49" t="s">
        <v>81</v>
      </c>
      <c r="D679" s="61">
        <v>70</v>
      </c>
      <c r="E679" s="4"/>
      <c r="F679" s="4"/>
      <c r="G679" s="3"/>
      <c r="H679" s="56"/>
      <c r="J679" s="1"/>
    </row>
    <row r="680" spans="2:10" ht="23.25" x14ac:dyDescent="0.25">
      <c r="B680" s="4"/>
      <c r="C680" s="49" t="s">
        <v>82</v>
      </c>
      <c r="D680" s="50" t="s">
        <v>83</v>
      </c>
      <c r="E680" s="4"/>
      <c r="F680" s="4"/>
      <c r="G680" s="3"/>
      <c r="H680" s="56"/>
      <c r="J680" s="1"/>
    </row>
    <row r="681" spans="2:10" ht="24" thickBot="1" x14ac:dyDescent="0.3">
      <c r="B681" s="4"/>
      <c r="C681" s="4"/>
      <c r="D681" s="4"/>
      <c r="E681" s="4"/>
      <c r="F681" s="4"/>
      <c r="G681" s="3"/>
      <c r="H681" s="56"/>
      <c r="J681" s="1"/>
    </row>
    <row r="682" spans="2:10" ht="48" thickBot="1" x14ac:dyDescent="0.3">
      <c r="B682" s="198" t="s">
        <v>29</v>
      </c>
      <c r="C682" s="199"/>
      <c r="D682" s="9" t="s">
        <v>84</v>
      </c>
      <c r="E682" s="200" t="s">
        <v>85</v>
      </c>
      <c r="F682" s="201"/>
      <c r="G682" s="10" t="s">
        <v>86</v>
      </c>
      <c r="H682" s="56"/>
      <c r="J682" s="1"/>
    </row>
    <row r="683" spans="2:10" ht="24" thickBot="1" x14ac:dyDescent="0.3">
      <c r="B683" s="202" t="s">
        <v>87</v>
      </c>
      <c r="C683" s="203"/>
      <c r="D683" s="32">
        <v>149.88999999999999</v>
      </c>
      <c r="E683" s="52">
        <v>2.5</v>
      </c>
      <c r="F683" s="33" t="s">
        <v>28</v>
      </c>
      <c r="G683" s="34">
        <f t="shared" ref="G683:G690" si="18">D683*E683</f>
        <v>374.72499999999997</v>
      </c>
      <c r="H683" s="204"/>
      <c r="J683" s="1"/>
    </row>
    <row r="684" spans="2:10" ht="45" customHeight="1" x14ac:dyDescent="0.25">
      <c r="B684" s="205" t="s">
        <v>88</v>
      </c>
      <c r="C684" s="206"/>
      <c r="D684" s="35">
        <v>70.41</v>
      </c>
      <c r="E684" s="62">
        <v>0.6</v>
      </c>
      <c r="F684" s="36" t="s">
        <v>30</v>
      </c>
      <c r="G684" s="37">
        <f t="shared" si="18"/>
        <v>42.245999999999995</v>
      </c>
      <c r="H684" s="204"/>
      <c r="J684" s="1"/>
    </row>
    <row r="685" spans="2:10" ht="24" thickBot="1" x14ac:dyDescent="0.3">
      <c r="B685" s="207" t="s">
        <v>89</v>
      </c>
      <c r="C685" s="208"/>
      <c r="D685" s="38">
        <v>222.31</v>
      </c>
      <c r="E685" s="63">
        <v>0.6</v>
      </c>
      <c r="F685" s="39" t="s">
        <v>30</v>
      </c>
      <c r="G685" s="40">
        <f t="shared" si="18"/>
        <v>133.386</v>
      </c>
      <c r="H685" s="204"/>
      <c r="J685" s="1"/>
    </row>
    <row r="686" spans="2:10" ht="24" thickBot="1" x14ac:dyDescent="0.3">
      <c r="B686" s="209" t="s">
        <v>31</v>
      </c>
      <c r="C686" s="210"/>
      <c r="D686" s="41"/>
      <c r="E686" s="41"/>
      <c r="F686" s="42" t="s">
        <v>28</v>
      </c>
      <c r="G686" s="43">
        <f t="shared" si="18"/>
        <v>0</v>
      </c>
      <c r="H686" s="204"/>
      <c r="J686" s="1"/>
    </row>
    <row r="687" spans="2:10" ht="45.75" customHeight="1" x14ac:dyDescent="0.25">
      <c r="B687" s="205" t="s">
        <v>90</v>
      </c>
      <c r="C687" s="206"/>
      <c r="D687" s="35">
        <v>665.33</v>
      </c>
      <c r="E687" s="35">
        <v>5</v>
      </c>
      <c r="F687" s="36" t="s">
        <v>28</v>
      </c>
      <c r="G687" s="37">
        <f t="shared" si="18"/>
        <v>3326.65</v>
      </c>
      <c r="H687" s="204"/>
      <c r="J687" s="1"/>
    </row>
    <row r="688" spans="2:10" ht="23.25" x14ac:dyDescent="0.25">
      <c r="B688" s="211" t="s">
        <v>91</v>
      </c>
      <c r="C688" s="212"/>
      <c r="D688" s="44"/>
      <c r="E688" s="44"/>
      <c r="F688" s="45" t="s">
        <v>28</v>
      </c>
      <c r="G688" s="46">
        <f t="shared" si="18"/>
        <v>0</v>
      </c>
      <c r="H688" s="204"/>
      <c r="J688" s="1"/>
    </row>
    <row r="689" spans="2:10" ht="23.25" x14ac:dyDescent="0.25">
      <c r="B689" s="211" t="s">
        <v>32</v>
      </c>
      <c r="C689" s="212"/>
      <c r="D689" s="47">
        <v>2425.1</v>
      </c>
      <c r="E689" s="53">
        <v>2.5</v>
      </c>
      <c r="F689" s="45" t="s">
        <v>28</v>
      </c>
      <c r="G689" s="46">
        <f t="shared" si="18"/>
        <v>6062.75</v>
      </c>
      <c r="H689" s="204"/>
      <c r="J689" s="1"/>
    </row>
    <row r="690" spans="2:10" ht="23.25" x14ac:dyDescent="0.25">
      <c r="B690" s="211" t="s">
        <v>92</v>
      </c>
      <c r="C690" s="212"/>
      <c r="D690" s="47">
        <v>1718.79</v>
      </c>
      <c r="E690" s="53">
        <v>2.5</v>
      </c>
      <c r="F690" s="45" t="s">
        <v>28</v>
      </c>
      <c r="G690" s="46">
        <f t="shared" si="18"/>
        <v>4296.9750000000004</v>
      </c>
      <c r="H690" s="204"/>
      <c r="J690" s="1"/>
    </row>
    <row r="691" spans="2:10" ht="23.25" x14ac:dyDescent="0.25">
      <c r="B691" s="211" t="s">
        <v>34</v>
      </c>
      <c r="C691" s="212"/>
      <c r="D691" s="47">
        <v>473.91</v>
      </c>
      <c r="E691" s="53">
        <v>2.5</v>
      </c>
      <c r="F691" s="45" t="s">
        <v>28</v>
      </c>
      <c r="G691" s="46">
        <f>D691*E691</f>
        <v>1184.7750000000001</v>
      </c>
      <c r="H691" s="204"/>
      <c r="J691" s="1"/>
    </row>
    <row r="692" spans="2:10" ht="24" thickBot="1" x14ac:dyDescent="0.3">
      <c r="B692" s="207" t="s">
        <v>33</v>
      </c>
      <c r="C692" s="208"/>
      <c r="D692" s="38">
        <v>320.5</v>
      </c>
      <c r="E692" s="38">
        <v>25</v>
      </c>
      <c r="F692" s="39" t="s">
        <v>28</v>
      </c>
      <c r="G692" s="48">
        <f>D692*E692</f>
        <v>8012.5</v>
      </c>
      <c r="H692" s="204"/>
      <c r="J692" s="1"/>
    </row>
    <row r="693" spans="2:10" ht="23.25" x14ac:dyDescent="0.25">
      <c r="B693" s="4"/>
      <c r="C693" s="168"/>
      <c r="D693" s="168"/>
      <c r="E693" s="11"/>
      <c r="F693" s="11"/>
      <c r="G693" s="3"/>
      <c r="H693" s="58"/>
      <c r="J693" s="1"/>
    </row>
    <row r="694" spans="2:10" ht="25.5" x14ac:dyDescent="0.25">
      <c r="B694" s="4"/>
      <c r="C694" s="14" t="s">
        <v>93</v>
      </c>
      <c r="D694" s="15"/>
      <c r="E694" s="4"/>
      <c r="F694" s="4"/>
      <c r="G694" s="3"/>
      <c r="H694" s="56"/>
      <c r="J694" s="1"/>
    </row>
    <row r="695" spans="2:10" ht="18.75" x14ac:dyDescent="0.25">
      <c r="B695" s="4"/>
      <c r="C695" s="195" t="s">
        <v>94</v>
      </c>
      <c r="D695" s="166" t="s">
        <v>95</v>
      </c>
      <c r="E695" s="167">
        <f>ROUND((G683+D676)/D676,2)</f>
        <v>1.05</v>
      </c>
      <c r="F695" s="167"/>
      <c r="G695" s="5"/>
      <c r="H695" s="56"/>
      <c r="J695" s="1"/>
    </row>
    <row r="696" spans="2:10" ht="23.25" x14ac:dyDescent="0.25">
      <c r="B696" s="4"/>
      <c r="C696" s="195"/>
      <c r="D696" s="166" t="s">
        <v>96</v>
      </c>
      <c r="E696" s="167">
        <f>ROUND((G684+G685+D676)/D676,2)</f>
        <v>1.02</v>
      </c>
      <c r="F696" s="167"/>
      <c r="G696" s="12"/>
      <c r="H696" s="59"/>
      <c r="J696" s="1"/>
    </row>
    <row r="697" spans="2:10" ht="23.25" x14ac:dyDescent="0.25">
      <c r="B697" s="4"/>
      <c r="C697" s="195"/>
      <c r="D697" s="166" t="s">
        <v>97</v>
      </c>
      <c r="E697" s="167">
        <f>ROUND((G686+D676)/D676,2)</f>
        <v>1</v>
      </c>
      <c r="F697" s="5"/>
      <c r="G697" s="12"/>
      <c r="H697" s="56"/>
      <c r="J697" s="1"/>
    </row>
    <row r="698" spans="2:10" ht="23.25" x14ac:dyDescent="0.25">
      <c r="B698" s="4"/>
      <c r="C698" s="195"/>
      <c r="D698" s="24" t="s">
        <v>98</v>
      </c>
      <c r="E698" s="25">
        <f>ROUND((SUM(G687:G692)+D676)/D676,2)</f>
        <v>3.76</v>
      </c>
      <c r="F698" s="5"/>
      <c r="G698" s="12"/>
      <c r="H698" s="56"/>
    </row>
    <row r="699" spans="2:10" ht="25.5" x14ac:dyDescent="0.25">
      <c r="B699" s="4"/>
      <c r="C699" s="4"/>
      <c r="D699" s="26" t="s">
        <v>99</v>
      </c>
      <c r="E699" s="27">
        <f>SUM(E695:E698)-IF(D680="сплошная",3,2)</f>
        <v>3.83</v>
      </c>
      <c r="F699" s="28"/>
      <c r="G699" s="3"/>
      <c r="H699" s="56"/>
    </row>
    <row r="700" spans="2:10" ht="23.25" x14ac:dyDescent="0.25">
      <c r="B700" s="4"/>
      <c r="C700" s="4"/>
      <c r="D700" s="4"/>
      <c r="E700" s="29"/>
      <c r="F700" s="4"/>
      <c r="G700" s="3"/>
      <c r="H700" s="56"/>
    </row>
    <row r="701" spans="2:10" ht="25.5" x14ac:dyDescent="0.35">
      <c r="B701" s="13"/>
      <c r="C701" s="30" t="s">
        <v>100</v>
      </c>
      <c r="D701" s="196">
        <f>E699*D676</f>
        <v>31762.190000000002</v>
      </c>
      <c r="E701" s="196"/>
      <c r="F701" s="4"/>
      <c r="G701" s="3"/>
      <c r="H701" s="56"/>
    </row>
    <row r="702" spans="2:10" ht="18.75" x14ac:dyDescent="0.3">
      <c r="B702" s="4"/>
      <c r="C702" s="31" t="s">
        <v>101</v>
      </c>
      <c r="D702" s="197">
        <f>D701/D675</f>
        <v>63.779497991967879</v>
      </c>
      <c r="E702" s="197"/>
      <c r="F702" s="4"/>
      <c r="G702" s="4"/>
      <c r="H702" s="60"/>
    </row>
    <row r="705" spans="2:8" ht="60.75" customHeight="1" x14ac:dyDescent="0.8">
      <c r="B705" s="225" t="s">
        <v>378</v>
      </c>
      <c r="C705" s="225"/>
      <c r="D705" s="225"/>
      <c r="E705" s="225"/>
      <c r="F705" s="225"/>
      <c r="G705" s="225"/>
      <c r="H705" s="225"/>
    </row>
    <row r="706" spans="2:8" ht="18.75" x14ac:dyDescent="0.25">
      <c r="B706" s="226" t="s">
        <v>73</v>
      </c>
      <c r="C706" s="226"/>
      <c r="D706" s="226"/>
      <c r="E706" s="226"/>
      <c r="F706" s="226"/>
      <c r="G706" s="226"/>
      <c r="H706" s="56"/>
    </row>
    <row r="707" spans="2:8" ht="25.5" x14ac:dyDescent="0.25">
      <c r="B707" s="4"/>
      <c r="C707" s="14" t="s">
        <v>74</v>
      </c>
      <c r="D707" s="15"/>
      <c r="E707" s="4"/>
      <c r="F707" s="4"/>
      <c r="G707" s="3"/>
      <c r="H707" s="56"/>
    </row>
    <row r="708" spans="2:8" ht="39.950000000000003" customHeight="1" x14ac:dyDescent="0.25">
      <c r="B708" s="5"/>
      <c r="C708" s="213" t="s">
        <v>75</v>
      </c>
      <c r="D708" s="216" t="s">
        <v>303</v>
      </c>
      <c r="E708" s="217"/>
      <c r="F708" s="217"/>
      <c r="G708" s="218"/>
      <c r="H708" s="57"/>
    </row>
    <row r="709" spans="2:8" ht="19.5" customHeight="1" x14ac:dyDescent="0.25">
      <c r="B709" s="5"/>
      <c r="C709" s="214"/>
      <c r="D709" s="227" t="s">
        <v>304</v>
      </c>
      <c r="E709" s="227"/>
      <c r="F709" s="227"/>
      <c r="G709" s="227"/>
      <c r="H709" s="57"/>
    </row>
    <row r="710" spans="2:8" ht="19.5" customHeight="1" x14ac:dyDescent="0.25">
      <c r="B710" s="5"/>
      <c r="C710" s="215"/>
      <c r="D710" s="227" t="s">
        <v>391</v>
      </c>
      <c r="E710" s="227"/>
      <c r="F710" s="227"/>
      <c r="G710" s="227"/>
      <c r="H710" s="57"/>
    </row>
    <row r="711" spans="2:8" ht="23.25" x14ac:dyDescent="0.25">
      <c r="B711" s="4"/>
      <c r="C711" s="16" t="s">
        <v>76</v>
      </c>
      <c r="D711" s="6">
        <v>2.2999999999999998</v>
      </c>
      <c r="E711" s="17"/>
      <c r="F711" s="5"/>
      <c r="G711" s="3"/>
      <c r="H711" s="56"/>
    </row>
    <row r="712" spans="2:8" ht="22.5" x14ac:dyDescent="0.25">
      <c r="B712" s="4"/>
      <c r="C712" s="18" t="s">
        <v>77</v>
      </c>
      <c r="D712" s="7">
        <v>398</v>
      </c>
      <c r="E712" s="219" t="s">
        <v>78</v>
      </c>
      <c r="F712" s="220"/>
      <c r="G712" s="223">
        <f>D713/D712</f>
        <v>35.502512562814069</v>
      </c>
      <c r="H712" s="56"/>
    </row>
    <row r="713" spans="2:8" ht="22.5" x14ac:dyDescent="0.25">
      <c r="B713" s="4"/>
      <c r="C713" s="18" t="s">
        <v>79</v>
      </c>
      <c r="D713" s="7">
        <v>14130</v>
      </c>
      <c r="E713" s="221"/>
      <c r="F713" s="222"/>
      <c r="G713" s="224"/>
      <c r="H713" s="56"/>
    </row>
    <row r="714" spans="2:8" ht="23.25" x14ac:dyDescent="0.25">
      <c r="B714" s="4"/>
      <c r="C714" s="19"/>
      <c r="D714" s="8"/>
      <c r="E714" s="20"/>
      <c r="F714" s="4"/>
      <c r="G714" s="3"/>
      <c r="H714" s="56"/>
    </row>
    <row r="715" spans="2:8" ht="23.25" x14ac:dyDescent="0.25">
      <c r="B715" s="4"/>
      <c r="C715" s="49" t="s">
        <v>80</v>
      </c>
      <c r="D715" s="61" t="s">
        <v>368</v>
      </c>
      <c r="E715" s="4"/>
      <c r="F715" s="4"/>
      <c r="G715" s="3"/>
      <c r="H715" s="56"/>
    </row>
    <row r="716" spans="2:8" ht="23.25" x14ac:dyDescent="0.25">
      <c r="B716" s="4"/>
      <c r="C716" s="49" t="s">
        <v>81</v>
      </c>
      <c r="D716" s="61">
        <v>70</v>
      </c>
      <c r="E716" s="4"/>
      <c r="F716" s="4"/>
      <c r="G716" s="3"/>
      <c r="H716" s="56"/>
    </row>
    <row r="717" spans="2:8" ht="23.25" x14ac:dyDescent="0.25">
      <c r="B717" s="4"/>
      <c r="C717" s="49" t="s">
        <v>82</v>
      </c>
      <c r="D717" s="50" t="s">
        <v>83</v>
      </c>
      <c r="E717" s="4"/>
      <c r="F717" s="4"/>
      <c r="G717" s="3"/>
      <c r="H717" s="56"/>
    </row>
    <row r="718" spans="2:8" ht="24" thickBot="1" x14ac:dyDescent="0.3">
      <c r="B718" s="4"/>
      <c r="C718" s="4"/>
      <c r="D718" s="4"/>
      <c r="E718" s="4"/>
      <c r="F718" s="4"/>
      <c r="G718" s="3"/>
      <c r="H718" s="56"/>
    </row>
    <row r="719" spans="2:8" ht="48" thickBot="1" x14ac:dyDescent="0.3">
      <c r="B719" s="198" t="s">
        <v>29</v>
      </c>
      <c r="C719" s="199"/>
      <c r="D719" s="9" t="s">
        <v>84</v>
      </c>
      <c r="E719" s="200" t="s">
        <v>85</v>
      </c>
      <c r="F719" s="201"/>
      <c r="G719" s="10" t="s">
        <v>86</v>
      </c>
      <c r="H719" s="56"/>
    </row>
    <row r="720" spans="2:8" ht="24" thickBot="1" x14ac:dyDescent="0.3">
      <c r="B720" s="202" t="s">
        <v>87</v>
      </c>
      <c r="C720" s="203"/>
      <c r="D720" s="32">
        <v>149.88999999999999</v>
      </c>
      <c r="E720" s="52">
        <v>2.2999999999999998</v>
      </c>
      <c r="F720" s="33" t="s">
        <v>28</v>
      </c>
      <c r="G720" s="34">
        <f t="shared" ref="G720:G727" si="19">D720*E720</f>
        <v>344.74699999999996</v>
      </c>
      <c r="H720" s="204"/>
    </row>
    <row r="721" spans="2:8" ht="45.75" customHeight="1" x14ac:dyDescent="0.25">
      <c r="B721" s="205" t="s">
        <v>88</v>
      </c>
      <c r="C721" s="206"/>
      <c r="D721" s="35">
        <v>70.41</v>
      </c>
      <c r="E721" s="62">
        <v>0.5</v>
      </c>
      <c r="F721" s="36" t="s">
        <v>30</v>
      </c>
      <c r="G721" s="37">
        <f t="shared" si="19"/>
        <v>35.204999999999998</v>
      </c>
      <c r="H721" s="204"/>
    </row>
    <row r="722" spans="2:8" ht="24" thickBot="1" x14ac:dyDescent="0.3">
      <c r="B722" s="207" t="s">
        <v>89</v>
      </c>
      <c r="C722" s="208"/>
      <c r="D722" s="38">
        <v>222.31</v>
      </c>
      <c r="E722" s="63">
        <v>0.5</v>
      </c>
      <c r="F722" s="39" t="s">
        <v>30</v>
      </c>
      <c r="G722" s="40">
        <f t="shared" si="19"/>
        <v>111.155</v>
      </c>
      <c r="H722" s="204"/>
    </row>
    <row r="723" spans="2:8" ht="24" thickBot="1" x14ac:dyDescent="0.3">
      <c r="B723" s="209" t="s">
        <v>31</v>
      </c>
      <c r="C723" s="210"/>
      <c r="D723" s="41"/>
      <c r="E723" s="41"/>
      <c r="F723" s="42" t="s">
        <v>28</v>
      </c>
      <c r="G723" s="43">
        <f t="shared" si="19"/>
        <v>0</v>
      </c>
      <c r="H723" s="204"/>
    </row>
    <row r="724" spans="2:8" ht="45.75" customHeight="1" x14ac:dyDescent="0.25">
      <c r="B724" s="205" t="s">
        <v>90</v>
      </c>
      <c r="C724" s="206"/>
      <c r="D724" s="35">
        <v>665.33</v>
      </c>
      <c r="E724" s="35">
        <v>4.5999999999999996</v>
      </c>
      <c r="F724" s="36" t="s">
        <v>28</v>
      </c>
      <c r="G724" s="37">
        <f t="shared" si="19"/>
        <v>3060.518</v>
      </c>
      <c r="H724" s="204"/>
    </row>
    <row r="725" spans="2:8" ht="23.25" x14ac:dyDescent="0.25">
      <c r="B725" s="211" t="s">
        <v>91</v>
      </c>
      <c r="C725" s="212"/>
      <c r="D725" s="44"/>
      <c r="E725" s="44"/>
      <c r="F725" s="45" t="s">
        <v>28</v>
      </c>
      <c r="G725" s="46">
        <f t="shared" si="19"/>
        <v>0</v>
      </c>
      <c r="H725" s="204"/>
    </row>
    <row r="726" spans="2:8" ht="23.25" x14ac:dyDescent="0.25">
      <c r="B726" s="211" t="s">
        <v>32</v>
      </c>
      <c r="C726" s="212"/>
      <c r="D726" s="47">
        <v>2425.1</v>
      </c>
      <c r="E726" s="53">
        <v>2.2999999999999998</v>
      </c>
      <c r="F726" s="45" t="s">
        <v>28</v>
      </c>
      <c r="G726" s="46">
        <f t="shared" si="19"/>
        <v>5577.73</v>
      </c>
      <c r="H726" s="204"/>
    </row>
    <row r="727" spans="2:8" ht="23.25" x14ac:dyDescent="0.25">
      <c r="B727" s="211" t="s">
        <v>92</v>
      </c>
      <c r="C727" s="212"/>
      <c r="D727" s="47">
        <v>1718.79</v>
      </c>
      <c r="E727" s="53">
        <v>2.2999999999999998</v>
      </c>
      <c r="F727" s="45" t="s">
        <v>28</v>
      </c>
      <c r="G727" s="46">
        <f t="shared" si="19"/>
        <v>3953.2169999999996</v>
      </c>
      <c r="H727" s="204"/>
    </row>
    <row r="728" spans="2:8" ht="23.25" x14ac:dyDescent="0.25">
      <c r="B728" s="211" t="s">
        <v>34</v>
      </c>
      <c r="C728" s="212"/>
      <c r="D728" s="47">
        <v>473.91</v>
      </c>
      <c r="E728" s="53">
        <v>2.2999999999999998</v>
      </c>
      <c r="F728" s="45" t="s">
        <v>28</v>
      </c>
      <c r="G728" s="46">
        <f>D728*E728</f>
        <v>1089.9929999999999</v>
      </c>
      <c r="H728" s="204"/>
    </row>
    <row r="729" spans="2:8" ht="24" thickBot="1" x14ac:dyDescent="0.3">
      <c r="B729" s="207" t="s">
        <v>33</v>
      </c>
      <c r="C729" s="208"/>
      <c r="D729" s="38">
        <v>320.5</v>
      </c>
      <c r="E729" s="38">
        <v>23</v>
      </c>
      <c r="F729" s="39" t="s">
        <v>28</v>
      </c>
      <c r="G729" s="48">
        <f>D729*E729</f>
        <v>7371.5</v>
      </c>
      <c r="H729" s="204"/>
    </row>
    <row r="730" spans="2:8" ht="23.25" x14ac:dyDescent="0.25">
      <c r="B730" s="4"/>
      <c r="C730" s="168"/>
      <c r="D730" s="168"/>
      <c r="E730" s="11"/>
      <c r="F730" s="11"/>
      <c r="G730" s="3"/>
      <c r="H730" s="58"/>
    </row>
    <row r="731" spans="2:8" ht="25.5" x14ac:dyDescent="0.25">
      <c r="B731" s="4"/>
      <c r="C731" s="14" t="s">
        <v>93</v>
      </c>
      <c r="D731" s="15"/>
      <c r="E731" s="4"/>
      <c r="F731" s="4"/>
      <c r="G731" s="3"/>
      <c r="H731" s="56"/>
    </row>
    <row r="732" spans="2:8" ht="18.75" x14ac:dyDescent="0.25">
      <c r="B732" s="4"/>
      <c r="C732" s="195" t="s">
        <v>94</v>
      </c>
      <c r="D732" s="166" t="s">
        <v>95</v>
      </c>
      <c r="E732" s="167">
        <f>ROUND((G720+D713)/D713,2)</f>
        <v>1.02</v>
      </c>
      <c r="F732" s="167"/>
      <c r="G732" s="5"/>
      <c r="H732" s="56"/>
    </row>
    <row r="733" spans="2:8" ht="23.25" x14ac:dyDescent="0.25">
      <c r="B733" s="4"/>
      <c r="C733" s="195"/>
      <c r="D733" s="166" t="s">
        <v>96</v>
      </c>
      <c r="E733" s="167">
        <f>ROUND((G721+G722+D713)/D713,2)</f>
        <v>1.01</v>
      </c>
      <c r="F733" s="167"/>
      <c r="G733" s="12"/>
      <c r="H733" s="59"/>
    </row>
    <row r="734" spans="2:8" ht="23.25" x14ac:dyDescent="0.25">
      <c r="B734" s="4"/>
      <c r="C734" s="195"/>
      <c r="D734" s="166" t="s">
        <v>97</v>
      </c>
      <c r="E734" s="167">
        <f>ROUND((G723+D713)/D713,2)</f>
        <v>1</v>
      </c>
      <c r="F734" s="5"/>
      <c r="G734" s="12"/>
      <c r="H734" s="56"/>
    </row>
    <row r="735" spans="2:8" ht="23.25" x14ac:dyDescent="0.25">
      <c r="B735" s="4"/>
      <c r="C735" s="195"/>
      <c r="D735" s="24" t="s">
        <v>98</v>
      </c>
      <c r="E735" s="25">
        <f>ROUND((SUM(G724:G729)+D713)/D713,2)</f>
        <v>2.4900000000000002</v>
      </c>
      <c r="F735" s="5"/>
      <c r="G735" s="12"/>
      <c r="H735" s="56"/>
    </row>
    <row r="736" spans="2:8" ht="25.5" x14ac:dyDescent="0.25">
      <c r="B736" s="4"/>
      <c r="C736" s="4"/>
      <c r="D736" s="26" t="s">
        <v>99</v>
      </c>
      <c r="E736" s="27">
        <f>SUM(E732:E735)-IF(D717="сплошная",3,2)</f>
        <v>2.5200000000000005</v>
      </c>
      <c r="F736" s="28"/>
      <c r="G736" s="3"/>
      <c r="H736" s="56"/>
    </row>
    <row r="737" spans="2:8" ht="23.25" x14ac:dyDescent="0.25">
      <c r="B737" s="4"/>
      <c r="C737" s="4"/>
      <c r="D737" s="4"/>
      <c r="E737" s="29"/>
      <c r="F737" s="4"/>
      <c r="G737" s="3"/>
      <c r="H737" s="56"/>
    </row>
    <row r="738" spans="2:8" ht="25.5" x14ac:dyDescent="0.35">
      <c r="B738" s="13"/>
      <c r="C738" s="30" t="s">
        <v>100</v>
      </c>
      <c r="D738" s="196">
        <f>E736*D713</f>
        <v>35607.600000000006</v>
      </c>
      <c r="E738" s="196"/>
      <c r="F738" s="4"/>
      <c r="G738" s="3"/>
      <c r="H738" s="56"/>
    </row>
    <row r="739" spans="2:8" ht="18.75" x14ac:dyDescent="0.3">
      <c r="B739" s="4"/>
      <c r="C739" s="31" t="s">
        <v>101</v>
      </c>
      <c r="D739" s="197">
        <f>D738/D712</f>
        <v>89.466331658291466</v>
      </c>
      <c r="E739" s="197"/>
      <c r="F739" s="4"/>
      <c r="G739" s="4"/>
      <c r="H739" s="60"/>
    </row>
    <row r="742" spans="2:8" ht="60.75" customHeight="1" x14ac:dyDescent="0.8">
      <c r="B742" s="225" t="s">
        <v>379</v>
      </c>
      <c r="C742" s="225"/>
      <c r="D742" s="225"/>
      <c r="E742" s="225"/>
      <c r="F742" s="225"/>
      <c r="G742" s="225"/>
      <c r="H742" s="225"/>
    </row>
    <row r="743" spans="2:8" ht="18.75" x14ac:dyDescent="0.25">
      <c r="B743" s="226" t="s">
        <v>73</v>
      </c>
      <c r="C743" s="226"/>
      <c r="D743" s="226"/>
      <c r="E743" s="226"/>
      <c r="F743" s="226"/>
      <c r="G743" s="226"/>
      <c r="H743" s="56"/>
    </row>
    <row r="744" spans="2:8" ht="25.5" x14ac:dyDescent="0.25">
      <c r="B744" s="4"/>
      <c r="C744" s="14" t="s">
        <v>74</v>
      </c>
      <c r="D744" s="15"/>
      <c r="E744" s="4"/>
      <c r="F744" s="4"/>
      <c r="G744" s="3"/>
      <c r="H744" s="56"/>
    </row>
    <row r="745" spans="2:8" ht="39.950000000000003" customHeight="1" x14ac:dyDescent="0.25">
      <c r="B745" s="5"/>
      <c r="C745" s="213" t="s">
        <v>75</v>
      </c>
      <c r="D745" s="216" t="s">
        <v>303</v>
      </c>
      <c r="E745" s="217"/>
      <c r="F745" s="217"/>
      <c r="G745" s="218"/>
      <c r="H745" s="57"/>
    </row>
    <row r="746" spans="2:8" ht="19.5" customHeight="1" x14ac:dyDescent="0.25">
      <c r="B746" s="5"/>
      <c r="C746" s="214"/>
      <c r="D746" s="216" t="s">
        <v>306</v>
      </c>
      <c r="E746" s="217"/>
      <c r="F746" s="217"/>
      <c r="G746" s="218"/>
      <c r="H746" s="57"/>
    </row>
    <row r="747" spans="2:8" ht="19.5" customHeight="1" x14ac:dyDescent="0.25">
      <c r="B747" s="5"/>
      <c r="C747" s="215"/>
      <c r="D747" s="216" t="s">
        <v>369</v>
      </c>
      <c r="E747" s="217"/>
      <c r="F747" s="217"/>
      <c r="G747" s="218"/>
      <c r="H747" s="57"/>
    </row>
    <row r="748" spans="2:8" ht="23.25" x14ac:dyDescent="0.25">
      <c r="B748" s="4"/>
      <c r="C748" s="16" t="s">
        <v>76</v>
      </c>
      <c r="D748" s="6">
        <v>3.5</v>
      </c>
      <c r="E748" s="17"/>
      <c r="F748" s="5"/>
      <c r="G748" s="3"/>
      <c r="H748" s="56"/>
    </row>
    <row r="749" spans="2:8" ht="22.5" x14ac:dyDescent="0.25">
      <c r="B749" s="4"/>
      <c r="C749" s="18" t="s">
        <v>77</v>
      </c>
      <c r="D749" s="7">
        <v>720</v>
      </c>
      <c r="E749" s="219" t="s">
        <v>78</v>
      </c>
      <c r="F749" s="220"/>
      <c r="G749" s="223">
        <f>D750/D749</f>
        <v>15.881944444444445</v>
      </c>
      <c r="H749" s="56"/>
    </row>
    <row r="750" spans="2:8" ht="22.5" x14ac:dyDescent="0.25">
      <c r="B750" s="4"/>
      <c r="C750" s="18" t="s">
        <v>79</v>
      </c>
      <c r="D750" s="7">
        <v>11435</v>
      </c>
      <c r="E750" s="221"/>
      <c r="F750" s="222"/>
      <c r="G750" s="224"/>
      <c r="H750" s="56"/>
    </row>
    <row r="751" spans="2:8" ht="23.25" x14ac:dyDescent="0.25">
      <c r="B751" s="4"/>
      <c r="C751" s="19"/>
      <c r="D751" s="8"/>
      <c r="E751" s="20"/>
      <c r="F751" s="4"/>
      <c r="G751" s="3"/>
      <c r="H751" s="56"/>
    </row>
    <row r="752" spans="2:8" ht="23.25" x14ac:dyDescent="0.25">
      <c r="B752" s="4"/>
      <c r="C752" s="49" t="s">
        <v>80</v>
      </c>
      <c r="D752" s="61" t="s">
        <v>311</v>
      </c>
      <c r="E752" s="4"/>
      <c r="F752" s="4"/>
      <c r="G752" s="3"/>
      <c r="H752" s="56"/>
    </row>
    <row r="753" spans="2:8" ht="23.25" x14ac:dyDescent="0.25">
      <c r="B753" s="4"/>
      <c r="C753" s="49" t="s">
        <v>81</v>
      </c>
      <c r="D753" s="61">
        <v>55</v>
      </c>
      <c r="E753" s="4"/>
      <c r="F753" s="4"/>
      <c r="G753" s="3"/>
      <c r="H753" s="56"/>
    </row>
    <row r="754" spans="2:8" ht="23.25" x14ac:dyDescent="0.25">
      <c r="B754" s="4"/>
      <c r="C754" s="49" t="s">
        <v>82</v>
      </c>
      <c r="D754" s="50" t="s">
        <v>83</v>
      </c>
      <c r="E754" s="4"/>
      <c r="F754" s="4"/>
      <c r="G754" s="3"/>
      <c r="H754" s="56"/>
    </row>
    <row r="755" spans="2:8" ht="24" thickBot="1" x14ac:dyDescent="0.3">
      <c r="B755" s="4"/>
      <c r="C755" s="4"/>
      <c r="D755" s="4"/>
      <c r="E755" s="4"/>
      <c r="F755" s="4"/>
      <c r="G755" s="3"/>
      <c r="H755" s="56"/>
    </row>
    <row r="756" spans="2:8" ht="48" thickBot="1" x14ac:dyDescent="0.3">
      <c r="B756" s="198" t="s">
        <v>29</v>
      </c>
      <c r="C756" s="199"/>
      <c r="D756" s="9" t="s">
        <v>84</v>
      </c>
      <c r="E756" s="200" t="s">
        <v>85</v>
      </c>
      <c r="F756" s="201"/>
      <c r="G756" s="10" t="s">
        <v>86</v>
      </c>
      <c r="H756" s="56"/>
    </row>
    <row r="757" spans="2:8" ht="24" thickBot="1" x14ac:dyDescent="0.3">
      <c r="B757" s="202" t="s">
        <v>87</v>
      </c>
      <c r="C757" s="203"/>
      <c r="D757" s="32">
        <v>149.88999999999999</v>
      </c>
      <c r="E757" s="52">
        <v>3.5</v>
      </c>
      <c r="F757" s="33" t="s">
        <v>28</v>
      </c>
      <c r="G757" s="34">
        <f t="shared" ref="G757:G764" si="20">D757*E757</f>
        <v>524.61500000000001</v>
      </c>
      <c r="H757" s="204"/>
    </row>
    <row r="758" spans="2:8" ht="45.75" customHeight="1" x14ac:dyDescent="0.25">
      <c r="B758" s="205" t="s">
        <v>88</v>
      </c>
      <c r="C758" s="206"/>
      <c r="D758" s="35">
        <v>70.41</v>
      </c>
      <c r="E758" s="62">
        <v>0.8</v>
      </c>
      <c r="F758" s="36" t="s">
        <v>30</v>
      </c>
      <c r="G758" s="37">
        <f t="shared" si="20"/>
        <v>56.328000000000003</v>
      </c>
      <c r="H758" s="204"/>
    </row>
    <row r="759" spans="2:8" ht="24" thickBot="1" x14ac:dyDescent="0.3">
      <c r="B759" s="207" t="s">
        <v>89</v>
      </c>
      <c r="C759" s="208"/>
      <c r="D759" s="38">
        <v>222.31</v>
      </c>
      <c r="E759" s="63">
        <v>0.8</v>
      </c>
      <c r="F759" s="39" t="s">
        <v>30</v>
      </c>
      <c r="G759" s="40">
        <f t="shared" si="20"/>
        <v>177.84800000000001</v>
      </c>
      <c r="H759" s="204"/>
    </row>
    <row r="760" spans="2:8" ht="24" thickBot="1" x14ac:dyDescent="0.3">
      <c r="B760" s="209" t="s">
        <v>31</v>
      </c>
      <c r="C760" s="210"/>
      <c r="D760" s="41"/>
      <c r="E760" s="41"/>
      <c r="F760" s="42" t="s">
        <v>28</v>
      </c>
      <c r="G760" s="43">
        <f t="shared" si="20"/>
        <v>0</v>
      </c>
      <c r="H760" s="204"/>
    </row>
    <row r="761" spans="2:8" ht="46.5" customHeight="1" x14ac:dyDescent="0.25">
      <c r="B761" s="205" t="s">
        <v>90</v>
      </c>
      <c r="C761" s="206"/>
      <c r="D761" s="35">
        <v>665.33</v>
      </c>
      <c r="E761" s="35">
        <v>7</v>
      </c>
      <c r="F761" s="36" t="s">
        <v>28</v>
      </c>
      <c r="G761" s="37">
        <f t="shared" si="20"/>
        <v>4657.3100000000004</v>
      </c>
      <c r="H761" s="204"/>
    </row>
    <row r="762" spans="2:8" ht="23.25" x14ac:dyDescent="0.25">
      <c r="B762" s="211" t="s">
        <v>91</v>
      </c>
      <c r="C762" s="212"/>
      <c r="D762" s="44"/>
      <c r="E762" s="44"/>
      <c r="F762" s="45" t="s">
        <v>28</v>
      </c>
      <c r="G762" s="46">
        <f t="shared" si="20"/>
        <v>0</v>
      </c>
      <c r="H762" s="204"/>
    </row>
    <row r="763" spans="2:8" ht="23.25" x14ac:dyDescent="0.25">
      <c r="B763" s="211" t="s">
        <v>32</v>
      </c>
      <c r="C763" s="212"/>
      <c r="D763" s="47">
        <v>2425.1</v>
      </c>
      <c r="E763" s="53">
        <v>3.5</v>
      </c>
      <c r="F763" s="45" t="s">
        <v>28</v>
      </c>
      <c r="G763" s="46">
        <f t="shared" si="20"/>
        <v>8487.85</v>
      </c>
      <c r="H763" s="204"/>
    </row>
    <row r="764" spans="2:8" ht="23.25" x14ac:dyDescent="0.25">
      <c r="B764" s="211" t="s">
        <v>92</v>
      </c>
      <c r="C764" s="212"/>
      <c r="D764" s="47">
        <v>1718.79</v>
      </c>
      <c r="E764" s="53">
        <v>3.5</v>
      </c>
      <c r="F764" s="45" t="s">
        <v>28</v>
      </c>
      <c r="G764" s="46">
        <f t="shared" si="20"/>
        <v>6015.7649999999994</v>
      </c>
      <c r="H764" s="204"/>
    </row>
    <row r="765" spans="2:8" ht="23.25" x14ac:dyDescent="0.25">
      <c r="B765" s="211" t="s">
        <v>34</v>
      </c>
      <c r="C765" s="212"/>
      <c r="D765" s="47">
        <v>473.91</v>
      </c>
      <c r="E765" s="53">
        <v>3.5</v>
      </c>
      <c r="F765" s="45" t="s">
        <v>28</v>
      </c>
      <c r="G765" s="46">
        <f>D765*E765</f>
        <v>1658.6850000000002</v>
      </c>
      <c r="H765" s="204"/>
    </row>
    <row r="766" spans="2:8" ht="24" thickBot="1" x14ac:dyDescent="0.3">
      <c r="B766" s="207" t="s">
        <v>33</v>
      </c>
      <c r="C766" s="208"/>
      <c r="D766" s="38">
        <v>320.5</v>
      </c>
      <c r="E766" s="38">
        <v>35</v>
      </c>
      <c r="F766" s="39" t="s">
        <v>28</v>
      </c>
      <c r="G766" s="48">
        <f>D766*E766</f>
        <v>11217.5</v>
      </c>
      <c r="H766" s="204"/>
    </row>
    <row r="767" spans="2:8" ht="23.25" x14ac:dyDescent="0.25">
      <c r="B767" s="4"/>
      <c r="C767" s="168"/>
      <c r="D767" s="168"/>
      <c r="E767" s="11"/>
      <c r="F767" s="11"/>
      <c r="G767" s="3"/>
      <c r="H767" s="58"/>
    </row>
    <row r="768" spans="2:8" ht="25.5" x14ac:dyDescent="0.25">
      <c r="B768" s="4"/>
      <c r="C768" s="14" t="s">
        <v>93</v>
      </c>
      <c r="D768" s="15"/>
      <c r="E768" s="4"/>
      <c r="F768" s="4"/>
      <c r="G768" s="3"/>
      <c r="H768" s="56"/>
    </row>
    <row r="769" spans="2:8" ht="18.75" x14ac:dyDescent="0.25">
      <c r="B769" s="4"/>
      <c r="C769" s="195" t="s">
        <v>94</v>
      </c>
      <c r="D769" s="166" t="s">
        <v>95</v>
      </c>
      <c r="E769" s="167">
        <f>ROUND((G757+D750)/D750,2)</f>
        <v>1.05</v>
      </c>
      <c r="F769" s="167"/>
      <c r="G769" s="5"/>
      <c r="H769" s="56"/>
    </row>
    <row r="770" spans="2:8" ht="23.25" x14ac:dyDescent="0.25">
      <c r="B770" s="4"/>
      <c r="C770" s="195"/>
      <c r="D770" s="166" t="s">
        <v>96</v>
      </c>
      <c r="E770" s="167">
        <f>ROUND((G758+G759+D750)/D750,2)</f>
        <v>1.02</v>
      </c>
      <c r="F770" s="167"/>
      <c r="G770" s="12"/>
      <c r="H770" s="59"/>
    </row>
    <row r="771" spans="2:8" ht="23.25" x14ac:dyDescent="0.25">
      <c r="B771" s="4"/>
      <c r="C771" s="195"/>
      <c r="D771" s="166" t="s">
        <v>97</v>
      </c>
      <c r="E771" s="167">
        <f>ROUND((G760+D750)/D750,2)</f>
        <v>1</v>
      </c>
      <c r="F771" s="5"/>
      <c r="G771" s="12"/>
      <c r="H771" s="56"/>
    </row>
    <row r="772" spans="2:8" ht="23.25" x14ac:dyDescent="0.25">
      <c r="B772" s="4"/>
      <c r="C772" s="195"/>
      <c r="D772" s="24" t="s">
        <v>98</v>
      </c>
      <c r="E772" s="25">
        <f>ROUND((SUM(G761:G766)+D750)/D750,2)</f>
        <v>3.8</v>
      </c>
      <c r="F772" s="5"/>
      <c r="G772" s="12"/>
      <c r="H772" s="56"/>
    </row>
    <row r="773" spans="2:8" ht="25.5" x14ac:dyDescent="0.25">
      <c r="B773" s="4"/>
      <c r="C773" s="4"/>
      <c r="D773" s="26" t="s">
        <v>99</v>
      </c>
      <c r="E773" s="27">
        <f>SUM(E769:E772)-IF(D754="сплошная",3,2)</f>
        <v>3.87</v>
      </c>
      <c r="F773" s="28"/>
      <c r="G773" s="3"/>
      <c r="H773" s="56"/>
    </row>
    <row r="774" spans="2:8" ht="23.25" x14ac:dyDescent="0.25">
      <c r="B774" s="4"/>
      <c r="C774" s="4"/>
      <c r="D774" s="4"/>
      <c r="E774" s="29"/>
      <c r="F774" s="4"/>
      <c r="G774" s="3"/>
      <c r="H774" s="56"/>
    </row>
    <row r="775" spans="2:8" ht="25.5" x14ac:dyDescent="0.35">
      <c r="B775" s="13"/>
      <c r="C775" s="30" t="s">
        <v>100</v>
      </c>
      <c r="D775" s="196">
        <f>E773*D750</f>
        <v>44253.450000000004</v>
      </c>
      <c r="E775" s="196"/>
      <c r="F775" s="4"/>
      <c r="G775" s="3"/>
      <c r="H775" s="56"/>
    </row>
    <row r="776" spans="2:8" ht="18.75" x14ac:dyDescent="0.3">
      <c r="B776" s="4"/>
      <c r="C776" s="31" t="s">
        <v>101</v>
      </c>
      <c r="D776" s="197">
        <f>D775/D749</f>
        <v>61.463125000000005</v>
      </c>
      <c r="E776" s="197"/>
      <c r="F776" s="4"/>
      <c r="G776" s="4"/>
      <c r="H776" s="60"/>
    </row>
    <row r="779" spans="2:8" ht="60.75" x14ac:dyDescent="0.8">
      <c r="B779" s="225" t="s">
        <v>380</v>
      </c>
      <c r="C779" s="225"/>
      <c r="D779" s="225"/>
      <c r="E779" s="225"/>
      <c r="F779" s="225"/>
      <c r="G779" s="225"/>
      <c r="H779" s="225"/>
    </row>
    <row r="780" spans="2:8" ht="18.75" x14ac:dyDescent="0.25">
      <c r="B780" s="226" t="s">
        <v>73</v>
      </c>
      <c r="C780" s="226"/>
      <c r="D780" s="226"/>
      <c r="E780" s="226"/>
      <c r="F780" s="226"/>
      <c r="G780" s="226"/>
      <c r="H780" s="56"/>
    </row>
    <row r="781" spans="2:8" ht="25.5" x14ac:dyDescent="0.25">
      <c r="B781" s="4"/>
      <c r="C781" s="14" t="s">
        <v>74</v>
      </c>
      <c r="D781" s="15"/>
      <c r="E781" s="4"/>
      <c r="F781" s="4"/>
      <c r="G781" s="3"/>
      <c r="H781" s="56"/>
    </row>
    <row r="782" spans="2:8" ht="19.5" x14ac:dyDescent="0.25">
      <c r="B782" s="5"/>
      <c r="C782" s="213" t="s">
        <v>75</v>
      </c>
      <c r="D782" s="216" t="s">
        <v>303</v>
      </c>
      <c r="E782" s="217"/>
      <c r="F782" s="217"/>
      <c r="G782" s="218"/>
      <c r="H782" s="57"/>
    </row>
    <row r="783" spans="2:8" ht="19.5" x14ac:dyDescent="0.25">
      <c r="B783" s="5"/>
      <c r="C783" s="214"/>
      <c r="D783" s="227" t="s">
        <v>306</v>
      </c>
      <c r="E783" s="227"/>
      <c r="F783" s="227"/>
      <c r="G783" s="227"/>
      <c r="H783" s="57"/>
    </row>
    <row r="784" spans="2:8" ht="19.5" x14ac:dyDescent="0.25">
      <c r="B784" s="5"/>
      <c r="C784" s="215"/>
      <c r="D784" s="227" t="s">
        <v>392</v>
      </c>
      <c r="E784" s="227"/>
      <c r="F784" s="227"/>
      <c r="G784" s="227"/>
      <c r="H784" s="57"/>
    </row>
    <row r="785" spans="2:8" ht="23.25" x14ac:dyDescent="0.25">
      <c r="B785" s="4"/>
      <c r="C785" s="16" t="s">
        <v>76</v>
      </c>
      <c r="D785" s="6">
        <v>4.8</v>
      </c>
      <c r="E785" s="17"/>
      <c r="F785" s="5"/>
      <c r="G785" s="3"/>
      <c r="H785" s="56"/>
    </row>
    <row r="786" spans="2:8" ht="22.5" x14ac:dyDescent="0.25">
      <c r="B786" s="4"/>
      <c r="C786" s="18" t="s">
        <v>77</v>
      </c>
      <c r="D786" s="7">
        <v>938</v>
      </c>
      <c r="E786" s="219" t="s">
        <v>78</v>
      </c>
      <c r="F786" s="220"/>
      <c r="G786" s="223">
        <f>D787/D786</f>
        <v>11.0863539445629</v>
      </c>
      <c r="H786" s="56"/>
    </row>
    <row r="787" spans="2:8" ht="22.5" x14ac:dyDescent="0.25">
      <c r="B787" s="4"/>
      <c r="C787" s="18" t="s">
        <v>79</v>
      </c>
      <c r="D787" s="7">
        <v>10399</v>
      </c>
      <c r="E787" s="221"/>
      <c r="F787" s="222"/>
      <c r="G787" s="224"/>
      <c r="H787" s="56"/>
    </row>
    <row r="788" spans="2:8" ht="23.25" x14ac:dyDescent="0.25">
      <c r="B788" s="4"/>
      <c r="C788" s="19"/>
      <c r="D788" s="8"/>
      <c r="E788" s="20"/>
      <c r="F788" s="4"/>
      <c r="G788" s="3"/>
      <c r="H788" s="56"/>
    </row>
    <row r="789" spans="2:8" ht="23.25" x14ac:dyDescent="0.25">
      <c r="B789" s="4"/>
      <c r="C789" s="49" t="s">
        <v>80</v>
      </c>
      <c r="D789" s="61" t="s">
        <v>311</v>
      </c>
      <c r="E789" s="4"/>
      <c r="F789" s="4"/>
      <c r="G789" s="3"/>
      <c r="H789" s="56"/>
    </row>
    <row r="790" spans="2:8" ht="23.25" x14ac:dyDescent="0.25">
      <c r="B790" s="4"/>
      <c r="C790" s="49" t="s">
        <v>81</v>
      </c>
      <c r="D790" s="61">
        <v>55</v>
      </c>
      <c r="E790" s="4"/>
      <c r="F790" s="4"/>
      <c r="G790" s="3"/>
      <c r="H790" s="56"/>
    </row>
    <row r="791" spans="2:8" ht="23.25" x14ac:dyDescent="0.25">
      <c r="B791" s="4"/>
      <c r="C791" s="49" t="s">
        <v>82</v>
      </c>
      <c r="D791" s="50" t="s">
        <v>83</v>
      </c>
      <c r="E791" s="4"/>
      <c r="F791" s="4"/>
      <c r="G791" s="3"/>
      <c r="H791" s="56"/>
    </row>
    <row r="792" spans="2:8" ht="24" thickBot="1" x14ac:dyDescent="0.3">
      <c r="B792" s="4"/>
      <c r="C792" s="4"/>
      <c r="D792" s="4"/>
      <c r="E792" s="4"/>
      <c r="F792" s="4"/>
      <c r="G792" s="3"/>
      <c r="H792" s="56"/>
    </row>
    <row r="793" spans="2:8" ht="48" thickBot="1" x14ac:dyDescent="0.3">
      <c r="B793" s="198" t="s">
        <v>29</v>
      </c>
      <c r="C793" s="199"/>
      <c r="D793" s="9" t="s">
        <v>84</v>
      </c>
      <c r="E793" s="200" t="s">
        <v>85</v>
      </c>
      <c r="F793" s="201"/>
      <c r="G793" s="10" t="s">
        <v>86</v>
      </c>
      <c r="H793" s="56"/>
    </row>
    <row r="794" spans="2:8" ht="24" thickBot="1" x14ac:dyDescent="0.3">
      <c r="B794" s="202" t="s">
        <v>87</v>
      </c>
      <c r="C794" s="203"/>
      <c r="D794" s="32">
        <v>149.88999999999999</v>
      </c>
      <c r="E794" s="52">
        <v>4.8</v>
      </c>
      <c r="F794" s="33" t="s">
        <v>28</v>
      </c>
      <c r="G794" s="34">
        <f t="shared" ref="G794:G801" si="21">D794*E794</f>
        <v>719.47199999999987</v>
      </c>
      <c r="H794" s="204"/>
    </row>
    <row r="795" spans="2:8" ht="23.25" x14ac:dyDescent="0.25">
      <c r="B795" s="205" t="s">
        <v>88</v>
      </c>
      <c r="C795" s="206"/>
      <c r="D795" s="35">
        <v>70.41</v>
      </c>
      <c r="E795" s="62">
        <v>1.1000000000000001</v>
      </c>
      <c r="F795" s="36" t="s">
        <v>30</v>
      </c>
      <c r="G795" s="37">
        <f t="shared" si="21"/>
        <v>77.451000000000008</v>
      </c>
      <c r="H795" s="204"/>
    </row>
    <row r="796" spans="2:8" ht="24" thickBot="1" x14ac:dyDescent="0.3">
      <c r="B796" s="207" t="s">
        <v>89</v>
      </c>
      <c r="C796" s="208"/>
      <c r="D796" s="38">
        <v>222.31</v>
      </c>
      <c r="E796" s="63">
        <v>1.1000000000000001</v>
      </c>
      <c r="F796" s="39" t="s">
        <v>30</v>
      </c>
      <c r="G796" s="40">
        <f t="shared" si="21"/>
        <v>244.54100000000003</v>
      </c>
      <c r="H796" s="204"/>
    </row>
    <row r="797" spans="2:8" ht="24" thickBot="1" x14ac:dyDescent="0.3">
      <c r="B797" s="209" t="s">
        <v>31</v>
      </c>
      <c r="C797" s="210"/>
      <c r="D797" s="41"/>
      <c r="E797" s="41"/>
      <c r="F797" s="42" t="s">
        <v>28</v>
      </c>
      <c r="G797" s="43">
        <f t="shared" si="21"/>
        <v>0</v>
      </c>
      <c r="H797" s="204"/>
    </row>
    <row r="798" spans="2:8" ht="23.25" x14ac:dyDescent="0.25">
      <c r="B798" s="205" t="s">
        <v>90</v>
      </c>
      <c r="C798" s="206"/>
      <c r="D798" s="35">
        <v>665.33</v>
      </c>
      <c r="E798" s="35">
        <v>9.6</v>
      </c>
      <c r="F798" s="36" t="s">
        <v>28</v>
      </c>
      <c r="G798" s="37">
        <f t="shared" si="21"/>
        <v>6387.1680000000006</v>
      </c>
      <c r="H798" s="204"/>
    </row>
    <row r="799" spans="2:8" ht="23.25" x14ac:dyDescent="0.25">
      <c r="B799" s="211" t="s">
        <v>91</v>
      </c>
      <c r="C799" s="212"/>
      <c r="D799" s="44"/>
      <c r="E799" s="44"/>
      <c r="F799" s="45" t="s">
        <v>28</v>
      </c>
      <c r="G799" s="46">
        <f t="shared" si="21"/>
        <v>0</v>
      </c>
      <c r="H799" s="204"/>
    </row>
    <row r="800" spans="2:8" ht="23.25" x14ac:dyDescent="0.25">
      <c r="B800" s="211" t="s">
        <v>32</v>
      </c>
      <c r="C800" s="212"/>
      <c r="D800" s="47">
        <v>2425.1</v>
      </c>
      <c r="E800" s="53">
        <v>4.8</v>
      </c>
      <c r="F800" s="45" t="s">
        <v>28</v>
      </c>
      <c r="G800" s="46">
        <f t="shared" si="21"/>
        <v>11640.48</v>
      </c>
      <c r="H800" s="204"/>
    </row>
    <row r="801" spans="2:8" ht="23.25" x14ac:dyDescent="0.25">
      <c r="B801" s="211" t="s">
        <v>92</v>
      </c>
      <c r="C801" s="212"/>
      <c r="D801" s="47">
        <v>1718.79</v>
      </c>
      <c r="E801" s="53">
        <v>4.8</v>
      </c>
      <c r="F801" s="45" t="s">
        <v>28</v>
      </c>
      <c r="G801" s="46">
        <f t="shared" si="21"/>
        <v>8250.1919999999991</v>
      </c>
      <c r="H801" s="204"/>
    </row>
    <row r="802" spans="2:8" ht="23.25" x14ac:dyDescent="0.25">
      <c r="B802" s="211" t="s">
        <v>34</v>
      </c>
      <c r="C802" s="212"/>
      <c r="D802" s="47">
        <v>473.91</v>
      </c>
      <c r="E802" s="53">
        <v>4.8</v>
      </c>
      <c r="F802" s="45" t="s">
        <v>28</v>
      </c>
      <c r="G802" s="46">
        <f>D802*E802</f>
        <v>2274.768</v>
      </c>
      <c r="H802" s="204"/>
    </row>
    <row r="803" spans="2:8" ht="24" thickBot="1" x14ac:dyDescent="0.3">
      <c r="B803" s="207" t="s">
        <v>33</v>
      </c>
      <c r="C803" s="208"/>
      <c r="D803" s="38">
        <v>320.5</v>
      </c>
      <c r="E803" s="38">
        <v>48</v>
      </c>
      <c r="F803" s="39" t="s">
        <v>28</v>
      </c>
      <c r="G803" s="48">
        <f>D803*E803</f>
        <v>15384</v>
      </c>
      <c r="H803" s="204"/>
    </row>
    <row r="804" spans="2:8" ht="23.25" x14ac:dyDescent="0.25">
      <c r="B804" s="4"/>
      <c r="C804" s="168"/>
      <c r="D804" s="168"/>
      <c r="E804" s="11"/>
      <c r="F804" s="11"/>
      <c r="G804" s="3"/>
      <c r="H804" s="58"/>
    </row>
    <row r="805" spans="2:8" ht="25.5" x14ac:dyDescent="0.25">
      <c r="B805" s="4"/>
      <c r="C805" s="14" t="s">
        <v>93</v>
      </c>
      <c r="D805" s="15"/>
      <c r="E805" s="4"/>
      <c r="F805" s="4"/>
      <c r="G805" s="3"/>
      <c r="H805" s="56"/>
    </row>
    <row r="806" spans="2:8" ht="18.75" x14ac:dyDescent="0.25">
      <c r="B806" s="4"/>
      <c r="C806" s="195" t="s">
        <v>94</v>
      </c>
      <c r="D806" s="166" t="s">
        <v>95</v>
      </c>
      <c r="E806" s="167">
        <f>ROUND((G794+D787)/D787,2)</f>
        <v>1.07</v>
      </c>
      <c r="F806" s="167"/>
      <c r="G806" s="5"/>
      <c r="H806" s="56"/>
    </row>
    <row r="807" spans="2:8" ht="23.25" x14ac:dyDescent="0.25">
      <c r="B807" s="4"/>
      <c r="C807" s="195"/>
      <c r="D807" s="166" t="s">
        <v>96</v>
      </c>
      <c r="E807" s="167">
        <f>ROUND((G795+G796+D787)/D787,2)</f>
        <v>1.03</v>
      </c>
      <c r="F807" s="167"/>
      <c r="G807" s="12"/>
      <c r="H807" s="59"/>
    </row>
    <row r="808" spans="2:8" ht="23.25" x14ac:dyDescent="0.25">
      <c r="B808" s="4"/>
      <c r="C808" s="195"/>
      <c r="D808" s="166" t="s">
        <v>97</v>
      </c>
      <c r="E808" s="167">
        <f>ROUND((G797+D787)/D787,2)</f>
        <v>1</v>
      </c>
      <c r="F808" s="5"/>
      <c r="G808" s="12"/>
      <c r="H808" s="56"/>
    </row>
    <row r="809" spans="2:8" ht="23.25" x14ac:dyDescent="0.25">
      <c r="B809" s="4"/>
      <c r="C809" s="195"/>
      <c r="D809" s="24" t="s">
        <v>98</v>
      </c>
      <c r="E809" s="25">
        <f>ROUND((SUM(G798:G803)+D787)/D787,2)</f>
        <v>5.23</v>
      </c>
      <c r="F809" s="5"/>
      <c r="G809" s="12"/>
      <c r="H809" s="56"/>
    </row>
    <row r="810" spans="2:8" ht="25.5" x14ac:dyDescent="0.25">
      <c r="B810" s="4"/>
      <c r="C810" s="4"/>
      <c r="D810" s="26" t="s">
        <v>99</v>
      </c>
      <c r="E810" s="27">
        <f>SUM(E806:E809)-IF(D791="сплошная",3,2)</f>
        <v>5.33</v>
      </c>
      <c r="F810" s="28"/>
      <c r="G810" s="3"/>
      <c r="H810" s="56"/>
    </row>
    <row r="811" spans="2:8" ht="23.25" x14ac:dyDescent="0.25">
      <c r="B811" s="4"/>
      <c r="C811" s="4"/>
      <c r="D811" s="4"/>
      <c r="E811" s="29"/>
      <c r="F811" s="4"/>
      <c r="G811" s="3"/>
      <c r="H811" s="56"/>
    </row>
    <row r="812" spans="2:8" ht="25.5" x14ac:dyDescent="0.35">
      <c r="B812" s="13"/>
      <c r="C812" s="30" t="s">
        <v>100</v>
      </c>
      <c r="D812" s="196">
        <f>E810*D787</f>
        <v>55426.67</v>
      </c>
      <c r="E812" s="196"/>
      <c r="F812" s="4"/>
      <c r="G812" s="3"/>
      <c r="H812" s="56"/>
    </row>
    <row r="813" spans="2:8" ht="18.75" x14ac:dyDescent="0.3">
      <c r="B813" s="4"/>
      <c r="C813" s="31" t="s">
        <v>101</v>
      </c>
      <c r="D813" s="197">
        <f>D812/D786</f>
        <v>59.090266524520253</v>
      </c>
      <c r="E813" s="197"/>
      <c r="F813" s="4"/>
      <c r="G813" s="4"/>
      <c r="H813" s="60"/>
    </row>
    <row r="816" spans="2:8" ht="60.75" x14ac:dyDescent="0.8">
      <c r="B816" s="225" t="s">
        <v>381</v>
      </c>
      <c r="C816" s="225"/>
      <c r="D816" s="225"/>
      <c r="E816" s="225"/>
      <c r="F816" s="225"/>
      <c r="G816" s="225"/>
      <c r="H816" s="225"/>
    </row>
    <row r="817" spans="2:8" ht="18.75" x14ac:dyDescent="0.25">
      <c r="B817" s="226" t="s">
        <v>73</v>
      </c>
      <c r="C817" s="226"/>
      <c r="D817" s="226"/>
      <c r="E817" s="226"/>
      <c r="F817" s="226"/>
      <c r="G817" s="226"/>
      <c r="H817" s="56"/>
    </row>
    <row r="818" spans="2:8" ht="25.5" x14ac:dyDescent="0.25">
      <c r="B818" s="4"/>
      <c r="C818" s="14" t="s">
        <v>74</v>
      </c>
      <c r="D818" s="15"/>
      <c r="E818" s="4"/>
      <c r="F818" s="4"/>
      <c r="G818" s="3"/>
      <c r="H818" s="56"/>
    </row>
    <row r="819" spans="2:8" ht="19.5" x14ac:dyDescent="0.25">
      <c r="B819" s="5"/>
      <c r="C819" s="213" t="s">
        <v>75</v>
      </c>
      <c r="D819" s="216" t="s">
        <v>303</v>
      </c>
      <c r="E819" s="217"/>
      <c r="F819" s="217"/>
      <c r="G819" s="218"/>
      <c r="H819" s="57"/>
    </row>
    <row r="820" spans="2:8" ht="19.5" x14ac:dyDescent="0.25">
      <c r="B820" s="5"/>
      <c r="C820" s="214"/>
      <c r="D820" s="227" t="s">
        <v>306</v>
      </c>
      <c r="E820" s="227"/>
      <c r="F820" s="227"/>
      <c r="G820" s="227"/>
      <c r="H820" s="57"/>
    </row>
    <row r="821" spans="2:8" ht="19.5" x14ac:dyDescent="0.25">
      <c r="B821" s="5"/>
      <c r="C821" s="215"/>
      <c r="D821" s="227" t="s">
        <v>393</v>
      </c>
      <c r="E821" s="227"/>
      <c r="F821" s="227"/>
      <c r="G821" s="227"/>
      <c r="H821" s="57"/>
    </row>
    <row r="822" spans="2:8" ht="23.25" x14ac:dyDescent="0.25">
      <c r="B822" s="4"/>
      <c r="C822" s="16" t="s">
        <v>76</v>
      </c>
      <c r="D822" s="6">
        <v>2.4</v>
      </c>
      <c r="E822" s="17"/>
      <c r="F822" s="5"/>
      <c r="G822" s="3"/>
      <c r="H822" s="56"/>
    </row>
    <row r="823" spans="2:8" ht="22.5" x14ac:dyDescent="0.25">
      <c r="B823" s="4"/>
      <c r="C823" s="18" t="s">
        <v>77</v>
      </c>
      <c r="D823" s="7">
        <v>454</v>
      </c>
      <c r="E823" s="219" t="s">
        <v>78</v>
      </c>
      <c r="F823" s="220"/>
      <c r="G823" s="223">
        <f>D824/D823</f>
        <v>12.310572687224669</v>
      </c>
      <c r="H823" s="56"/>
    </row>
    <row r="824" spans="2:8" ht="22.5" x14ac:dyDescent="0.25">
      <c r="B824" s="4"/>
      <c r="C824" s="18" t="s">
        <v>79</v>
      </c>
      <c r="D824" s="7">
        <v>5589</v>
      </c>
      <c r="E824" s="221"/>
      <c r="F824" s="222"/>
      <c r="G824" s="224"/>
      <c r="H824" s="56"/>
    </row>
    <row r="825" spans="2:8" ht="23.25" x14ac:dyDescent="0.25">
      <c r="B825" s="4"/>
      <c r="C825" s="19"/>
      <c r="D825" s="8"/>
      <c r="E825" s="20"/>
      <c r="F825" s="4"/>
      <c r="G825" s="3"/>
      <c r="H825" s="56"/>
    </row>
    <row r="826" spans="2:8" ht="23.25" x14ac:dyDescent="0.25">
      <c r="B826" s="4"/>
      <c r="C826" s="49" t="s">
        <v>80</v>
      </c>
      <c r="D826" s="61" t="s">
        <v>311</v>
      </c>
      <c r="E826" s="4"/>
      <c r="F826" s="4"/>
      <c r="G826" s="3"/>
      <c r="H826" s="56"/>
    </row>
    <row r="827" spans="2:8" ht="23.25" x14ac:dyDescent="0.25">
      <c r="B827" s="4"/>
      <c r="C827" s="49" t="s">
        <v>81</v>
      </c>
      <c r="D827" s="61">
        <v>55</v>
      </c>
      <c r="E827" s="4"/>
      <c r="F827" s="4"/>
      <c r="G827" s="3"/>
      <c r="H827" s="56"/>
    </row>
    <row r="828" spans="2:8" ht="23.25" x14ac:dyDescent="0.25">
      <c r="B828" s="4"/>
      <c r="C828" s="49" t="s">
        <v>82</v>
      </c>
      <c r="D828" s="50" t="s">
        <v>83</v>
      </c>
      <c r="E828" s="4"/>
      <c r="F828" s="4"/>
      <c r="G828" s="3"/>
      <c r="H828" s="56"/>
    </row>
    <row r="829" spans="2:8" ht="24" thickBot="1" x14ac:dyDescent="0.3">
      <c r="B829" s="4"/>
      <c r="C829" s="4"/>
      <c r="D829" s="4"/>
      <c r="E829" s="4"/>
      <c r="F829" s="4"/>
      <c r="G829" s="3"/>
      <c r="H829" s="56"/>
    </row>
    <row r="830" spans="2:8" ht="48" thickBot="1" x14ac:dyDescent="0.3">
      <c r="B830" s="198" t="s">
        <v>29</v>
      </c>
      <c r="C830" s="199"/>
      <c r="D830" s="9" t="s">
        <v>84</v>
      </c>
      <c r="E830" s="200" t="s">
        <v>85</v>
      </c>
      <c r="F830" s="201"/>
      <c r="G830" s="10" t="s">
        <v>86</v>
      </c>
      <c r="H830" s="56"/>
    </row>
    <row r="831" spans="2:8" ht="24" thickBot="1" x14ac:dyDescent="0.3">
      <c r="B831" s="202" t="s">
        <v>87</v>
      </c>
      <c r="C831" s="203"/>
      <c r="D831" s="32">
        <v>149.88999999999999</v>
      </c>
      <c r="E831" s="52">
        <v>2.4</v>
      </c>
      <c r="F831" s="33" t="s">
        <v>28</v>
      </c>
      <c r="G831" s="34">
        <f t="shared" ref="G831:G838" si="22">D831*E831</f>
        <v>359.73599999999993</v>
      </c>
      <c r="H831" s="204"/>
    </row>
    <row r="832" spans="2:8" ht="23.25" x14ac:dyDescent="0.25">
      <c r="B832" s="205" t="s">
        <v>88</v>
      </c>
      <c r="C832" s="206"/>
      <c r="D832" s="35">
        <v>70.41</v>
      </c>
      <c r="E832" s="62">
        <v>0.5</v>
      </c>
      <c r="F832" s="36" t="s">
        <v>30</v>
      </c>
      <c r="G832" s="37">
        <f t="shared" si="22"/>
        <v>35.204999999999998</v>
      </c>
      <c r="H832" s="204"/>
    </row>
    <row r="833" spans="2:8" ht="24" thickBot="1" x14ac:dyDescent="0.3">
      <c r="B833" s="207" t="s">
        <v>89</v>
      </c>
      <c r="C833" s="208"/>
      <c r="D833" s="38">
        <v>222.31</v>
      </c>
      <c r="E833" s="63">
        <v>0.5</v>
      </c>
      <c r="F833" s="39" t="s">
        <v>30</v>
      </c>
      <c r="G833" s="40">
        <f t="shared" si="22"/>
        <v>111.155</v>
      </c>
      <c r="H833" s="204"/>
    </row>
    <row r="834" spans="2:8" ht="24" thickBot="1" x14ac:dyDescent="0.3">
      <c r="B834" s="209" t="s">
        <v>31</v>
      </c>
      <c r="C834" s="210"/>
      <c r="D834" s="41"/>
      <c r="E834" s="41"/>
      <c r="F834" s="42" t="s">
        <v>28</v>
      </c>
      <c r="G834" s="43">
        <f t="shared" si="22"/>
        <v>0</v>
      </c>
      <c r="H834" s="204"/>
    </row>
    <row r="835" spans="2:8" ht="23.25" x14ac:dyDescent="0.25">
      <c r="B835" s="205" t="s">
        <v>90</v>
      </c>
      <c r="C835" s="206"/>
      <c r="D835" s="35">
        <v>665.33</v>
      </c>
      <c r="E835" s="35">
        <v>4.8</v>
      </c>
      <c r="F835" s="36" t="s">
        <v>28</v>
      </c>
      <c r="G835" s="37">
        <f t="shared" si="22"/>
        <v>3193.5840000000003</v>
      </c>
      <c r="H835" s="204"/>
    </row>
    <row r="836" spans="2:8" ht="23.25" x14ac:dyDescent="0.25">
      <c r="B836" s="211" t="s">
        <v>91</v>
      </c>
      <c r="C836" s="212"/>
      <c r="D836" s="44"/>
      <c r="E836" s="44"/>
      <c r="F836" s="45" t="s">
        <v>28</v>
      </c>
      <c r="G836" s="46">
        <f t="shared" si="22"/>
        <v>0</v>
      </c>
      <c r="H836" s="204"/>
    </row>
    <row r="837" spans="2:8" ht="23.25" x14ac:dyDescent="0.25">
      <c r="B837" s="211" t="s">
        <v>32</v>
      </c>
      <c r="C837" s="212"/>
      <c r="D837" s="47">
        <v>2425.1</v>
      </c>
      <c r="E837" s="53">
        <v>2.4</v>
      </c>
      <c r="F837" s="45" t="s">
        <v>28</v>
      </c>
      <c r="G837" s="46">
        <f t="shared" si="22"/>
        <v>5820.24</v>
      </c>
      <c r="H837" s="204"/>
    </row>
    <row r="838" spans="2:8" ht="23.25" x14ac:dyDescent="0.25">
      <c r="B838" s="211" t="s">
        <v>92</v>
      </c>
      <c r="C838" s="212"/>
      <c r="D838" s="47">
        <v>1718.79</v>
      </c>
      <c r="E838" s="53">
        <v>2.4</v>
      </c>
      <c r="F838" s="45" t="s">
        <v>28</v>
      </c>
      <c r="G838" s="46">
        <f t="shared" si="22"/>
        <v>4125.0959999999995</v>
      </c>
      <c r="H838" s="204"/>
    </row>
    <row r="839" spans="2:8" ht="23.25" x14ac:dyDescent="0.25">
      <c r="B839" s="211" t="s">
        <v>34</v>
      </c>
      <c r="C839" s="212"/>
      <c r="D839" s="47">
        <v>473.91</v>
      </c>
      <c r="E839" s="53">
        <v>2.4</v>
      </c>
      <c r="F839" s="45" t="s">
        <v>28</v>
      </c>
      <c r="G839" s="46">
        <f>D839*E839</f>
        <v>1137.384</v>
      </c>
      <c r="H839" s="204"/>
    </row>
    <row r="840" spans="2:8" ht="24" thickBot="1" x14ac:dyDescent="0.3">
      <c r="B840" s="207" t="s">
        <v>33</v>
      </c>
      <c r="C840" s="208"/>
      <c r="D840" s="38">
        <v>320.5</v>
      </c>
      <c r="E840" s="38">
        <v>24</v>
      </c>
      <c r="F840" s="39" t="s">
        <v>28</v>
      </c>
      <c r="G840" s="48">
        <f>D840*E840</f>
        <v>7692</v>
      </c>
      <c r="H840" s="204"/>
    </row>
    <row r="841" spans="2:8" ht="23.25" x14ac:dyDescent="0.25">
      <c r="B841" s="4"/>
      <c r="C841" s="168"/>
      <c r="D841" s="168"/>
      <c r="E841" s="11"/>
      <c r="F841" s="11"/>
      <c r="G841" s="3"/>
      <c r="H841" s="58"/>
    </row>
    <row r="842" spans="2:8" ht="25.5" x14ac:dyDescent="0.25">
      <c r="B842" s="4"/>
      <c r="C842" s="14" t="s">
        <v>93</v>
      </c>
      <c r="D842" s="15"/>
      <c r="E842" s="4"/>
      <c r="F842" s="4"/>
      <c r="G842" s="3"/>
      <c r="H842" s="56"/>
    </row>
    <row r="843" spans="2:8" ht="18.75" x14ac:dyDescent="0.25">
      <c r="B843" s="4"/>
      <c r="C843" s="195" t="s">
        <v>94</v>
      </c>
      <c r="D843" s="166" t="s">
        <v>95</v>
      </c>
      <c r="E843" s="167">
        <f>ROUND((G831+D824)/D824,2)</f>
        <v>1.06</v>
      </c>
      <c r="F843" s="167"/>
      <c r="G843" s="5"/>
      <c r="H843" s="56"/>
    </row>
    <row r="844" spans="2:8" ht="23.25" x14ac:dyDescent="0.25">
      <c r="B844" s="4"/>
      <c r="C844" s="195"/>
      <c r="D844" s="166" t="s">
        <v>96</v>
      </c>
      <c r="E844" s="167">
        <f>ROUND((G832+G833+D824)/D824,2)</f>
        <v>1.03</v>
      </c>
      <c r="F844" s="167"/>
      <c r="G844" s="12"/>
      <c r="H844" s="59"/>
    </row>
    <row r="845" spans="2:8" ht="23.25" x14ac:dyDescent="0.25">
      <c r="B845" s="4"/>
      <c r="C845" s="195"/>
      <c r="D845" s="166" t="s">
        <v>97</v>
      </c>
      <c r="E845" s="167">
        <f>ROUND((G834+D824)/D824,2)</f>
        <v>1</v>
      </c>
      <c r="F845" s="5"/>
      <c r="G845" s="12"/>
      <c r="H845" s="56"/>
    </row>
    <row r="846" spans="2:8" ht="23.25" x14ac:dyDescent="0.25">
      <c r="B846" s="4"/>
      <c r="C846" s="195"/>
      <c r="D846" s="24" t="s">
        <v>98</v>
      </c>
      <c r="E846" s="25">
        <f>ROUND((SUM(G835:G840)+D824)/D824,2)</f>
        <v>4.93</v>
      </c>
      <c r="F846" s="5"/>
      <c r="G846" s="12"/>
      <c r="H846" s="56"/>
    </row>
    <row r="847" spans="2:8" ht="25.5" x14ac:dyDescent="0.25">
      <c r="B847" s="4"/>
      <c r="C847" s="4"/>
      <c r="D847" s="26" t="s">
        <v>99</v>
      </c>
      <c r="E847" s="27">
        <f>SUM(E843:E846)-IF(D828="сплошная",3,2)</f>
        <v>5.0199999999999996</v>
      </c>
      <c r="F847" s="28"/>
      <c r="G847" s="3"/>
      <c r="H847" s="56"/>
    </row>
    <row r="848" spans="2:8" ht="23.25" x14ac:dyDescent="0.25">
      <c r="B848" s="4"/>
      <c r="C848" s="4"/>
      <c r="D848" s="4"/>
      <c r="E848" s="29"/>
      <c r="F848" s="4"/>
      <c r="G848" s="3"/>
      <c r="H848" s="56"/>
    </row>
    <row r="849" spans="2:8" ht="25.5" x14ac:dyDescent="0.35">
      <c r="B849" s="13"/>
      <c r="C849" s="30" t="s">
        <v>100</v>
      </c>
      <c r="D849" s="196">
        <f>E847*D824</f>
        <v>28056.78</v>
      </c>
      <c r="E849" s="196"/>
      <c r="F849" s="4"/>
      <c r="G849" s="3"/>
      <c r="H849" s="56"/>
    </row>
    <row r="850" spans="2:8" ht="18.75" x14ac:dyDescent="0.3">
      <c r="B850" s="4"/>
      <c r="C850" s="31" t="s">
        <v>101</v>
      </c>
      <c r="D850" s="197">
        <f>D849/D823</f>
        <v>61.799074889867839</v>
      </c>
      <c r="E850" s="197"/>
      <c r="F850" s="4"/>
      <c r="G850" s="4"/>
      <c r="H850" s="60"/>
    </row>
    <row r="853" spans="2:8" ht="60.75" x14ac:dyDescent="0.8">
      <c r="B853" s="225" t="s">
        <v>382</v>
      </c>
      <c r="C853" s="225"/>
      <c r="D853" s="225"/>
      <c r="E853" s="225"/>
      <c r="F853" s="225"/>
      <c r="G853" s="225"/>
      <c r="H853" s="225"/>
    </row>
    <row r="854" spans="2:8" ht="18.75" x14ac:dyDescent="0.25">
      <c r="B854" s="226" t="s">
        <v>73</v>
      </c>
      <c r="C854" s="226"/>
      <c r="D854" s="226"/>
      <c r="E854" s="226"/>
      <c r="F854" s="226"/>
      <c r="G854" s="226"/>
      <c r="H854" s="56"/>
    </row>
    <row r="855" spans="2:8" ht="25.5" x14ac:dyDescent="0.25">
      <c r="B855" s="4"/>
      <c r="C855" s="14" t="s">
        <v>74</v>
      </c>
      <c r="D855" s="15"/>
      <c r="E855" s="4"/>
      <c r="F855" s="4"/>
      <c r="G855" s="3"/>
      <c r="H855" s="56"/>
    </row>
    <row r="856" spans="2:8" ht="19.5" x14ac:dyDescent="0.25">
      <c r="B856" s="5"/>
      <c r="C856" s="213" t="s">
        <v>75</v>
      </c>
      <c r="D856" s="216" t="s">
        <v>303</v>
      </c>
      <c r="E856" s="217"/>
      <c r="F856" s="217"/>
      <c r="G856" s="218"/>
      <c r="H856" s="57"/>
    </row>
    <row r="857" spans="2:8" ht="19.5" x14ac:dyDescent="0.25">
      <c r="B857" s="5"/>
      <c r="C857" s="214"/>
      <c r="D857" s="227" t="s">
        <v>312</v>
      </c>
      <c r="E857" s="227"/>
      <c r="F857" s="227"/>
      <c r="G857" s="227"/>
      <c r="H857" s="57"/>
    </row>
    <row r="858" spans="2:8" ht="19.5" x14ac:dyDescent="0.25">
      <c r="B858" s="5"/>
      <c r="C858" s="215"/>
      <c r="D858" s="227" t="s">
        <v>370</v>
      </c>
      <c r="E858" s="227"/>
      <c r="F858" s="227"/>
      <c r="G858" s="227"/>
      <c r="H858" s="57"/>
    </row>
    <row r="859" spans="2:8" ht="23.25" x14ac:dyDescent="0.25">
      <c r="B859" s="4"/>
      <c r="C859" s="16" t="s">
        <v>76</v>
      </c>
      <c r="D859" s="6">
        <v>8.6</v>
      </c>
      <c r="E859" s="17"/>
      <c r="F859" s="5"/>
      <c r="G859" s="3"/>
      <c r="H859" s="56"/>
    </row>
    <row r="860" spans="2:8" ht="22.5" x14ac:dyDescent="0.25">
      <c r="B860" s="4"/>
      <c r="C860" s="18" t="s">
        <v>77</v>
      </c>
      <c r="D860" s="7">
        <v>1940</v>
      </c>
      <c r="E860" s="219" t="s">
        <v>78</v>
      </c>
      <c r="F860" s="220"/>
      <c r="G860" s="223">
        <f>D861/D860</f>
        <v>19.955154639175259</v>
      </c>
      <c r="H860" s="56"/>
    </row>
    <row r="861" spans="2:8" ht="22.5" x14ac:dyDescent="0.25">
      <c r="B861" s="4"/>
      <c r="C861" s="18" t="s">
        <v>79</v>
      </c>
      <c r="D861" s="7">
        <v>38713</v>
      </c>
      <c r="E861" s="221"/>
      <c r="F861" s="222"/>
      <c r="G861" s="224"/>
      <c r="H861" s="56"/>
    </row>
    <row r="862" spans="2:8" ht="23.25" x14ac:dyDescent="0.25">
      <c r="B862" s="4"/>
      <c r="C862" s="19"/>
      <c r="D862" s="8"/>
      <c r="E862" s="20"/>
      <c r="F862" s="4"/>
      <c r="G862" s="3"/>
      <c r="H862" s="56"/>
    </row>
    <row r="863" spans="2:8" ht="23.25" x14ac:dyDescent="0.25">
      <c r="B863" s="4"/>
      <c r="C863" s="49" t="s">
        <v>80</v>
      </c>
      <c r="D863" s="61" t="s">
        <v>313</v>
      </c>
      <c r="E863" s="4"/>
      <c r="F863" s="4"/>
      <c r="G863" s="3"/>
      <c r="H863" s="56"/>
    </row>
    <row r="864" spans="2:8" ht="23.25" x14ac:dyDescent="0.25">
      <c r="B864" s="4"/>
      <c r="C864" s="49" t="s">
        <v>81</v>
      </c>
      <c r="D864" s="61">
        <v>50</v>
      </c>
      <c r="E864" s="4"/>
      <c r="F864" s="4"/>
      <c r="G864" s="3"/>
      <c r="H864" s="56"/>
    </row>
    <row r="865" spans="2:8" ht="23.25" x14ac:dyDescent="0.25">
      <c r="B865" s="4"/>
      <c r="C865" s="49" t="s">
        <v>82</v>
      </c>
      <c r="D865" s="50" t="s">
        <v>83</v>
      </c>
      <c r="E865" s="4"/>
      <c r="F865" s="4"/>
      <c r="G865" s="3"/>
      <c r="H865" s="56"/>
    </row>
    <row r="866" spans="2:8" ht="24" thickBot="1" x14ac:dyDescent="0.3">
      <c r="B866" s="4"/>
      <c r="C866" s="4"/>
      <c r="D866" s="4"/>
      <c r="E866" s="4"/>
      <c r="F866" s="4"/>
      <c r="G866" s="3"/>
      <c r="H866" s="56"/>
    </row>
    <row r="867" spans="2:8" ht="48" thickBot="1" x14ac:dyDescent="0.3">
      <c r="B867" s="198" t="s">
        <v>29</v>
      </c>
      <c r="C867" s="199"/>
      <c r="D867" s="9" t="s">
        <v>84</v>
      </c>
      <c r="E867" s="200" t="s">
        <v>85</v>
      </c>
      <c r="F867" s="201"/>
      <c r="G867" s="10" t="s">
        <v>86</v>
      </c>
      <c r="H867" s="56"/>
    </row>
    <row r="868" spans="2:8" ht="24" thickBot="1" x14ac:dyDescent="0.3">
      <c r="B868" s="202" t="s">
        <v>87</v>
      </c>
      <c r="C868" s="203"/>
      <c r="D868" s="32">
        <v>149.88999999999999</v>
      </c>
      <c r="E868" s="52">
        <v>8.6</v>
      </c>
      <c r="F868" s="33" t="s">
        <v>28</v>
      </c>
      <c r="G868" s="34">
        <f t="shared" ref="G868:G875" si="23">D868*E868</f>
        <v>1289.0539999999999</v>
      </c>
      <c r="H868" s="204"/>
    </row>
    <row r="869" spans="2:8" ht="23.25" x14ac:dyDescent="0.25">
      <c r="B869" s="205" t="s">
        <v>88</v>
      </c>
      <c r="C869" s="206"/>
      <c r="D869" s="35">
        <v>70.41</v>
      </c>
      <c r="E869" s="62">
        <v>1.9</v>
      </c>
      <c r="F869" s="36" t="s">
        <v>30</v>
      </c>
      <c r="G869" s="37">
        <f t="shared" si="23"/>
        <v>133.779</v>
      </c>
      <c r="H869" s="204"/>
    </row>
    <row r="870" spans="2:8" ht="24" thickBot="1" x14ac:dyDescent="0.3">
      <c r="B870" s="207" t="s">
        <v>89</v>
      </c>
      <c r="C870" s="208"/>
      <c r="D870" s="38">
        <v>222.31</v>
      </c>
      <c r="E870" s="63">
        <v>1.9</v>
      </c>
      <c r="F870" s="39" t="s">
        <v>30</v>
      </c>
      <c r="G870" s="40">
        <f t="shared" si="23"/>
        <v>422.38900000000001</v>
      </c>
      <c r="H870" s="204"/>
    </row>
    <row r="871" spans="2:8" ht="24" thickBot="1" x14ac:dyDescent="0.3">
      <c r="B871" s="209" t="s">
        <v>31</v>
      </c>
      <c r="C871" s="210"/>
      <c r="D871" s="41"/>
      <c r="E871" s="41"/>
      <c r="F871" s="42" t="s">
        <v>28</v>
      </c>
      <c r="G871" s="43">
        <f t="shared" si="23"/>
        <v>0</v>
      </c>
      <c r="H871" s="204"/>
    </row>
    <row r="872" spans="2:8" ht="23.25" x14ac:dyDescent="0.25">
      <c r="B872" s="205" t="s">
        <v>90</v>
      </c>
      <c r="C872" s="206"/>
      <c r="D872" s="35">
        <v>665.33</v>
      </c>
      <c r="E872" s="35">
        <v>17.2</v>
      </c>
      <c r="F872" s="36" t="s">
        <v>28</v>
      </c>
      <c r="G872" s="37">
        <f t="shared" si="23"/>
        <v>11443.675999999999</v>
      </c>
      <c r="H872" s="204"/>
    </row>
    <row r="873" spans="2:8" ht="23.25" x14ac:dyDescent="0.25">
      <c r="B873" s="211" t="s">
        <v>91</v>
      </c>
      <c r="C873" s="212"/>
      <c r="D873" s="44"/>
      <c r="E873" s="44"/>
      <c r="F873" s="45" t="s">
        <v>28</v>
      </c>
      <c r="G873" s="46">
        <f t="shared" si="23"/>
        <v>0</v>
      </c>
      <c r="H873" s="204"/>
    </row>
    <row r="874" spans="2:8" ht="23.25" x14ac:dyDescent="0.25">
      <c r="B874" s="211" t="s">
        <v>32</v>
      </c>
      <c r="C874" s="212"/>
      <c r="D874" s="47">
        <v>2425.1</v>
      </c>
      <c r="E874" s="53">
        <v>8.6</v>
      </c>
      <c r="F874" s="45" t="s">
        <v>28</v>
      </c>
      <c r="G874" s="46">
        <f t="shared" si="23"/>
        <v>20855.859999999997</v>
      </c>
      <c r="H874" s="204"/>
    </row>
    <row r="875" spans="2:8" ht="23.25" x14ac:dyDescent="0.25">
      <c r="B875" s="211" t="s">
        <v>92</v>
      </c>
      <c r="C875" s="212"/>
      <c r="D875" s="47">
        <v>1718.79</v>
      </c>
      <c r="E875" s="53">
        <v>8.6</v>
      </c>
      <c r="F875" s="45" t="s">
        <v>28</v>
      </c>
      <c r="G875" s="46">
        <f t="shared" si="23"/>
        <v>14781.593999999999</v>
      </c>
      <c r="H875" s="204"/>
    </row>
    <row r="876" spans="2:8" ht="23.25" x14ac:dyDescent="0.25">
      <c r="B876" s="211" t="s">
        <v>34</v>
      </c>
      <c r="C876" s="212"/>
      <c r="D876" s="47">
        <v>473.91</v>
      </c>
      <c r="E876" s="53">
        <v>8.6</v>
      </c>
      <c r="F876" s="45" t="s">
        <v>28</v>
      </c>
      <c r="G876" s="46">
        <f>D876*E876</f>
        <v>4075.6260000000002</v>
      </c>
      <c r="H876" s="204"/>
    </row>
    <row r="877" spans="2:8" ht="24" thickBot="1" x14ac:dyDescent="0.3">
      <c r="B877" s="207" t="s">
        <v>33</v>
      </c>
      <c r="C877" s="208"/>
      <c r="D877" s="38">
        <v>320.5</v>
      </c>
      <c r="E877" s="38">
        <v>86</v>
      </c>
      <c r="F877" s="39" t="s">
        <v>28</v>
      </c>
      <c r="G877" s="48">
        <f>D877*E877</f>
        <v>27563</v>
      </c>
      <c r="H877" s="204"/>
    </row>
    <row r="878" spans="2:8" ht="23.25" x14ac:dyDescent="0.25">
      <c r="B878" s="4"/>
      <c r="C878" s="168"/>
      <c r="D878" s="168"/>
      <c r="E878" s="11"/>
      <c r="F878" s="11"/>
      <c r="G878" s="3"/>
      <c r="H878" s="58"/>
    </row>
    <row r="879" spans="2:8" ht="25.5" x14ac:dyDescent="0.25">
      <c r="B879" s="4"/>
      <c r="C879" s="14" t="s">
        <v>93</v>
      </c>
      <c r="D879" s="15"/>
      <c r="E879" s="4"/>
      <c r="F879" s="4"/>
      <c r="G879" s="3"/>
      <c r="H879" s="56"/>
    </row>
    <row r="880" spans="2:8" ht="18.75" x14ac:dyDescent="0.25">
      <c r="B880" s="4"/>
      <c r="C880" s="195" t="s">
        <v>94</v>
      </c>
      <c r="D880" s="166" t="s">
        <v>95</v>
      </c>
      <c r="E880" s="167">
        <f>ROUND((G868+D861)/D861,2)</f>
        <v>1.03</v>
      </c>
      <c r="F880" s="167"/>
      <c r="G880" s="5"/>
      <c r="H880" s="56"/>
    </row>
    <row r="881" spans="2:8" ht="23.25" x14ac:dyDescent="0.25">
      <c r="B881" s="4"/>
      <c r="C881" s="195"/>
      <c r="D881" s="166" t="s">
        <v>96</v>
      </c>
      <c r="E881" s="167">
        <f>ROUND((G869+G870+D861)/D861,2)</f>
        <v>1.01</v>
      </c>
      <c r="F881" s="167"/>
      <c r="G881" s="12"/>
      <c r="H881" s="59"/>
    </row>
    <row r="882" spans="2:8" ht="23.25" x14ac:dyDescent="0.25">
      <c r="B882" s="4"/>
      <c r="C882" s="195"/>
      <c r="D882" s="166" t="s">
        <v>97</v>
      </c>
      <c r="E882" s="167">
        <f>ROUND((G871+D861)/D861,2)</f>
        <v>1</v>
      </c>
      <c r="F882" s="5"/>
      <c r="G882" s="12"/>
      <c r="H882" s="56"/>
    </row>
    <row r="883" spans="2:8" ht="23.25" x14ac:dyDescent="0.25">
      <c r="B883" s="4"/>
      <c r="C883" s="195"/>
      <c r="D883" s="24" t="s">
        <v>98</v>
      </c>
      <c r="E883" s="25">
        <f>ROUND((SUM(G872:G877)+D861)/D861,2)</f>
        <v>3.03</v>
      </c>
      <c r="F883" s="5"/>
      <c r="G883" s="12"/>
      <c r="H883" s="56"/>
    </row>
    <row r="884" spans="2:8" ht="25.5" x14ac:dyDescent="0.25">
      <c r="B884" s="4"/>
      <c r="C884" s="4"/>
      <c r="D884" s="26" t="s">
        <v>99</v>
      </c>
      <c r="E884" s="27">
        <f>SUM(E880:E883)-IF(D865="сплошная",3,2)</f>
        <v>3.0700000000000003</v>
      </c>
      <c r="F884" s="28"/>
      <c r="G884" s="3"/>
      <c r="H884" s="56"/>
    </row>
    <row r="885" spans="2:8" ht="23.25" x14ac:dyDescent="0.25">
      <c r="B885" s="4"/>
      <c r="C885" s="4"/>
      <c r="D885" s="4"/>
      <c r="E885" s="29"/>
      <c r="F885" s="4"/>
      <c r="G885" s="3"/>
      <c r="H885" s="56"/>
    </row>
    <row r="886" spans="2:8" ht="25.5" x14ac:dyDescent="0.35">
      <c r="B886" s="13"/>
      <c r="C886" s="30" t="s">
        <v>100</v>
      </c>
      <c r="D886" s="196">
        <f>E884*D861</f>
        <v>118848.91000000002</v>
      </c>
      <c r="E886" s="196"/>
      <c r="F886" s="4"/>
      <c r="G886" s="3"/>
      <c r="H886" s="56"/>
    </row>
    <row r="887" spans="2:8" ht="18.75" x14ac:dyDescent="0.3">
      <c r="B887" s="4"/>
      <c r="C887" s="31" t="s">
        <v>101</v>
      </c>
      <c r="D887" s="197">
        <f>D886/D860</f>
        <v>61.262324742268049</v>
      </c>
      <c r="E887" s="197"/>
      <c r="F887" s="4"/>
      <c r="G887" s="4"/>
      <c r="H887" s="60"/>
    </row>
    <row r="890" spans="2:8" ht="60.75" x14ac:dyDescent="0.8">
      <c r="B890" s="225" t="s">
        <v>383</v>
      </c>
      <c r="C890" s="225"/>
      <c r="D890" s="225"/>
      <c r="E890" s="225"/>
      <c r="F890" s="225"/>
      <c r="G890" s="225"/>
      <c r="H890" s="225"/>
    </row>
    <row r="891" spans="2:8" ht="18.75" x14ac:dyDescent="0.25">
      <c r="B891" s="226" t="s">
        <v>73</v>
      </c>
      <c r="C891" s="226"/>
      <c r="D891" s="226"/>
      <c r="E891" s="226"/>
      <c r="F891" s="226"/>
      <c r="G891" s="226"/>
      <c r="H891" s="56"/>
    </row>
    <row r="892" spans="2:8" ht="25.5" x14ac:dyDescent="0.25">
      <c r="B892" s="4"/>
      <c r="C892" s="14" t="s">
        <v>74</v>
      </c>
      <c r="D892" s="15"/>
      <c r="E892" s="4"/>
      <c r="F892" s="4"/>
      <c r="G892" s="3"/>
      <c r="H892" s="56"/>
    </row>
    <row r="893" spans="2:8" ht="19.5" x14ac:dyDescent="0.25">
      <c r="B893" s="5"/>
      <c r="C893" s="213" t="s">
        <v>75</v>
      </c>
      <c r="D893" s="216" t="s">
        <v>303</v>
      </c>
      <c r="E893" s="217"/>
      <c r="F893" s="217"/>
      <c r="G893" s="218"/>
      <c r="H893" s="57"/>
    </row>
    <row r="894" spans="2:8" ht="19.5" x14ac:dyDescent="0.25">
      <c r="B894" s="5"/>
      <c r="C894" s="214"/>
      <c r="D894" s="227" t="s">
        <v>312</v>
      </c>
      <c r="E894" s="227"/>
      <c r="F894" s="227"/>
      <c r="G894" s="227"/>
      <c r="H894" s="57"/>
    </row>
    <row r="895" spans="2:8" ht="19.5" x14ac:dyDescent="0.25">
      <c r="B895" s="5"/>
      <c r="C895" s="215"/>
      <c r="D895" s="227" t="s">
        <v>371</v>
      </c>
      <c r="E895" s="227"/>
      <c r="F895" s="227"/>
      <c r="G895" s="227"/>
      <c r="H895" s="57"/>
    </row>
    <row r="896" spans="2:8" ht="23.25" x14ac:dyDescent="0.25">
      <c r="B896" s="4"/>
      <c r="C896" s="16" t="s">
        <v>76</v>
      </c>
      <c r="D896" s="6">
        <v>5</v>
      </c>
      <c r="E896" s="17"/>
      <c r="F896" s="5"/>
      <c r="G896" s="3"/>
      <c r="H896" s="56"/>
    </row>
    <row r="897" spans="2:8" ht="22.5" x14ac:dyDescent="0.25">
      <c r="B897" s="4"/>
      <c r="C897" s="18" t="s">
        <v>77</v>
      </c>
      <c r="D897" s="7">
        <v>1505</v>
      </c>
      <c r="E897" s="219" t="s">
        <v>78</v>
      </c>
      <c r="F897" s="220"/>
      <c r="G897" s="223">
        <f>D898/D897</f>
        <v>11.047840531561462</v>
      </c>
      <c r="H897" s="56"/>
    </row>
    <row r="898" spans="2:8" ht="22.5" x14ac:dyDescent="0.25">
      <c r="B898" s="4"/>
      <c r="C898" s="18" t="s">
        <v>79</v>
      </c>
      <c r="D898" s="7">
        <v>16627</v>
      </c>
      <c r="E898" s="221"/>
      <c r="F898" s="222"/>
      <c r="G898" s="224"/>
      <c r="H898" s="56"/>
    </row>
    <row r="899" spans="2:8" ht="23.25" x14ac:dyDescent="0.25">
      <c r="B899" s="4"/>
      <c r="C899" s="19"/>
      <c r="D899" s="8"/>
      <c r="E899" s="20"/>
      <c r="F899" s="4"/>
      <c r="G899" s="3"/>
      <c r="H899" s="56"/>
    </row>
    <row r="900" spans="2:8" ht="23.25" x14ac:dyDescent="0.25">
      <c r="B900" s="4"/>
      <c r="C900" s="49" t="s">
        <v>80</v>
      </c>
      <c r="D900" s="61" t="s">
        <v>372</v>
      </c>
      <c r="E900" s="4"/>
      <c r="F900" s="4"/>
      <c r="G900" s="3"/>
      <c r="H900" s="56"/>
    </row>
    <row r="901" spans="2:8" ht="23.25" x14ac:dyDescent="0.25">
      <c r="B901" s="4"/>
      <c r="C901" s="49" t="s">
        <v>81</v>
      </c>
      <c r="D901" s="61">
        <v>60</v>
      </c>
      <c r="E901" s="4"/>
      <c r="F901" s="4"/>
      <c r="G901" s="3"/>
      <c r="H901" s="56"/>
    </row>
    <row r="902" spans="2:8" ht="23.25" x14ac:dyDescent="0.25">
      <c r="B902" s="4"/>
      <c r="C902" s="49" t="s">
        <v>82</v>
      </c>
      <c r="D902" s="50" t="s">
        <v>83</v>
      </c>
      <c r="E902" s="4"/>
      <c r="F902" s="4"/>
      <c r="G902" s="3"/>
      <c r="H902" s="56"/>
    </row>
    <row r="903" spans="2:8" ht="24" thickBot="1" x14ac:dyDescent="0.3">
      <c r="B903" s="4"/>
      <c r="C903" s="4"/>
      <c r="D903" s="4"/>
      <c r="E903" s="4"/>
      <c r="F903" s="4"/>
      <c r="G903" s="3"/>
      <c r="H903" s="56"/>
    </row>
    <row r="904" spans="2:8" ht="48" thickBot="1" x14ac:dyDescent="0.3">
      <c r="B904" s="198" t="s">
        <v>29</v>
      </c>
      <c r="C904" s="199"/>
      <c r="D904" s="9" t="s">
        <v>84</v>
      </c>
      <c r="E904" s="200" t="s">
        <v>85</v>
      </c>
      <c r="F904" s="201"/>
      <c r="G904" s="10" t="s">
        <v>86</v>
      </c>
      <c r="H904" s="56"/>
    </row>
    <row r="905" spans="2:8" ht="24" thickBot="1" x14ac:dyDescent="0.3">
      <c r="B905" s="202" t="s">
        <v>87</v>
      </c>
      <c r="C905" s="203"/>
      <c r="D905" s="32">
        <v>149.88999999999999</v>
      </c>
      <c r="E905" s="52">
        <v>5</v>
      </c>
      <c r="F905" s="33" t="s">
        <v>28</v>
      </c>
      <c r="G905" s="34">
        <f t="shared" ref="G905:G912" si="24">D905*E905</f>
        <v>749.44999999999993</v>
      </c>
      <c r="H905" s="204"/>
    </row>
    <row r="906" spans="2:8" ht="23.25" x14ac:dyDescent="0.25">
      <c r="B906" s="205" t="s">
        <v>88</v>
      </c>
      <c r="C906" s="206"/>
      <c r="D906" s="35">
        <v>70.41</v>
      </c>
      <c r="E906" s="62">
        <v>1.1000000000000001</v>
      </c>
      <c r="F906" s="36" t="s">
        <v>30</v>
      </c>
      <c r="G906" s="37">
        <f t="shared" si="24"/>
        <v>77.451000000000008</v>
      </c>
      <c r="H906" s="204"/>
    </row>
    <row r="907" spans="2:8" ht="24" thickBot="1" x14ac:dyDescent="0.3">
      <c r="B907" s="207" t="s">
        <v>89</v>
      </c>
      <c r="C907" s="208"/>
      <c r="D907" s="38">
        <v>222.31</v>
      </c>
      <c r="E907" s="63">
        <v>1.1000000000000001</v>
      </c>
      <c r="F907" s="39" t="s">
        <v>30</v>
      </c>
      <c r="G907" s="40">
        <f t="shared" si="24"/>
        <v>244.54100000000003</v>
      </c>
      <c r="H907" s="204"/>
    </row>
    <row r="908" spans="2:8" ht="24" thickBot="1" x14ac:dyDescent="0.3">
      <c r="B908" s="209" t="s">
        <v>31</v>
      </c>
      <c r="C908" s="210"/>
      <c r="D908" s="41"/>
      <c r="E908" s="41"/>
      <c r="F908" s="42" t="s">
        <v>28</v>
      </c>
      <c r="G908" s="43">
        <f t="shared" si="24"/>
        <v>0</v>
      </c>
      <c r="H908" s="204"/>
    </row>
    <row r="909" spans="2:8" ht="23.25" x14ac:dyDescent="0.25">
      <c r="B909" s="205" t="s">
        <v>90</v>
      </c>
      <c r="C909" s="206"/>
      <c r="D909" s="35">
        <v>665.33</v>
      </c>
      <c r="E909" s="35">
        <v>10</v>
      </c>
      <c r="F909" s="36" t="s">
        <v>28</v>
      </c>
      <c r="G909" s="37">
        <f t="shared" si="24"/>
        <v>6653.3</v>
      </c>
      <c r="H909" s="204"/>
    </row>
    <row r="910" spans="2:8" ht="23.25" x14ac:dyDescent="0.25">
      <c r="B910" s="211" t="s">
        <v>91</v>
      </c>
      <c r="C910" s="212"/>
      <c r="D910" s="44"/>
      <c r="E910" s="44"/>
      <c r="F910" s="45" t="s">
        <v>28</v>
      </c>
      <c r="G910" s="46">
        <f t="shared" si="24"/>
        <v>0</v>
      </c>
      <c r="H910" s="204"/>
    </row>
    <row r="911" spans="2:8" ht="23.25" x14ac:dyDescent="0.25">
      <c r="B911" s="211" t="s">
        <v>32</v>
      </c>
      <c r="C911" s="212"/>
      <c r="D911" s="47">
        <v>2425.1</v>
      </c>
      <c r="E911" s="53">
        <v>5</v>
      </c>
      <c r="F911" s="45" t="s">
        <v>28</v>
      </c>
      <c r="G911" s="46">
        <f t="shared" si="24"/>
        <v>12125.5</v>
      </c>
      <c r="H911" s="204"/>
    </row>
    <row r="912" spans="2:8" ht="23.25" x14ac:dyDescent="0.25">
      <c r="B912" s="211" t="s">
        <v>92</v>
      </c>
      <c r="C912" s="212"/>
      <c r="D912" s="47">
        <v>1718.79</v>
      </c>
      <c r="E912" s="53">
        <v>5</v>
      </c>
      <c r="F912" s="45" t="s">
        <v>28</v>
      </c>
      <c r="G912" s="46">
        <f t="shared" si="24"/>
        <v>8593.9500000000007</v>
      </c>
      <c r="H912" s="204"/>
    </row>
    <row r="913" spans="2:8" ht="23.25" x14ac:dyDescent="0.25">
      <c r="B913" s="211" t="s">
        <v>34</v>
      </c>
      <c r="C913" s="212"/>
      <c r="D913" s="47">
        <v>473.91</v>
      </c>
      <c r="E913" s="53">
        <v>5</v>
      </c>
      <c r="F913" s="45" t="s">
        <v>28</v>
      </c>
      <c r="G913" s="46">
        <f>D913*E913</f>
        <v>2369.5500000000002</v>
      </c>
      <c r="H913" s="204"/>
    </row>
    <row r="914" spans="2:8" ht="24" thickBot="1" x14ac:dyDescent="0.3">
      <c r="B914" s="207" t="s">
        <v>33</v>
      </c>
      <c r="C914" s="208"/>
      <c r="D914" s="38">
        <v>320.5</v>
      </c>
      <c r="E914" s="38">
        <v>50</v>
      </c>
      <c r="F914" s="39" t="s">
        <v>28</v>
      </c>
      <c r="G914" s="48">
        <f>D914*E914</f>
        <v>16025</v>
      </c>
      <c r="H914" s="204"/>
    </row>
    <row r="915" spans="2:8" ht="23.25" x14ac:dyDescent="0.25">
      <c r="B915" s="4"/>
      <c r="C915" s="168"/>
      <c r="D915" s="168"/>
      <c r="E915" s="11"/>
      <c r="F915" s="11"/>
      <c r="G915" s="3"/>
      <c r="H915" s="58"/>
    </row>
    <row r="916" spans="2:8" ht="25.5" x14ac:dyDescent="0.25">
      <c r="B916" s="4"/>
      <c r="C916" s="14" t="s">
        <v>93</v>
      </c>
      <c r="D916" s="15"/>
      <c r="E916" s="4"/>
      <c r="F916" s="4"/>
      <c r="G916" s="3"/>
      <c r="H916" s="56"/>
    </row>
    <row r="917" spans="2:8" ht="18.75" x14ac:dyDescent="0.25">
      <c r="B917" s="4"/>
      <c r="C917" s="195" t="s">
        <v>94</v>
      </c>
      <c r="D917" s="166" t="s">
        <v>95</v>
      </c>
      <c r="E917" s="167">
        <f>ROUND((G905+D898)/D898,2)</f>
        <v>1.05</v>
      </c>
      <c r="F917" s="167"/>
      <c r="G917" s="5"/>
      <c r="H917" s="56"/>
    </row>
    <row r="918" spans="2:8" ht="23.25" x14ac:dyDescent="0.25">
      <c r="B918" s="4"/>
      <c r="C918" s="195"/>
      <c r="D918" s="166" t="s">
        <v>96</v>
      </c>
      <c r="E918" s="167">
        <f>ROUND((G906+G907+D898)/D898,2)</f>
        <v>1.02</v>
      </c>
      <c r="F918" s="167"/>
      <c r="G918" s="12"/>
      <c r="H918" s="59"/>
    </row>
    <row r="919" spans="2:8" ht="23.25" x14ac:dyDescent="0.25">
      <c r="B919" s="4"/>
      <c r="C919" s="195"/>
      <c r="D919" s="166" t="s">
        <v>97</v>
      </c>
      <c r="E919" s="167">
        <f>ROUND((G908+D898)/D898,2)</f>
        <v>1</v>
      </c>
      <c r="F919" s="5"/>
      <c r="G919" s="12"/>
      <c r="H919" s="56"/>
    </row>
    <row r="920" spans="2:8" ht="23.25" x14ac:dyDescent="0.25">
      <c r="B920" s="4"/>
      <c r="C920" s="195"/>
      <c r="D920" s="24" t="s">
        <v>98</v>
      </c>
      <c r="E920" s="25">
        <f>ROUND((SUM(G909:G914)+D898)/D898,2)</f>
        <v>3.75</v>
      </c>
      <c r="F920" s="5"/>
      <c r="G920" s="12"/>
      <c r="H920" s="56"/>
    </row>
    <row r="921" spans="2:8" ht="25.5" x14ac:dyDescent="0.25">
      <c r="B921" s="4"/>
      <c r="C921" s="4"/>
      <c r="D921" s="26" t="s">
        <v>99</v>
      </c>
      <c r="E921" s="27">
        <f>SUM(E917:E920)-IF(D902="сплошная",3,2)</f>
        <v>3.8200000000000003</v>
      </c>
      <c r="F921" s="28"/>
      <c r="G921" s="3"/>
      <c r="H921" s="56"/>
    </row>
    <row r="922" spans="2:8" ht="23.25" x14ac:dyDescent="0.25">
      <c r="B922" s="4"/>
      <c r="C922" s="4"/>
      <c r="D922" s="4"/>
      <c r="E922" s="29"/>
      <c r="F922" s="4"/>
      <c r="G922" s="3"/>
      <c r="H922" s="56"/>
    </row>
    <row r="923" spans="2:8" ht="25.5" x14ac:dyDescent="0.35">
      <c r="B923" s="13"/>
      <c r="C923" s="30" t="s">
        <v>100</v>
      </c>
      <c r="D923" s="196">
        <f>E921*D898</f>
        <v>63515.140000000007</v>
      </c>
      <c r="E923" s="196"/>
      <c r="F923" s="4"/>
      <c r="G923" s="3"/>
      <c r="H923" s="56"/>
    </row>
    <row r="924" spans="2:8" ht="18.75" x14ac:dyDescent="0.3">
      <c r="B924" s="4"/>
      <c r="C924" s="31" t="s">
        <v>101</v>
      </c>
      <c r="D924" s="197">
        <f>D923/D897</f>
        <v>42.202750830564788</v>
      </c>
      <c r="E924" s="197"/>
      <c r="F924" s="4"/>
      <c r="G924" s="4"/>
      <c r="H924" s="60"/>
    </row>
    <row r="927" spans="2:8" ht="60.75" x14ac:dyDescent="0.8">
      <c r="B927" s="225" t="s">
        <v>384</v>
      </c>
      <c r="C927" s="225"/>
      <c r="D927" s="225"/>
      <c r="E927" s="225"/>
      <c r="F927" s="225"/>
      <c r="G927" s="225"/>
      <c r="H927" s="225"/>
    </row>
    <row r="928" spans="2:8" ht="18.75" x14ac:dyDescent="0.25">
      <c r="B928" s="226" t="s">
        <v>73</v>
      </c>
      <c r="C928" s="226"/>
      <c r="D928" s="226"/>
      <c r="E928" s="226"/>
      <c r="F928" s="226"/>
      <c r="G928" s="226"/>
      <c r="H928" s="56"/>
    </row>
    <row r="929" spans="2:8" ht="25.5" x14ac:dyDescent="0.25">
      <c r="B929" s="4"/>
      <c r="C929" s="14" t="s">
        <v>74</v>
      </c>
      <c r="D929" s="15"/>
      <c r="E929" s="4"/>
      <c r="F929" s="4"/>
      <c r="G929" s="3"/>
      <c r="H929" s="56"/>
    </row>
    <row r="930" spans="2:8" ht="19.5" x14ac:dyDescent="0.25">
      <c r="B930" s="5"/>
      <c r="C930" s="213" t="s">
        <v>75</v>
      </c>
      <c r="D930" s="216" t="s">
        <v>303</v>
      </c>
      <c r="E930" s="217"/>
      <c r="F930" s="217"/>
      <c r="G930" s="218"/>
      <c r="H930" s="57"/>
    </row>
    <row r="931" spans="2:8" ht="19.5" x14ac:dyDescent="0.25">
      <c r="B931" s="5"/>
      <c r="C931" s="214"/>
      <c r="D931" s="227" t="s">
        <v>312</v>
      </c>
      <c r="E931" s="227"/>
      <c r="F931" s="227"/>
      <c r="G931" s="227"/>
      <c r="H931" s="57"/>
    </row>
    <row r="932" spans="2:8" ht="19.5" x14ac:dyDescent="0.25">
      <c r="B932" s="5"/>
      <c r="C932" s="215"/>
      <c r="D932" s="227" t="s">
        <v>373</v>
      </c>
      <c r="E932" s="227"/>
      <c r="F932" s="227"/>
      <c r="G932" s="227"/>
      <c r="H932" s="57"/>
    </row>
    <row r="933" spans="2:8" ht="23.25" x14ac:dyDescent="0.25">
      <c r="B933" s="4"/>
      <c r="C933" s="16" t="s">
        <v>76</v>
      </c>
      <c r="D933" s="6">
        <v>2.1</v>
      </c>
      <c r="E933" s="17"/>
      <c r="F933" s="5"/>
      <c r="G933" s="3"/>
      <c r="H933" s="56"/>
    </row>
    <row r="934" spans="2:8" ht="22.5" x14ac:dyDescent="0.25">
      <c r="B934" s="4"/>
      <c r="C934" s="18" t="s">
        <v>77</v>
      </c>
      <c r="D934" s="7">
        <v>431</v>
      </c>
      <c r="E934" s="219" t="s">
        <v>78</v>
      </c>
      <c r="F934" s="220"/>
      <c r="G934" s="223">
        <f>D935/D934</f>
        <v>14.062645011600928</v>
      </c>
      <c r="H934" s="56"/>
    </row>
    <row r="935" spans="2:8" ht="22.5" x14ac:dyDescent="0.25">
      <c r="B935" s="4"/>
      <c r="C935" s="18" t="s">
        <v>79</v>
      </c>
      <c r="D935" s="7">
        <v>6061</v>
      </c>
      <c r="E935" s="221"/>
      <c r="F935" s="222"/>
      <c r="G935" s="224"/>
      <c r="H935" s="56"/>
    </row>
    <row r="936" spans="2:8" ht="23.25" x14ac:dyDescent="0.25">
      <c r="B936" s="4"/>
      <c r="C936" s="19"/>
      <c r="D936" s="8"/>
      <c r="E936" s="20"/>
      <c r="F936" s="4"/>
      <c r="G936" s="3"/>
      <c r="H936" s="56"/>
    </row>
    <row r="937" spans="2:8" ht="23.25" x14ac:dyDescent="0.25">
      <c r="B937" s="4"/>
      <c r="C937" s="49" t="s">
        <v>80</v>
      </c>
      <c r="D937" s="61" t="s">
        <v>374</v>
      </c>
      <c r="E937" s="4"/>
      <c r="F937" s="4"/>
      <c r="G937" s="3"/>
      <c r="H937" s="56"/>
    </row>
    <row r="938" spans="2:8" ht="23.25" x14ac:dyDescent="0.25">
      <c r="B938" s="4"/>
      <c r="C938" s="49" t="s">
        <v>81</v>
      </c>
      <c r="D938" s="61">
        <v>60</v>
      </c>
      <c r="E938" s="4"/>
      <c r="F938" s="4"/>
      <c r="G938" s="3"/>
      <c r="H938" s="56"/>
    </row>
    <row r="939" spans="2:8" ht="23.25" x14ac:dyDescent="0.25">
      <c r="B939" s="4"/>
      <c r="C939" s="49" t="s">
        <v>82</v>
      </c>
      <c r="D939" s="50" t="s">
        <v>83</v>
      </c>
      <c r="E939" s="4"/>
      <c r="F939" s="4"/>
      <c r="G939" s="3"/>
      <c r="H939" s="56"/>
    </row>
    <row r="940" spans="2:8" ht="24" thickBot="1" x14ac:dyDescent="0.3">
      <c r="B940" s="4"/>
      <c r="C940" s="4"/>
      <c r="D940" s="4"/>
      <c r="E940" s="4"/>
      <c r="F940" s="4"/>
      <c r="G940" s="3"/>
      <c r="H940" s="56"/>
    </row>
    <row r="941" spans="2:8" ht="48" thickBot="1" x14ac:dyDescent="0.3">
      <c r="B941" s="198" t="s">
        <v>29</v>
      </c>
      <c r="C941" s="199"/>
      <c r="D941" s="9" t="s">
        <v>84</v>
      </c>
      <c r="E941" s="200" t="s">
        <v>85</v>
      </c>
      <c r="F941" s="201"/>
      <c r="G941" s="10" t="s">
        <v>86</v>
      </c>
      <c r="H941" s="56"/>
    </row>
    <row r="942" spans="2:8" ht="24" thickBot="1" x14ac:dyDescent="0.3">
      <c r="B942" s="202" t="s">
        <v>87</v>
      </c>
      <c r="C942" s="203"/>
      <c r="D942" s="32">
        <v>149.88999999999999</v>
      </c>
      <c r="E942" s="52">
        <v>2.1</v>
      </c>
      <c r="F942" s="33" t="s">
        <v>28</v>
      </c>
      <c r="G942" s="34">
        <f t="shared" ref="G942:G949" si="25">D942*E942</f>
        <v>314.76900000000001</v>
      </c>
      <c r="H942" s="204"/>
    </row>
    <row r="943" spans="2:8" ht="23.25" x14ac:dyDescent="0.25">
      <c r="B943" s="205" t="s">
        <v>88</v>
      </c>
      <c r="C943" s="206"/>
      <c r="D943" s="35">
        <v>70.41</v>
      </c>
      <c r="E943" s="62">
        <v>0.5</v>
      </c>
      <c r="F943" s="36" t="s">
        <v>30</v>
      </c>
      <c r="G943" s="37">
        <f t="shared" si="25"/>
        <v>35.204999999999998</v>
      </c>
      <c r="H943" s="204"/>
    </row>
    <row r="944" spans="2:8" ht="24" thickBot="1" x14ac:dyDescent="0.3">
      <c r="B944" s="207" t="s">
        <v>89</v>
      </c>
      <c r="C944" s="208"/>
      <c r="D944" s="38">
        <v>222.31</v>
      </c>
      <c r="E944" s="63">
        <v>0.5</v>
      </c>
      <c r="F944" s="39" t="s">
        <v>30</v>
      </c>
      <c r="G944" s="40">
        <f t="shared" si="25"/>
        <v>111.155</v>
      </c>
      <c r="H944" s="204"/>
    </row>
    <row r="945" spans="2:8" ht="24" thickBot="1" x14ac:dyDescent="0.3">
      <c r="B945" s="209" t="s">
        <v>31</v>
      </c>
      <c r="C945" s="210"/>
      <c r="D945" s="41"/>
      <c r="E945" s="41"/>
      <c r="F945" s="42" t="s">
        <v>28</v>
      </c>
      <c r="G945" s="43">
        <f t="shared" si="25"/>
        <v>0</v>
      </c>
      <c r="H945" s="204"/>
    </row>
    <row r="946" spans="2:8" ht="23.25" x14ac:dyDescent="0.25">
      <c r="B946" s="205" t="s">
        <v>90</v>
      </c>
      <c r="C946" s="206"/>
      <c r="D946" s="35">
        <v>665.33</v>
      </c>
      <c r="E946" s="35">
        <v>4.2</v>
      </c>
      <c r="F946" s="36" t="s">
        <v>28</v>
      </c>
      <c r="G946" s="37">
        <f t="shared" si="25"/>
        <v>2794.3860000000004</v>
      </c>
      <c r="H946" s="204"/>
    </row>
    <row r="947" spans="2:8" ht="23.25" x14ac:dyDescent="0.25">
      <c r="B947" s="211" t="s">
        <v>91</v>
      </c>
      <c r="C947" s="212"/>
      <c r="D947" s="44"/>
      <c r="E947" s="44"/>
      <c r="F947" s="45" t="s">
        <v>28</v>
      </c>
      <c r="G947" s="46">
        <f t="shared" si="25"/>
        <v>0</v>
      </c>
      <c r="H947" s="204"/>
    </row>
    <row r="948" spans="2:8" ht="23.25" x14ac:dyDescent="0.25">
      <c r="B948" s="211" t="s">
        <v>32</v>
      </c>
      <c r="C948" s="212"/>
      <c r="D948" s="47">
        <v>2425.1</v>
      </c>
      <c r="E948" s="53">
        <v>2.1</v>
      </c>
      <c r="F948" s="45" t="s">
        <v>28</v>
      </c>
      <c r="G948" s="46">
        <f t="shared" si="25"/>
        <v>5092.71</v>
      </c>
      <c r="H948" s="204"/>
    </row>
    <row r="949" spans="2:8" ht="23.25" x14ac:dyDescent="0.25">
      <c r="B949" s="211" t="s">
        <v>92</v>
      </c>
      <c r="C949" s="212"/>
      <c r="D949" s="47">
        <v>1718.79</v>
      </c>
      <c r="E949" s="53">
        <v>2.1</v>
      </c>
      <c r="F949" s="45" t="s">
        <v>28</v>
      </c>
      <c r="G949" s="46">
        <f t="shared" si="25"/>
        <v>3609.4590000000003</v>
      </c>
      <c r="H949" s="204"/>
    </row>
    <row r="950" spans="2:8" ht="23.25" x14ac:dyDescent="0.25">
      <c r="B950" s="211" t="s">
        <v>34</v>
      </c>
      <c r="C950" s="212"/>
      <c r="D950" s="47">
        <v>473.91</v>
      </c>
      <c r="E950" s="53">
        <v>2.1</v>
      </c>
      <c r="F950" s="45" t="s">
        <v>28</v>
      </c>
      <c r="G950" s="46">
        <f>D950*E950</f>
        <v>995.21100000000013</v>
      </c>
      <c r="H950" s="204"/>
    </row>
    <row r="951" spans="2:8" ht="24" thickBot="1" x14ac:dyDescent="0.3">
      <c r="B951" s="207" t="s">
        <v>33</v>
      </c>
      <c r="C951" s="208"/>
      <c r="D951" s="38">
        <v>320.5</v>
      </c>
      <c r="E951" s="38">
        <v>21</v>
      </c>
      <c r="F951" s="39" t="s">
        <v>28</v>
      </c>
      <c r="G951" s="48">
        <f>D951*E951</f>
        <v>6730.5</v>
      </c>
      <c r="H951" s="204"/>
    </row>
    <row r="952" spans="2:8" ht="23.25" x14ac:dyDescent="0.25">
      <c r="B952" s="4"/>
      <c r="C952" s="168"/>
      <c r="D952" s="168"/>
      <c r="E952" s="11"/>
      <c r="F952" s="11"/>
      <c r="G952" s="3"/>
      <c r="H952" s="58"/>
    </row>
    <row r="953" spans="2:8" ht="25.5" x14ac:dyDescent="0.25">
      <c r="B953" s="4"/>
      <c r="C953" s="14" t="s">
        <v>93</v>
      </c>
      <c r="D953" s="15"/>
      <c r="E953" s="4"/>
      <c r="F953" s="4"/>
      <c r="G953" s="3"/>
      <c r="H953" s="56"/>
    </row>
    <row r="954" spans="2:8" ht="18.75" x14ac:dyDescent="0.25">
      <c r="B954" s="4"/>
      <c r="C954" s="195" t="s">
        <v>94</v>
      </c>
      <c r="D954" s="166" t="s">
        <v>95</v>
      </c>
      <c r="E954" s="167">
        <f>ROUND((G942+D935)/D935,2)</f>
        <v>1.05</v>
      </c>
      <c r="F954" s="167"/>
      <c r="G954" s="5"/>
      <c r="H954" s="56"/>
    </row>
    <row r="955" spans="2:8" ht="23.25" x14ac:dyDescent="0.25">
      <c r="B955" s="4"/>
      <c r="C955" s="195"/>
      <c r="D955" s="166" t="s">
        <v>96</v>
      </c>
      <c r="E955" s="167">
        <f>ROUND((G943+G944+D935)/D935,2)</f>
        <v>1.02</v>
      </c>
      <c r="F955" s="167"/>
      <c r="G955" s="12"/>
      <c r="H955" s="59"/>
    </row>
    <row r="956" spans="2:8" ht="23.25" x14ac:dyDescent="0.25">
      <c r="B956" s="4"/>
      <c r="C956" s="195"/>
      <c r="D956" s="166" t="s">
        <v>97</v>
      </c>
      <c r="E956" s="167">
        <f>ROUND((G945+D935)/D935,2)</f>
        <v>1</v>
      </c>
      <c r="F956" s="5"/>
      <c r="G956" s="12"/>
      <c r="H956" s="56"/>
    </row>
    <row r="957" spans="2:8" ht="23.25" x14ac:dyDescent="0.25">
      <c r="B957" s="4"/>
      <c r="C957" s="195"/>
      <c r="D957" s="24" t="s">
        <v>98</v>
      </c>
      <c r="E957" s="25">
        <f>ROUND((SUM(G946:G951)+D935)/D935,2)</f>
        <v>4.17</v>
      </c>
      <c r="F957" s="5"/>
      <c r="G957" s="12"/>
      <c r="H957" s="56"/>
    </row>
    <row r="958" spans="2:8" ht="25.5" x14ac:dyDescent="0.25">
      <c r="B958" s="4"/>
      <c r="C958" s="4"/>
      <c r="D958" s="26" t="s">
        <v>99</v>
      </c>
      <c r="E958" s="27">
        <f>SUM(E954:E957)-IF(D939="сплошная",3,2)</f>
        <v>4.24</v>
      </c>
      <c r="F958" s="28"/>
      <c r="G958" s="3"/>
      <c r="H958" s="56"/>
    </row>
    <row r="959" spans="2:8" ht="23.25" x14ac:dyDescent="0.25">
      <c r="B959" s="4"/>
      <c r="C959" s="4"/>
      <c r="D959" s="4"/>
      <c r="E959" s="29"/>
      <c r="F959" s="4"/>
      <c r="G959" s="3"/>
      <c r="H959" s="56"/>
    </row>
    <row r="960" spans="2:8" ht="25.5" x14ac:dyDescent="0.35">
      <c r="B960" s="13"/>
      <c r="C960" s="30" t="s">
        <v>100</v>
      </c>
      <c r="D960" s="196">
        <f>E958*D935</f>
        <v>25698.640000000003</v>
      </c>
      <c r="E960" s="196"/>
      <c r="F960" s="4"/>
      <c r="G960" s="3"/>
      <c r="H960" s="56"/>
    </row>
    <row r="961" spans="2:8" ht="18.75" x14ac:dyDescent="0.3">
      <c r="B961" s="4"/>
      <c r="C961" s="31" t="s">
        <v>101</v>
      </c>
      <c r="D961" s="197">
        <f>D960/D934</f>
        <v>59.62561484918794</v>
      </c>
      <c r="E961" s="197"/>
      <c r="F961" s="4"/>
      <c r="G961" s="4"/>
      <c r="H961" s="60"/>
    </row>
  </sheetData>
  <sheetProtection selectLockedCells="1"/>
  <mergeCells count="624">
    <mergeCell ref="C954:C957"/>
    <mergeCell ref="D960:E960"/>
    <mergeCell ref="D961:E961"/>
    <mergeCell ref="E934:F935"/>
    <mergeCell ref="G934:G935"/>
    <mergeCell ref="B941:C941"/>
    <mergeCell ref="E941:F941"/>
    <mergeCell ref="B942:C942"/>
    <mergeCell ref="H942:H951"/>
    <mergeCell ref="B943:C943"/>
    <mergeCell ref="B944:C944"/>
    <mergeCell ref="B945:C945"/>
    <mergeCell ref="B946:C946"/>
    <mergeCell ref="B947:C947"/>
    <mergeCell ref="B948:C948"/>
    <mergeCell ref="B949:C949"/>
    <mergeCell ref="B950:C950"/>
    <mergeCell ref="B951:C951"/>
    <mergeCell ref="C917:C920"/>
    <mergeCell ref="D923:E923"/>
    <mergeCell ref="D924:E924"/>
    <mergeCell ref="B927:H927"/>
    <mergeCell ref="B928:G928"/>
    <mergeCell ref="C930:C932"/>
    <mergeCell ref="D930:G930"/>
    <mergeCell ref="D931:G931"/>
    <mergeCell ref="D932:G932"/>
    <mergeCell ref="E897:F898"/>
    <mergeCell ref="G897:G898"/>
    <mergeCell ref="B904:C904"/>
    <mergeCell ref="E904:F904"/>
    <mergeCell ref="B905:C905"/>
    <mergeCell ref="H905:H914"/>
    <mergeCell ref="B906:C906"/>
    <mergeCell ref="B907:C907"/>
    <mergeCell ref="B908:C908"/>
    <mergeCell ref="B909:C909"/>
    <mergeCell ref="B910:C910"/>
    <mergeCell ref="B911:C911"/>
    <mergeCell ref="B912:C912"/>
    <mergeCell ref="B913:C913"/>
    <mergeCell ref="B914:C914"/>
    <mergeCell ref="C880:C883"/>
    <mergeCell ref="D886:E886"/>
    <mergeCell ref="D887:E887"/>
    <mergeCell ref="B890:H890"/>
    <mergeCell ref="B891:G891"/>
    <mergeCell ref="C893:C895"/>
    <mergeCell ref="D893:G893"/>
    <mergeCell ref="D894:G894"/>
    <mergeCell ref="D895:G895"/>
    <mergeCell ref="E860:F861"/>
    <mergeCell ref="G860:G861"/>
    <mergeCell ref="B867:C867"/>
    <mergeCell ref="E867:F867"/>
    <mergeCell ref="B868:C868"/>
    <mergeCell ref="H868:H877"/>
    <mergeCell ref="B869:C869"/>
    <mergeCell ref="B870:C870"/>
    <mergeCell ref="B871:C871"/>
    <mergeCell ref="B872:C872"/>
    <mergeCell ref="B873:C873"/>
    <mergeCell ref="B874:C874"/>
    <mergeCell ref="B875:C875"/>
    <mergeCell ref="B876:C876"/>
    <mergeCell ref="B877:C877"/>
    <mergeCell ref="C843:C846"/>
    <mergeCell ref="D849:E849"/>
    <mergeCell ref="D850:E850"/>
    <mergeCell ref="B853:H853"/>
    <mergeCell ref="B854:G854"/>
    <mergeCell ref="C856:C858"/>
    <mergeCell ref="D856:G856"/>
    <mergeCell ref="D857:G857"/>
    <mergeCell ref="D858:G858"/>
    <mergeCell ref="E823:F824"/>
    <mergeCell ref="G823:G824"/>
    <mergeCell ref="B830:C830"/>
    <mergeCell ref="E830:F830"/>
    <mergeCell ref="B831:C831"/>
    <mergeCell ref="H831:H840"/>
    <mergeCell ref="B832:C832"/>
    <mergeCell ref="B833:C833"/>
    <mergeCell ref="B834:C834"/>
    <mergeCell ref="B835:C835"/>
    <mergeCell ref="B836:C836"/>
    <mergeCell ref="B837:C837"/>
    <mergeCell ref="B838:C838"/>
    <mergeCell ref="B839:C839"/>
    <mergeCell ref="B840:C840"/>
    <mergeCell ref="C806:C809"/>
    <mergeCell ref="D812:E812"/>
    <mergeCell ref="D813:E813"/>
    <mergeCell ref="B816:H816"/>
    <mergeCell ref="B817:G817"/>
    <mergeCell ref="C819:C821"/>
    <mergeCell ref="D819:G819"/>
    <mergeCell ref="D820:G820"/>
    <mergeCell ref="D821:G821"/>
    <mergeCell ref="B794:C794"/>
    <mergeCell ref="H794:H803"/>
    <mergeCell ref="B795:C795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779:H779"/>
    <mergeCell ref="B780:G780"/>
    <mergeCell ref="C782:C784"/>
    <mergeCell ref="D782:G782"/>
    <mergeCell ref="D783:G783"/>
    <mergeCell ref="D784:G784"/>
    <mergeCell ref="E786:F787"/>
    <mergeCell ref="G786:G787"/>
    <mergeCell ref="B793:C793"/>
    <mergeCell ref="E793:F793"/>
    <mergeCell ref="C769:C772"/>
    <mergeCell ref="D775:E775"/>
    <mergeCell ref="D776:E776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C732:C735"/>
    <mergeCell ref="D738:E738"/>
    <mergeCell ref="D739:E739"/>
    <mergeCell ref="B742:H742"/>
    <mergeCell ref="B743:G743"/>
    <mergeCell ref="C745:C747"/>
    <mergeCell ref="D745:G745"/>
    <mergeCell ref="D746:G746"/>
    <mergeCell ref="D747:G747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C695:C698"/>
    <mergeCell ref="D701:E701"/>
    <mergeCell ref="D702:E702"/>
    <mergeCell ref="B705:H705"/>
    <mergeCell ref="B706:G706"/>
    <mergeCell ref="C708:C710"/>
    <mergeCell ref="D708:G708"/>
    <mergeCell ref="D709:G709"/>
    <mergeCell ref="D710:G710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C658:C661"/>
    <mergeCell ref="D664:E664"/>
    <mergeCell ref="D665:E665"/>
    <mergeCell ref="B668:H668"/>
    <mergeCell ref="B669:G669"/>
    <mergeCell ref="C671:C673"/>
    <mergeCell ref="D671:G671"/>
    <mergeCell ref="D672:G672"/>
    <mergeCell ref="D673:G673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21:C624"/>
    <mergeCell ref="D627:E627"/>
    <mergeCell ref="D628:E628"/>
    <mergeCell ref="B631:H631"/>
    <mergeCell ref="B632:G632"/>
    <mergeCell ref="C634:C636"/>
    <mergeCell ref="D634:G634"/>
    <mergeCell ref="D635:G635"/>
    <mergeCell ref="D636:G636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584:C587"/>
    <mergeCell ref="D590:E590"/>
    <mergeCell ref="D591:E591"/>
    <mergeCell ref="B594:H594"/>
    <mergeCell ref="B595:G595"/>
    <mergeCell ref="C597:C599"/>
    <mergeCell ref="D597:G597"/>
    <mergeCell ref="D598:G598"/>
    <mergeCell ref="D599:G599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47:C550"/>
    <mergeCell ref="D553:E553"/>
    <mergeCell ref="D554:E554"/>
    <mergeCell ref="B557:H557"/>
    <mergeCell ref="B558:G558"/>
    <mergeCell ref="C560:C562"/>
    <mergeCell ref="D560:G560"/>
    <mergeCell ref="D561:G561"/>
    <mergeCell ref="D562:G562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10:C513"/>
    <mergeCell ref="D516:E516"/>
    <mergeCell ref="D517:E517"/>
    <mergeCell ref="B520:H520"/>
    <mergeCell ref="B521:G521"/>
    <mergeCell ref="C523:C525"/>
    <mergeCell ref="D523:G523"/>
    <mergeCell ref="D524:G524"/>
    <mergeCell ref="D525:G525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473:C476"/>
    <mergeCell ref="D479:E479"/>
    <mergeCell ref="D480:E480"/>
    <mergeCell ref="B483:H483"/>
    <mergeCell ref="B484:G484"/>
    <mergeCell ref="C486:C488"/>
    <mergeCell ref="D486:G486"/>
    <mergeCell ref="D487:G487"/>
    <mergeCell ref="D488:G488"/>
    <mergeCell ref="E453:F454"/>
    <mergeCell ref="G453:G454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36:C439"/>
    <mergeCell ref="D442:E442"/>
    <mergeCell ref="D443:E443"/>
    <mergeCell ref="B446:H446"/>
    <mergeCell ref="B447:G447"/>
    <mergeCell ref="C449:C451"/>
    <mergeCell ref="D449:G449"/>
    <mergeCell ref="D450:G450"/>
    <mergeCell ref="D451:G451"/>
    <mergeCell ref="E416:F417"/>
    <mergeCell ref="G416:G417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H409"/>
    <mergeCell ref="B410:G410"/>
    <mergeCell ref="C412:C414"/>
    <mergeCell ref="D412:G412"/>
    <mergeCell ref="D413:G413"/>
    <mergeCell ref="D414:G414"/>
    <mergeCell ref="E379:F380"/>
    <mergeCell ref="G379:G380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H372"/>
    <mergeCell ref="B373:G373"/>
    <mergeCell ref="C375:C377"/>
    <mergeCell ref="D375:G375"/>
    <mergeCell ref="D376:G376"/>
    <mergeCell ref="D377:G377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35:H335"/>
    <mergeCell ref="B336:G336"/>
    <mergeCell ref="C338:C340"/>
    <mergeCell ref="D338:G338"/>
    <mergeCell ref="D339:G339"/>
    <mergeCell ref="D340:G340"/>
    <mergeCell ref="C325:C328"/>
    <mergeCell ref="D331:E331"/>
    <mergeCell ref="D332:E332"/>
    <mergeCell ref="E305:F306"/>
    <mergeCell ref="G305:G306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H298"/>
    <mergeCell ref="B299:G299"/>
    <mergeCell ref="C301:C303"/>
    <mergeCell ref="D301:G301"/>
    <mergeCell ref="D302:G302"/>
    <mergeCell ref="D303:G303"/>
    <mergeCell ref="E268:F269"/>
    <mergeCell ref="G268:G269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H261"/>
    <mergeCell ref="B262:G262"/>
    <mergeCell ref="C264:C266"/>
    <mergeCell ref="D264:G264"/>
    <mergeCell ref="D265:G265"/>
    <mergeCell ref="D266:G266"/>
    <mergeCell ref="E231:F232"/>
    <mergeCell ref="G231:G232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H224"/>
    <mergeCell ref="B225:G225"/>
    <mergeCell ref="C227:C229"/>
    <mergeCell ref="D227:G227"/>
    <mergeCell ref="D228:G228"/>
    <mergeCell ref="D229:G229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D35:E35"/>
    <mergeCell ref="D36:E36"/>
    <mergeCell ref="B22:C22"/>
    <mergeCell ref="B23:C23"/>
    <mergeCell ref="B24:C24"/>
    <mergeCell ref="B25:C25"/>
    <mergeCell ref="B26:C26"/>
    <mergeCell ref="C29:C32"/>
    <mergeCell ref="B187:H187"/>
    <mergeCell ref="E46:F4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</mergeCells>
  <dataValidations count="1">
    <dataValidation type="list" allowBlank="1" showInputMessage="1" showErrorMessage="1" sqref="D14 D51 D88 D125 D162 D199 D236 D273 D310 D347 D569 D384 D421 D458 D495 D532 D606 D643 D680 D717 D754 D791 D828 D865 D902 D939">
      <formula1>д1</formula1>
    </dataValidation>
  </dataValidations>
  <pageMargins left="0.25" right="0.25" top="0.75" bottom="0.75" header="0.3" footer="0.3"/>
  <pageSetup paperSize="9" scale="55" orientation="portrait" r:id="rId1"/>
  <rowBreaks count="20" manualBreakCount="20">
    <brk id="38" min="1" max="35" man="1"/>
    <brk id="75" min="1" max="35" man="1"/>
    <brk id="112" min="1" max="35" man="1"/>
    <brk id="149" min="1" max="35" man="1"/>
    <brk id="186" min="1" max="35" man="1"/>
    <brk id="223" min="1" max="35" man="1"/>
    <brk id="260" min="1" max="35" man="1"/>
    <brk id="297" min="1" max="35" man="1"/>
    <brk id="334" min="1" max="35" man="1"/>
    <brk id="371" min="1" max="35" man="1"/>
    <brk id="408" min="1" max="35" man="1"/>
    <brk id="445" min="1" max="35" man="1"/>
    <brk id="482" min="1" max="35" man="1"/>
    <brk id="519" min="1" max="35" man="1"/>
    <brk id="556" min="1" max="35" man="1"/>
    <brk id="593" min="1" max="35" man="1"/>
    <brk id="630" min="1" max="35" man="1"/>
    <brk id="667" min="1" max="35" man="1"/>
    <brk id="704" min="1" max="35" man="1"/>
    <brk id="741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20"/>
  <sheetViews>
    <sheetView view="pageBreakPreview" topLeftCell="A67" zoomScale="85" zoomScaleNormal="85" zoomScaleSheetLayoutView="85" workbookViewId="0">
      <selection activeCell="S113" sqref="S113"/>
    </sheetView>
  </sheetViews>
  <sheetFormatPr defaultRowHeight="12.75" x14ac:dyDescent="0.2"/>
  <cols>
    <col min="1" max="1" width="4.28515625" customWidth="1"/>
    <col min="2" max="2" width="4.7109375" style="78" customWidth="1"/>
    <col min="3" max="3" width="19.140625" style="79" customWidth="1"/>
    <col min="4" max="4" width="8.7109375" style="78" customWidth="1"/>
    <col min="5" max="6" width="7.85546875" style="78" customWidth="1"/>
    <col min="7" max="7" width="8.5703125" style="79" customWidth="1"/>
    <col min="8" max="8" width="16.7109375" style="78" customWidth="1"/>
    <col min="9" max="9" width="7.5703125" style="79" customWidth="1"/>
    <col min="10" max="10" width="12.42578125" style="79" customWidth="1"/>
    <col min="11" max="11" width="14.5703125" style="80" customWidth="1"/>
    <col min="12" max="12" width="11.85546875" style="80" customWidth="1"/>
    <col min="13" max="13" width="13" style="80" customWidth="1"/>
    <col min="14" max="14" width="10.5703125" style="80" customWidth="1"/>
    <col min="15" max="15" width="11" style="80" customWidth="1"/>
    <col min="16" max="16" width="8.7109375" style="80" customWidth="1"/>
    <col min="17" max="17" width="9.42578125" style="80" customWidth="1"/>
    <col min="18" max="18" width="11.42578125" style="80" customWidth="1"/>
    <col min="19" max="19" width="12.42578125" style="80" customWidth="1"/>
    <col min="20" max="20" width="17.28515625" style="80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6"/>
      <c r="S1" s="66"/>
      <c r="T1" s="66"/>
    </row>
    <row r="2" spans="2:24" x14ac:dyDescent="0.2">
      <c r="B2" s="229" t="s">
        <v>117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</row>
    <row r="3" spans="2:24" x14ac:dyDescent="0.2">
      <c r="B3" s="229" t="s">
        <v>118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5" spans="2:24" ht="33" customHeight="1" x14ac:dyDescent="0.2">
      <c r="B5" s="232" t="s">
        <v>0</v>
      </c>
      <c r="C5" s="230" t="s">
        <v>1</v>
      </c>
      <c r="D5" s="232" t="s">
        <v>2</v>
      </c>
      <c r="E5" s="232" t="s">
        <v>3</v>
      </c>
      <c r="F5" s="232" t="s">
        <v>4</v>
      </c>
      <c r="G5" s="230" t="s">
        <v>5</v>
      </c>
      <c r="H5" s="232" t="s">
        <v>6</v>
      </c>
      <c r="I5" s="230" t="s">
        <v>7</v>
      </c>
      <c r="J5" s="230" t="s">
        <v>8</v>
      </c>
      <c r="K5" s="228" t="s">
        <v>9</v>
      </c>
      <c r="L5" s="228"/>
      <c r="M5" s="228"/>
      <c r="N5" s="228"/>
      <c r="O5" s="234" t="s">
        <v>10</v>
      </c>
      <c r="P5" s="234" t="s">
        <v>16</v>
      </c>
      <c r="Q5" s="234" t="s">
        <v>11</v>
      </c>
      <c r="R5" s="228" t="s">
        <v>115</v>
      </c>
      <c r="S5" s="228" t="s">
        <v>114</v>
      </c>
      <c r="T5" s="228" t="s">
        <v>116</v>
      </c>
    </row>
    <row r="6" spans="2:24" ht="24" customHeight="1" x14ac:dyDescent="0.2">
      <c r="B6" s="233"/>
      <c r="C6" s="231"/>
      <c r="D6" s="233"/>
      <c r="E6" s="233"/>
      <c r="F6" s="233"/>
      <c r="G6" s="231"/>
      <c r="H6" s="233"/>
      <c r="I6" s="231"/>
      <c r="J6" s="231"/>
      <c r="K6" s="67" t="s">
        <v>12</v>
      </c>
      <c r="L6" s="67" t="s">
        <v>13</v>
      </c>
      <c r="M6" s="67" t="s">
        <v>14</v>
      </c>
      <c r="N6" s="67" t="s">
        <v>15</v>
      </c>
      <c r="O6" s="235"/>
      <c r="P6" s="235"/>
      <c r="Q6" s="235"/>
      <c r="R6" s="228"/>
      <c r="S6" s="228"/>
      <c r="T6" s="228"/>
    </row>
    <row r="7" spans="2:24" ht="16.149999999999999" customHeight="1" x14ac:dyDescent="0.2">
      <c r="B7" s="68">
        <v>1</v>
      </c>
      <c r="C7" s="69" t="s">
        <v>302</v>
      </c>
      <c r="D7" s="68">
        <v>5</v>
      </c>
      <c r="E7" s="68">
        <v>19</v>
      </c>
      <c r="F7" s="68">
        <v>1</v>
      </c>
      <c r="G7" s="69">
        <v>5.3</v>
      </c>
      <c r="H7" s="68" t="s">
        <v>24</v>
      </c>
      <c r="I7" s="69" t="s">
        <v>21</v>
      </c>
      <c r="J7" s="69" t="s">
        <v>18</v>
      </c>
      <c r="K7" s="70">
        <f>INDEX(РАСЧЕТ!$B$22:$O$1073,MATCH($U7,РАСЧЕТ!$O$22:$O$1073,0),8)</f>
        <v>35.630000000000003</v>
      </c>
      <c r="L7" s="70">
        <f>INDEX(РАСЧЕТ!$B$22:$O$1073,MATCH($U7,РАСЧЕТ!$O$22:$O$1073,0),9)</f>
        <v>291.16000000000003</v>
      </c>
      <c r="M7" s="70">
        <f>INDEX(РАСЧЕТ!$B$22:$O$1073,MATCH($U7,РАСЧЕТ!$O$22:$O$1073,0),10)</f>
        <v>40.270000000000003</v>
      </c>
      <c r="N7" s="70">
        <f>SUBTOTAL(9,K7:M7)</f>
        <v>367.06</v>
      </c>
      <c r="O7" s="70">
        <f>INDEX(РАСЧЕТ!$B$22:$O$1073,MATCH($U7,РАСЧЕТ!$O$22:$O$1073,0),12)</f>
        <v>217.49</v>
      </c>
      <c r="P7" s="70"/>
      <c r="Q7" s="70">
        <f>SUM(N7:P7)</f>
        <v>584.54999999999995</v>
      </c>
      <c r="R7" s="77">
        <f ca="1">OFFSET(INDEX(РАСЧЕТ!$B$22:$O$1073,MATCH($U7,РАСЧЕТ!$O$22:$O$1073,0),13),1,0,1,1)</f>
        <v>6362.8873000000003</v>
      </c>
      <c r="S7" s="70"/>
      <c r="T7" s="133" t="s">
        <v>318</v>
      </c>
      <c r="U7" t="s">
        <v>121</v>
      </c>
      <c r="V7" s="1">
        <f ca="1">OFFSET(ЛОТЫ!$E$28,5,0,1,1)</f>
        <v>3.1500000000000004</v>
      </c>
    </row>
    <row r="8" spans="2:24" ht="16.149999999999999" customHeight="1" x14ac:dyDescent="0.2">
      <c r="B8" s="68" t="s">
        <v>26</v>
      </c>
      <c r="C8" s="69"/>
      <c r="D8" s="68"/>
      <c r="E8" s="68"/>
      <c r="F8" s="68"/>
      <c r="G8" s="69"/>
      <c r="H8" s="68" t="s">
        <v>311</v>
      </c>
      <c r="I8" s="69"/>
      <c r="J8" s="69" t="s">
        <v>17</v>
      </c>
      <c r="K8" s="70">
        <f>INDEX(РАСЧЕТ!$B$22:$O$1073,MATCH(U8,РАСЧЕТ!$O$22:$O$1073,0),8)</f>
        <v>4.46</v>
      </c>
      <c r="L8" s="70">
        <f>INDEX(РАСЧЕТ!$B$22:$N$1073,MATCH(J8,РАСЧЕТ!$H$22:$H$1073,0),9)</f>
        <v>101.25</v>
      </c>
      <c r="M8" s="70">
        <f>INDEX(РАСЧЕТ!$B$22:$N$1073,MATCH(J8,РАСЧЕТ!$H$22:$H$1073,0),10)</f>
        <v>58.28</v>
      </c>
      <c r="N8" s="70">
        <f t="shared" ref="N8:N9" si="0">SUBTOTAL(9,K8:M8)</f>
        <v>163.99</v>
      </c>
      <c r="O8" s="70">
        <f>INDEX(РАСЧЕТ!$B$22:$N$1073,MATCH(J8,РАСЧЕТ!$H$22:$H$1073,0),12)</f>
        <v>133.05000000000001</v>
      </c>
      <c r="P8" s="70"/>
      <c r="Q8" s="70">
        <f t="shared" ref="Q8:Q9" si="1">SUM(N8:P8)</f>
        <v>297.04000000000002</v>
      </c>
      <c r="R8" s="77">
        <f ca="1">OFFSET(INDEX(РАСЧЕТ!$B$22:$O$1073,MATCH($U8,РАСЧЕТ!$O$22:$O$1073,0),13),1,0,1,1)</f>
        <v>12644.472900000001</v>
      </c>
      <c r="S8" s="70"/>
      <c r="T8" s="134"/>
      <c r="U8" t="s">
        <v>122</v>
      </c>
      <c r="V8" s="1">
        <f ca="1">OFFSET(ЛОТЫ!$E$28,5,0,1,1)</f>
        <v>3.1500000000000004</v>
      </c>
    </row>
    <row r="9" spans="2:24" ht="16.149999999999999" customHeight="1" x14ac:dyDescent="0.2">
      <c r="B9" s="68" t="s">
        <v>26</v>
      </c>
      <c r="C9" s="69"/>
      <c r="D9" s="68"/>
      <c r="E9" s="68"/>
      <c r="F9" s="68"/>
      <c r="G9" s="69"/>
      <c r="H9" s="68">
        <v>55</v>
      </c>
      <c r="I9" s="69"/>
      <c r="J9" s="69" t="s">
        <v>19</v>
      </c>
      <c r="K9" s="70">
        <f>INDEX(РАСЧЕТ!$B$22:$O$1073,MATCH(U9,РАСЧЕТ!$O$22:$O$1073,0),8)</f>
        <v>0.24</v>
      </c>
      <c r="L9" s="70">
        <f>INDEX(РАСЧЕТ!$B$22:$N$1073,MATCH(J9,РАСЧЕТ!$H$22:$H$1073,0),9)</f>
        <v>59.29</v>
      </c>
      <c r="M9" s="70">
        <f>INDEX(РАСЧЕТ!$B$22:$N$1073,MATCH(J9,РАСЧЕТ!$H$22:$H$1073,0),10)</f>
        <v>34.56</v>
      </c>
      <c r="N9" s="70">
        <f t="shared" si="0"/>
        <v>94.09</v>
      </c>
      <c r="O9" s="70">
        <f>INDEX(РАСЧЕТ!$B$22:$N$1073,MATCH(J9,РАСЧЕТ!$H$22:$H$1073,0),12)</f>
        <v>81.02</v>
      </c>
      <c r="P9" s="70"/>
      <c r="Q9" s="70">
        <f t="shared" si="1"/>
        <v>175.11</v>
      </c>
      <c r="R9" s="77">
        <f ca="1">OFFSET(INDEX(РАСЧЕТ!$B$22:$O$1073,MATCH($U9,РАСЧЕТ!$O$22:$O$1073,0),13),1,0,1,1)</f>
        <v>4129.7275999999993</v>
      </c>
      <c r="S9" s="70"/>
      <c r="T9" s="133"/>
      <c r="U9" t="s">
        <v>123</v>
      </c>
      <c r="V9" s="1">
        <f ca="1">OFFSET(ЛОТЫ!$E$28,5,0,1,1)</f>
        <v>3.1500000000000004</v>
      </c>
    </row>
    <row r="10" spans="2:24" ht="16.149999999999999" customHeight="1" x14ac:dyDescent="0.2">
      <c r="B10" s="68" t="s">
        <v>26</v>
      </c>
      <c r="C10" s="69"/>
      <c r="D10" s="68"/>
      <c r="E10" s="72"/>
      <c r="F10" s="72"/>
      <c r="G10" s="73"/>
      <c r="H10" s="68"/>
      <c r="I10" s="73"/>
      <c r="J10" s="73" t="s">
        <v>15</v>
      </c>
      <c r="K10" s="74">
        <f>SUM(K7:K9)</f>
        <v>40.330000000000005</v>
      </c>
      <c r="L10" s="74">
        <f t="shared" ref="L10:R10" si="2">SUM(L7:L9)</f>
        <v>451.70000000000005</v>
      </c>
      <c r="M10" s="74">
        <f t="shared" si="2"/>
        <v>133.11000000000001</v>
      </c>
      <c r="N10" s="74">
        <f t="shared" si="2"/>
        <v>625.14</v>
      </c>
      <c r="O10" s="74">
        <f t="shared" si="2"/>
        <v>431.56</v>
      </c>
      <c r="P10" s="74">
        <f t="shared" si="2"/>
        <v>0</v>
      </c>
      <c r="Q10" s="75">
        <f t="shared" si="2"/>
        <v>1056.6999999999998</v>
      </c>
      <c r="R10" s="75">
        <f t="shared" ca="1" si="2"/>
        <v>23137.087800000001</v>
      </c>
      <c r="S10" s="74">
        <f ca="1">W10</f>
        <v>72881.55</v>
      </c>
      <c r="T10" s="135"/>
      <c r="U10" t="s">
        <v>124</v>
      </c>
      <c r="V10" s="1">
        <f ca="1">OFFSET(ЛОТЫ!$E$26,X10,0,1,1)</f>
        <v>3.1500000000000004</v>
      </c>
      <c r="W10" s="1">
        <f ca="1">OFFSET(ЛОТЫ!$E$28,X10,-1,1,1)</f>
        <v>72881.55</v>
      </c>
      <c r="X10" s="1">
        <v>7</v>
      </c>
    </row>
    <row r="11" spans="2:24" ht="16.149999999999999" customHeight="1" x14ac:dyDescent="0.2">
      <c r="B11" s="68">
        <v>2</v>
      </c>
      <c r="C11" s="69" t="s">
        <v>310</v>
      </c>
      <c r="D11" s="68">
        <v>2</v>
      </c>
      <c r="E11" s="68">
        <v>21</v>
      </c>
      <c r="F11" s="68">
        <v>1</v>
      </c>
      <c r="G11" s="69">
        <v>2</v>
      </c>
      <c r="H11" s="68" t="s">
        <v>24</v>
      </c>
      <c r="I11" s="69" t="s">
        <v>21</v>
      </c>
      <c r="J11" s="69" t="s">
        <v>18</v>
      </c>
      <c r="K11" s="70">
        <f>INDEX(РАСЧЕТ!$B$22:$O$1073,MATCH($U11,РАСЧЕТ!$O$22:$O$1073,0),8)</f>
        <v>16.23</v>
      </c>
      <c r="L11" s="70">
        <f>INDEX(РАСЧЕТ!$B$22:$O$1073,MATCH($U11,РАСЧЕТ!$O$22:$O$1073,0),9)</f>
        <v>86.92</v>
      </c>
      <c r="M11" s="70">
        <f>INDEX(РАСЧЕТ!$B$22:$O$1073,MATCH($U11,РАСЧЕТ!$O$22:$O$1073,0),10)</f>
        <v>6.37</v>
      </c>
      <c r="N11" s="70">
        <f t="shared" ref="N11:N14" si="3">SUBTOTAL(9,K11:M11)</f>
        <v>109.52000000000001</v>
      </c>
      <c r="O11" s="70">
        <f>INDEX(РАСЧЕТ!$B$22:$O$1073,MATCH($U11,РАСЧЕТ!$O$22:$O$1073,0),12)</f>
        <v>59.78</v>
      </c>
      <c r="P11" s="70"/>
      <c r="Q11" s="70">
        <f t="shared" ref="Q11:Q12" si="4">SUM(N11:P11)</f>
        <v>169.3</v>
      </c>
      <c r="R11" s="77">
        <f ca="1">OFFSET(INDEX(РАСЧЕТ!$B$22:$O$1073,MATCH($U11,РАСЧЕТ!$O$22:$O$1073,0),13),1,0,1,1)</f>
        <v>1974.2571999999998</v>
      </c>
      <c r="S11" s="70"/>
      <c r="T11" s="133" t="s">
        <v>354</v>
      </c>
      <c r="U11" t="s">
        <v>125</v>
      </c>
    </row>
    <row r="12" spans="2:24" ht="16.149999999999999" customHeight="1" x14ac:dyDescent="0.2">
      <c r="B12" s="68" t="s">
        <v>26</v>
      </c>
      <c r="C12" s="69"/>
      <c r="D12" s="68"/>
      <c r="E12" s="68"/>
      <c r="F12" s="68"/>
      <c r="G12" s="69"/>
      <c r="H12" s="68" t="s">
        <v>353</v>
      </c>
      <c r="I12" s="69"/>
      <c r="J12" s="69" t="s">
        <v>17</v>
      </c>
      <c r="K12" s="70">
        <f>INDEX(РАСЧЕТ!$B$22:$O$1073,MATCH($U12,РАСЧЕТ!$O$22:$O$1073,0),8)</f>
        <v>4.3899999999999997</v>
      </c>
      <c r="L12" s="70">
        <f>INDEX(РАСЧЕТ!$B$22:$O$1073,MATCH($U12,РАСЧЕТ!$O$22:$O$1073,0),9)</f>
        <v>32.82</v>
      </c>
      <c r="M12" s="70">
        <f>INDEX(РАСЧЕТ!$B$22:$O$1073,MATCH($U12,РАСЧЕТ!$O$22:$O$1073,0),10)</f>
        <v>13.02</v>
      </c>
      <c r="N12" s="70">
        <f t="shared" si="3"/>
        <v>50.230000000000004</v>
      </c>
      <c r="O12" s="70">
        <f>INDEX(РАСЧЕТ!$B$22:$O$1073,MATCH($U12,РАСЧЕТ!$O$22:$O$1073,0),12)</f>
        <v>34.68</v>
      </c>
      <c r="P12" s="70"/>
      <c r="Q12" s="70">
        <f t="shared" si="4"/>
        <v>84.91</v>
      </c>
      <c r="R12" s="77">
        <f ca="1">OFFSET(INDEX(РАСЧЕТ!$B$22:$O$1073,MATCH($U12,РАСЧЕТ!$O$22:$O$1073,0),13),1,0,1,1)</f>
        <v>4139.8725000000004</v>
      </c>
      <c r="S12" s="70"/>
      <c r="T12" s="133"/>
      <c r="U12" t="s">
        <v>126</v>
      </c>
    </row>
    <row r="13" spans="2:24" ht="16.149999999999999" customHeight="1" x14ac:dyDescent="0.2">
      <c r="B13" s="68"/>
      <c r="C13" s="69"/>
      <c r="D13" s="68"/>
      <c r="E13" s="68"/>
      <c r="F13" s="68"/>
      <c r="G13" s="69"/>
      <c r="H13" s="68"/>
      <c r="I13" s="69"/>
      <c r="J13" s="69" t="s">
        <v>387</v>
      </c>
      <c r="K13" s="70">
        <v>0</v>
      </c>
      <c r="L13" s="70">
        <v>0</v>
      </c>
      <c r="M13" s="70">
        <v>0</v>
      </c>
      <c r="N13" s="70">
        <f t="shared" si="3"/>
        <v>0</v>
      </c>
      <c r="O13" s="70">
        <v>42.93</v>
      </c>
      <c r="P13" s="70"/>
      <c r="Q13" s="70">
        <v>42.93</v>
      </c>
      <c r="R13" s="77">
        <v>1201</v>
      </c>
      <c r="S13" s="70"/>
      <c r="T13" s="133"/>
    </row>
    <row r="14" spans="2:24" ht="16.149999999999999" customHeight="1" x14ac:dyDescent="0.2">
      <c r="B14" s="68"/>
      <c r="C14" s="69"/>
      <c r="D14" s="68"/>
      <c r="E14" s="68"/>
      <c r="F14" s="68"/>
      <c r="G14" s="69"/>
      <c r="H14" s="68"/>
      <c r="I14" s="69"/>
      <c r="J14" s="69" t="s">
        <v>19</v>
      </c>
      <c r="K14" s="70">
        <v>3.35</v>
      </c>
      <c r="L14" s="70">
        <v>55.41</v>
      </c>
      <c r="M14" s="70">
        <v>14.82</v>
      </c>
      <c r="N14" s="70">
        <f t="shared" si="3"/>
        <v>73.58</v>
      </c>
      <c r="O14" s="70">
        <v>50.76</v>
      </c>
      <c r="P14" s="70"/>
      <c r="Q14" s="70">
        <v>124.34</v>
      </c>
      <c r="R14" s="77">
        <v>3583</v>
      </c>
      <c r="S14" s="70"/>
      <c r="T14" s="133"/>
    </row>
    <row r="15" spans="2:24" ht="16.149999999999999" customHeight="1" x14ac:dyDescent="0.2">
      <c r="B15" s="68" t="s">
        <v>26</v>
      </c>
      <c r="C15" s="69"/>
      <c r="D15" s="68"/>
      <c r="E15" s="72"/>
      <c r="F15" s="72"/>
      <c r="G15" s="73"/>
      <c r="H15" s="68">
        <v>60</v>
      </c>
      <c r="I15" s="73"/>
      <c r="J15" s="73" t="s">
        <v>15</v>
      </c>
      <c r="K15" s="74">
        <f>SUM(K11:K14)</f>
        <v>23.970000000000002</v>
      </c>
      <c r="L15" s="74">
        <f>SUM(L11:L12:L14)</f>
        <v>175.15</v>
      </c>
      <c r="M15" s="74">
        <f>SUM(M11:M12:M14)</f>
        <v>34.21</v>
      </c>
      <c r="N15" s="74">
        <f>SUM(N11:N12:N14)</f>
        <v>233.32999999999998</v>
      </c>
      <c r="O15" s="74">
        <f>SUM(O11:O12:O14)</f>
        <v>188.15</v>
      </c>
      <c r="P15" s="74">
        <f t="shared" ref="P15" si="5">SUM(P11:P12)</f>
        <v>0</v>
      </c>
      <c r="Q15" s="75">
        <f>SUM(Q11:Q12:Q14)</f>
        <v>421.48</v>
      </c>
      <c r="R15" s="75">
        <f ca="1">SUM(R11:R12:R14)</f>
        <v>10898.129700000001</v>
      </c>
      <c r="S15" s="74">
        <f ca="1">W15</f>
        <v>29642.560000000009</v>
      </c>
      <c r="T15" s="135"/>
      <c r="U15" t="s">
        <v>127</v>
      </c>
      <c r="V15" s="1">
        <f ca="1">OFFSET(ЛОТЫ!$E$26,X15,0,1,1)</f>
        <v>2.7200000000000006</v>
      </c>
      <c r="W15" s="1">
        <f ca="1">OFFSET(ЛОТЫ!$E$28,X15,-1,1,1)</f>
        <v>29642.560000000009</v>
      </c>
      <c r="X15" s="1">
        <f>X10+37</f>
        <v>44</v>
      </c>
    </row>
    <row r="16" spans="2:24" ht="16.149999999999999" customHeight="1" x14ac:dyDescent="0.2">
      <c r="B16" s="68">
        <v>3</v>
      </c>
      <c r="C16" s="69" t="s">
        <v>302</v>
      </c>
      <c r="D16" s="68">
        <v>9</v>
      </c>
      <c r="E16" s="68">
        <v>7</v>
      </c>
      <c r="F16" s="68">
        <v>1</v>
      </c>
      <c r="G16" s="69">
        <v>3.2</v>
      </c>
      <c r="H16" s="68" t="s">
        <v>24</v>
      </c>
      <c r="I16" s="69" t="s">
        <v>21</v>
      </c>
      <c r="J16" s="69" t="s">
        <v>18</v>
      </c>
      <c r="K16" s="70">
        <f>INDEX(РАСЧЕТ!$B$22:$O$1073,MATCH($U16,РАСЧЕТ!$O$22:$O$1073,0),8)</f>
        <v>46.72</v>
      </c>
      <c r="L16" s="70">
        <f>INDEX(РАСЧЕТ!$B$22:$O$1073,MATCH($U16,РАСЧЕТ!$O$22:$O$1073,0),9)</f>
        <v>198.79</v>
      </c>
      <c r="M16" s="70">
        <f>INDEX(РАСЧЕТ!$B$22:$O$1073,MATCH($U16,РАСЧЕТ!$O$22:$O$1073,0),10)</f>
        <v>4.46</v>
      </c>
      <c r="N16" s="70">
        <f t="shared" ref="N16:N18" si="6">SUBTOTAL(9,K16:M16)</f>
        <v>249.97</v>
      </c>
      <c r="O16" s="70">
        <f>INDEX(РАСЧЕТ!$B$22:$O$1073,MATCH($U16,РАСЧЕТ!$O$22:$O$1073,0),12)</f>
        <v>169.42</v>
      </c>
      <c r="P16" s="70"/>
      <c r="Q16" s="70">
        <f t="shared" ref="Q16:Q18" si="7">SUM(N16:P16)</f>
        <v>419.39</v>
      </c>
      <c r="R16" s="77">
        <f ca="1">OFFSET(INDEX(РАСЧЕТ!$B$22:$O$1073,MATCH($U16,РАСЧЕТ!$O$22:$O$1073,0),13),1,0,1,1)</f>
        <v>4663.5918999999994</v>
      </c>
      <c r="S16" s="70"/>
      <c r="T16" s="133" t="s">
        <v>318</v>
      </c>
      <c r="U16" t="s">
        <v>128</v>
      </c>
    </row>
    <row r="17" spans="2:24" ht="16.149999999999999" customHeight="1" x14ac:dyDescent="0.2">
      <c r="B17" s="68" t="s">
        <v>26</v>
      </c>
      <c r="C17" s="69"/>
      <c r="D17" s="68"/>
      <c r="E17" s="68"/>
      <c r="F17" s="68"/>
      <c r="G17" s="69"/>
      <c r="H17" s="68" t="s">
        <v>322</v>
      </c>
      <c r="I17" s="69"/>
      <c r="J17" s="69" t="s">
        <v>22</v>
      </c>
      <c r="K17" s="70">
        <v>4.1500000000000004</v>
      </c>
      <c r="L17" s="70">
        <v>22.39</v>
      </c>
      <c r="M17" s="70">
        <v>0.08</v>
      </c>
      <c r="N17" s="70">
        <f t="shared" si="6"/>
        <v>26.619999999999997</v>
      </c>
      <c r="O17" s="70">
        <v>26.59</v>
      </c>
      <c r="P17" s="70"/>
      <c r="Q17" s="70">
        <v>53.21</v>
      </c>
      <c r="R17" s="77">
        <v>18876</v>
      </c>
      <c r="S17" s="70"/>
      <c r="T17" s="133"/>
      <c r="U17" t="s">
        <v>129</v>
      </c>
    </row>
    <row r="18" spans="2:24" ht="16.149999999999999" customHeight="1" x14ac:dyDescent="0.2">
      <c r="B18" s="68" t="s">
        <v>26</v>
      </c>
      <c r="C18" s="69"/>
      <c r="D18" s="68"/>
      <c r="E18" s="68"/>
      <c r="F18" s="68"/>
      <c r="G18" s="69"/>
      <c r="H18" s="68">
        <v>80</v>
      </c>
      <c r="I18" s="69"/>
      <c r="J18" s="69" t="s">
        <v>19</v>
      </c>
      <c r="K18" s="70">
        <f>INDEX(РАСЧЕТ!$B$22:$O$1073,MATCH($U18,РАСЧЕТ!$O$22:$O$1073,0),8)</f>
        <v>16.53</v>
      </c>
      <c r="L18" s="70">
        <f>INDEX(РАСЧЕТ!$B$22:$O$1073,MATCH($U18,РАСЧЕТ!$O$22:$O$1073,0),9)</f>
        <v>134.16</v>
      </c>
      <c r="M18" s="70">
        <f>INDEX(РАСЧЕТ!$B$22:$O$1073,MATCH($U18,РАСЧЕТ!$O$22:$O$1073,0),10)</f>
        <v>16.84</v>
      </c>
      <c r="N18" s="70">
        <f t="shared" si="6"/>
        <v>167.53</v>
      </c>
      <c r="O18" s="70">
        <f>INDEX(РАСЧЕТ!$B$22:$O$1073,MATCH($U18,РАСЧЕТ!$O$22:$O$1073,0),12)</f>
        <v>120.67</v>
      </c>
      <c r="P18" s="70"/>
      <c r="Q18" s="70">
        <f t="shared" si="7"/>
        <v>288.2</v>
      </c>
      <c r="R18" s="77">
        <f ca="1">OFFSET(INDEX(РАСЧЕТ!$B$22:$O$1073,MATCH($U18,РАСЧЕТ!$O$22:$O$1073,0),13),1,0,1,1)</f>
        <v>8767.1775999999991</v>
      </c>
      <c r="S18" s="70"/>
      <c r="T18" s="133"/>
      <c r="U18" t="s">
        <v>130</v>
      </c>
    </row>
    <row r="19" spans="2:24" ht="16.149999999999999" customHeight="1" x14ac:dyDescent="0.2">
      <c r="B19" s="68" t="s">
        <v>26</v>
      </c>
      <c r="C19" s="69"/>
      <c r="D19" s="68"/>
      <c r="E19" s="72"/>
      <c r="F19" s="72"/>
      <c r="G19" s="73"/>
      <c r="H19" s="68"/>
      <c r="I19" s="73"/>
      <c r="J19" s="73" t="s">
        <v>15</v>
      </c>
      <c r="K19" s="74">
        <f>SUM(K16:K18)</f>
        <v>67.400000000000006</v>
      </c>
      <c r="L19" s="74">
        <f t="shared" ref="L19:P19" si="8">SUM(L16:L18)</f>
        <v>355.34000000000003</v>
      </c>
      <c r="M19" s="74">
        <f t="shared" si="8"/>
        <v>21.38</v>
      </c>
      <c r="N19" s="74">
        <f t="shared" si="8"/>
        <v>444.12</v>
      </c>
      <c r="O19" s="74">
        <f t="shared" si="8"/>
        <v>316.68</v>
      </c>
      <c r="P19" s="74">
        <f t="shared" si="8"/>
        <v>0</v>
      </c>
      <c r="Q19" s="75">
        <f>SUM(Q16:Q17:Q18)</f>
        <v>760.8</v>
      </c>
      <c r="R19" s="75">
        <f ca="1">SUM(R16:R17:R18)</f>
        <v>32306.769499999999</v>
      </c>
      <c r="S19" s="74">
        <f ca="1">W19</f>
        <v>62352.509999999987</v>
      </c>
      <c r="T19" s="135"/>
      <c r="U19" t="s">
        <v>131</v>
      </c>
      <c r="V19" s="1">
        <f ca="1">OFFSET(ЛОТЫ!$E$26,X19,0,1,1)</f>
        <v>1.9299999999999997</v>
      </c>
      <c r="W19" s="1">
        <f ca="1">OFFSET(ЛОТЫ!$E$28,X19,-1,1,1)</f>
        <v>62352.509999999987</v>
      </c>
      <c r="X19" s="1">
        <v>81</v>
      </c>
    </row>
    <row r="20" spans="2:24" ht="16.149999999999999" customHeight="1" x14ac:dyDescent="0.2">
      <c r="B20" s="68">
        <v>4</v>
      </c>
      <c r="C20" s="69" t="s">
        <v>302</v>
      </c>
      <c r="D20" s="68">
        <v>42</v>
      </c>
      <c r="E20" s="68">
        <v>25</v>
      </c>
      <c r="F20" s="68">
        <v>1</v>
      </c>
      <c r="G20" s="69">
        <v>4.9000000000000004</v>
      </c>
      <c r="H20" s="68" t="s">
        <v>27</v>
      </c>
      <c r="I20" s="69" t="s">
        <v>21</v>
      </c>
      <c r="J20" s="69" t="s">
        <v>18</v>
      </c>
      <c r="K20" s="70">
        <f>INDEX(РАСЧЕТ!$B$22:$O$1073,MATCH($U20,РАСЧЕТ!$O$22:$O$1073,0),8)</f>
        <v>33.04</v>
      </c>
      <c r="L20" s="70">
        <f>INDEX(РАСЧЕТ!$B$22:$O$1073,MATCH($U20,РАСЧЕТ!$O$22:$O$1073,0),9)</f>
        <v>449.43</v>
      </c>
      <c r="M20" s="70">
        <f>INDEX(РАСЧЕТ!$B$22:$O$1073,MATCH($U20,РАСЧЕТ!$O$22:$O$1073,0),10)</f>
        <v>89.17</v>
      </c>
      <c r="N20" s="70">
        <f t="shared" ref="N20:N22" si="9">SUBTOTAL(9,K20:M20)</f>
        <v>571.64</v>
      </c>
      <c r="O20" s="70">
        <f>INDEX(РАСЧЕТ!$B$22:$O$1073,MATCH($U20,РАСЧЕТ!$O$22:$O$1073,0),12)</f>
        <v>366.66</v>
      </c>
      <c r="P20" s="70"/>
      <c r="Q20" s="70">
        <f t="shared" ref="Q20:Q22" si="10">SUM(N20:P20)</f>
        <v>938.3</v>
      </c>
      <c r="R20" s="77">
        <f ca="1">OFFSET(INDEX(РАСЧЕТ!$B$22:$O$1073,MATCH($U20,РАСЧЕТ!$O$22:$O$1073,0),13),1,0,1,1)</f>
        <v>9577.0302000000011</v>
      </c>
      <c r="S20" s="70"/>
      <c r="T20" s="133" t="s">
        <v>325</v>
      </c>
      <c r="U20" t="s">
        <v>132</v>
      </c>
    </row>
    <row r="21" spans="2:24" ht="16.149999999999999" customHeight="1" x14ac:dyDescent="0.2">
      <c r="B21" s="68" t="s">
        <v>26</v>
      </c>
      <c r="C21" s="69"/>
      <c r="D21" s="68"/>
      <c r="E21" s="72"/>
      <c r="F21" s="72"/>
      <c r="G21" s="73"/>
      <c r="H21" s="68" t="s">
        <v>324</v>
      </c>
      <c r="I21" s="73"/>
      <c r="J21" s="69" t="s">
        <v>17</v>
      </c>
      <c r="K21" s="70">
        <f>INDEX(РАСЧЕТ!$B$22:$O$1073,MATCH($U21,РАСЧЕТ!$O$22:$O$1073,0),8)</f>
        <v>5.8</v>
      </c>
      <c r="L21" s="70">
        <f>INDEX(РАСЧЕТ!$B$22:$O$1073,MATCH($U21,РАСЧЕТ!$O$22:$O$1073,0),9)</f>
        <v>37.909999999999997</v>
      </c>
      <c r="M21" s="70">
        <f>INDEX(РАСЧЕТ!$B$22:$O$1073,MATCH($U21,РАСЧЕТ!$O$22:$O$1073,0),10)</f>
        <v>25.26</v>
      </c>
      <c r="N21" s="70">
        <f t="shared" si="9"/>
        <v>68.97</v>
      </c>
      <c r="O21" s="70">
        <f>INDEX(РАСЧЕТ!$B$22:$O$1073,MATCH($U21,РАСЧЕТ!$O$22:$O$1073,0),12)</f>
        <v>51.16</v>
      </c>
      <c r="P21" s="70"/>
      <c r="Q21" s="70">
        <f t="shared" si="10"/>
        <v>120.13</v>
      </c>
      <c r="R21" s="77">
        <f ca="1">OFFSET(INDEX(РАСЧЕТ!$B$22:$O$1073,MATCH($U21,РАСЧЕТ!$O$22:$O$1073,0),13),1,0,1,1)</f>
        <v>5388.9489999999996</v>
      </c>
      <c r="S21" s="70"/>
      <c r="T21" s="70"/>
      <c r="U21" t="s">
        <v>133</v>
      </c>
    </row>
    <row r="22" spans="2:24" ht="16.149999999999999" customHeight="1" x14ac:dyDescent="0.2">
      <c r="B22" s="68" t="s">
        <v>26</v>
      </c>
      <c r="C22" s="69"/>
      <c r="D22" s="68"/>
      <c r="E22" s="68"/>
      <c r="F22" s="68"/>
      <c r="G22" s="69"/>
      <c r="H22" s="68">
        <v>50</v>
      </c>
      <c r="I22" s="69"/>
      <c r="J22" s="69" t="s">
        <v>19</v>
      </c>
      <c r="K22" s="70">
        <f>INDEX(РАСЧЕТ!$B$22:$O$1073,MATCH($U22,РАСЧЕТ!$O$22:$O$1073,0),8)</f>
        <v>0</v>
      </c>
      <c r="L22" s="70">
        <f>INDEX(РАСЧЕТ!$B$22:$O$1073,MATCH($U22,РАСЧЕТ!$O$22:$O$1073,0),9)</f>
        <v>38.97</v>
      </c>
      <c r="M22" s="70">
        <f>INDEX(РАСЧЕТ!$B$22:$O$1073,MATCH($U22,РАСЧЕТ!$O$22:$O$1073,0),10)</f>
        <v>43.69</v>
      </c>
      <c r="N22" s="70">
        <f t="shared" si="9"/>
        <v>82.66</v>
      </c>
      <c r="O22" s="70">
        <f>INDEX(РАСЧЕТ!$B$22:$O$1073,MATCH($U22,РАСЧЕТ!$O$22:$O$1073,0),12)</f>
        <v>48.37</v>
      </c>
      <c r="P22" s="70"/>
      <c r="Q22" s="70">
        <f t="shared" si="10"/>
        <v>131.03</v>
      </c>
      <c r="R22" s="77">
        <f ca="1">OFFSET(INDEX(РАСЧЕТ!$B$22:$O$1073,MATCH($U22,РАСЧЕТ!$O$22:$O$1073,0),13),1,0,1,1)</f>
        <v>3252.8035</v>
      </c>
      <c r="S22" s="70"/>
      <c r="T22" s="70"/>
      <c r="U22" t="s">
        <v>134</v>
      </c>
    </row>
    <row r="23" spans="2:24" ht="16.149999999999999" customHeight="1" x14ac:dyDescent="0.2">
      <c r="B23" s="68" t="s">
        <v>26</v>
      </c>
      <c r="C23" s="69"/>
      <c r="D23" s="68"/>
      <c r="E23" s="68"/>
      <c r="F23" s="68"/>
      <c r="G23" s="69"/>
      <c r="H23" s="68"/>
      <c r="I23" s="69"/>
      <c r="J23" s="73" t="s">
        <v>15</v>
      </c>
      <c r="K23" s="74">
        <f t="shared" ref="K23:R23" si="11">SUM(K20:K22)</f>
        <v>38.839999999999996</v>
      </c>
      <c r="L23" s="74">
        <f t="shared" si="11"/>
        <v>526.31000000000006</v>
      </c>
      <c r="M23" s="74">
        <f t="shared" si="11"/>
        <v>158.12</v>
      </c>
      <c r="N23" s="74">
        <f t="shared" si="11"/>
        <v>723.27</v>
      </c>
      <c r="O23" s="74">
        <f t="shared" si="11"/>
        <v>466.19000000000005</v>
      </c>
      <c r="P23" s="74">
        <f t="shared" si="11"/>
        <v>0</v>
      </c>
      <c r="Q23" s="75">
        <f t="shared" si="11"/>
        <v>1189.4599999999998</v>
      </c>
      <c r="R23" s="75">
        <f t="shared" ca="1" si="11"/>
        <v>18218.782700000003</v>
      </c>
      <c r="S23" s="74">
        <f ca="1">W23</f>
        <v>64130.87999999999</v>
      </c>
      <c r="T23" s="74"/>
      <c r="U23" t="s">
        <v>136</v>
      </c>
      <c r="V23" s="1">
        <f ca="1">OFFSET(ЛОТЫ!$E$26,X23,0,1,1)</f>
        <v>3.5199999999999996</v>
      </c>
      <c r="W23" s="1">
        <f ca="1">OFFSET(ЛОТЫ!$E$28,X23,-1,1,1)</f>
        <v>64130.87999999999</v>
      </c>
      <c r="X23" s="1">
        <v>118</v>
      </c>
    </row>
    <row r="24" spans="2:24" ht="16.149999999999999" customHeight="1" x14ac:dyDescent="0.2">
      <c r="B24" s="68">
        <v>5</v>
      </c>
      <c r="C24" s="69" t="s">
        <v>302</v>
      </c>
      <c r="D24" s="68">
        <v>43</v>
      </c>
      <c r="E24" s="68">
        <v>29</v>
      </c>
      <c r="F24" s="68">
        <v>1</v>
      </c>
      <c r="G24" s="69">
        <v>6.3</v>
      </c>
      <c r="H24" s="68" t="s">
        <v>27</v>
      </c>
      <c r="I24" s="69" t="s">
        <v>21</v>
      </c>
      <c r="J24" s="69" t="s">
        <v>18</v>
      </c>
      <c r="K24" s="70">
        <f>INDEX(РАСЧЕТ!$B$22:$O$1073,MATCH($U24,РАСЧЕТ!$O$22:$O$1073,0),8)</f>
        <v>64.47</v>
      </c>
      <c r="L24" s="70">
        <f>INDEX(РАСЧЕТ!$B$22:$O$1073,MATCH($U24,РАСЧЕТ!$O$22:$O$1073,0),9)</f>
        <v>430.99</v>
      </c>
      <c r="M24" s="70">
        <f>INDEX(РАСЧЕТ!$B$22:$O$1073,MATCH($U24,РАСЧЕТ!$O$22:$O$1073,0),10)</f>
        <v>64.02</v>
      </c>
      <c r="N24" s="70">
        <f t="shared" ref="N24:N26" si="12">SUBTOTAL(9,K24:M24)</f>
        <v>559.48</v>
      </c>
      <c r="O24" s="70">
        <f>INDEX(РАСЧЕТ!$B$22:$O$1073,MATCH($U24,РАСЧЕТ!$O$22:$O$1073,0),12)</f>
        <v>374.99</v>
      </c>
      <c r="P24" s="70"/>
      <c r="Q24" s="70">
        <f t="shared" ref="Q24:Q26" si="13">SUM(N24:P24)</f>
        <v>934.47</v>
      </c>
      <c r="R24" s="77">
        <f ca="1">OFFSET(INDEX(РАСЧЕТ!$B$22:$O$1073,MATCH($U24,РАСЧЕТ!$O$22:$O$1073,0),13),1,0,1,1)</f>
        <v>9755.7073</v>
      </c>
      <c r="S24" s="70"/>
      <c r="T24" s="76" t="s">
        <v>327</v>
      </c>
      <c r="U24" t="s">
        <v>137</v>
      </c>
    </row>
    <row r="25" spans="2:24" ht="16.149999999999999" customHeight="1" x14ac:dyDescent="0.2">
      <c r="B25" s="68" t="s">
        <v>26</v>
      </c>
      <c r="C25" s="69"/>
      <c r="D25" s="68"/>
      <c r="E25" s="72"/>
      <c r="F25" s="72"/>
      <c r="G25" s="73"/>
      <c r="H25" s="68" t="s">
        <v>324</v>
      </c>
      <c r="I25" s="73"/>
      <c r="J25" s="69" t="s">
        <v>17</v>
      </c>
      <c r="K25" s="70">
        <f>INDEX(РАСЧЕТ!$B$22:$O$1073,MATCH($U25,РАСЧЕТ!$O$22:$O$1073,0),8)</f>
        <v>21.62</v>
      </c>
      <c r="L25" s="70">
        <f>INDEX(РАСЧЕТ!$B$22:$O$1073,MATCH($U25,РАСЧЕТ!$O$22:$O$1073,0),9)</f>
        <v>126.65</v>
      </c>
      <c r="M25" s="70">
        <f>INDEX(РАСЧЕТ!$B$22:$O$1073,MATCH($U25,РАСЧЕТ!$O$22:$O$1073,0),10)</f>
        <v>57.22</v>
      </c>
      <c r="N25" s="70">
        <f t="shared" si="12"/>
        <v>205.49</v>
      </c>
      <c r="O25" s="70">
        <f>INDEX(РАСЧЕТ!$B$22:$O$1073,MATCH($U25,РАСЧЕТ!$O$22:$O$1073,0),12)</f>
        <v>198.64</v>
      </c>
      <c r="P25" s="70"/>
      <c r="Q25" s="70">
        <f t="shared" si="13"/>
        <v>404.13</v>
      </c>
      <c r="R25" s="77">
        <f ca="1">OFFSET(INDEX(РАСЧЕТ!$B$22:$O$1073,MATCH($U25,РАСЧЕТ!$O$22:$O$1073,0),13),1,0,1,1)</f>
        <v>17284.303600000003</v>
      </c>
      <c r="S25" s="70"/>
      <c r="T25" s="70"/>
      <c r="U25" t="s">
        <v>138</v>
      </c>
    </row>
    <row r="26" spans="2:24" ht="16.149999999999999" customHeight="1" x14ac:dyDescent="0.2">
      <c r="B26" s="68"/>
      <c r="C26" s="69"/>
      <c r="D26" s="68"/>
      <c r="E26" s="72"/>
      <c r="F26" s="72"/>
      <c r="G26" s="73"/>
      <c r="H26" s="68">
        <v>55</v>
      </c>
      <c r="I26" s="73"/>
      <c r="J26" s="69" t="s">
        <v>19</v>
      </c>
      <c r="K26" s="70">
        <f>INDEX(РАСЧЕТ!$B$22:$O$1073,MATCH($U26,РАСЧЕТ!$O$22:$O$1073,0),8)</f>
        <v>5.59</v>
      </c>
      <c r="L26" s="70">
        <f>INDEX(РАСЧЕТ!$B$22:$O$1073,MATCH($U26,РАСЧЕТ!$O$22:$O$1073,0),9)</f>
        <v>50.82</v>
      </c>
      <c r="M26" s="70">
        <f>INDEX(РАСЧЕТ!$B$22:$O$1073,MATCH($U26,РАСЧЕТ!$O$22:$O$1073,0),10)</f>
        <v>8.26</v>
      </c>
      <c r="N26" s="70">
        <f t="shared" si="12"/>
        <v>64.67</v>
      </c>
      <c r="O26" s="70">
        <f>INDEX(РАСЧЕТ!$B$22:$O$1073,MATCH($U26,РАСЧЕТ!$O$22:$O$1073,0),12)</f>
        <v>57.45</v>
      </c>
      <c r="P26" s="70"/>
      <c r="Q26" s="70">
        <f t="shared" si="13"/>
        <v>122.12</v>
      </c>
      <c r="R26" s="77">
        <f ca="1">OFFSET(INDEX(РАСЧЕТ!$B$22:$O$1073,MATCH($U26,РАСЧЕТ!$O$22:$O$1073,0),13),1,0,1,1)</f>
        <v>3339.8112000000001</v>
      </c>
      <c r="S26" s="70"/>
      <c r="T26" s="70"/>
      <c r="U26" t="s">
        <v>139</v>
      </c>
    </row>
    <row r="27" spans="2:24" ht="16.149999999999999" customHeight="1" x14ac:dyDescent="0.2">
      <c r="B27" s="68" t="s">
        <v>26</v>
      </c>
      <c r="C27" s="69"/>
      <c r="D27" s="68"/>
      <c r="E27" s="68"/>
      <c r="F27" s="68"/>
      <c r="G27" s="69"/>
      <c r="H27" s="68"/>
      <c r="I27" s="69"/>
      <c r="J27" s="73" t="s">
        <v>15</v>
      </c>
      <c r="K27" s="74">
        <f>SUM(K24:K26)</f>
        <v>91.68</v>
      </c>
      <c r="L27" s="74">
        <f t="shared" ref="L27:R27" si="14">SUM(L24:L26)</f>
        <v>608.46</v>
      </c>
      <c r="M27" s="74">
        <f t="shared" si="14"/>
        <v>129.5</v>
      </c>
      <c r="N27" s="74">
        <f t="shared" si="14"/>
        <v>829.64</v>
      </c>
      <c r="O27" s="74">
        <f t="shared" si="14"/>
        <v>631.08000000000004</v>
      </c>
      <c r="P27" s="74">
        <f t="shared" si="14"/>
        <v>0</v>
      </c>
      <c r="Q27" s="75">
        <f t="shared" si="14"/>
        <v>1460.7199999999998</v>
      </c>
      <c r="R27" s="75">
        <f t="shared" ca="1" si="14"/>
        <v>30379.822100000001</v>
      </c>
      <c r="S27" s="74">
        <f ca="1">W27</f>
        <v>89317.199999999983</v>
      </c>
      <c r="T27" s="74"/>
      <c r="U27" t="s">
        <v>140</v>
      </c>
      <c r="V27" s="1">
        <f ca="1">OFFSET(ЛОТЫ!$E$26,X27,0,1,1)</f>
        <v>2.9399999999999995</v>
      </c>
      <c r="W27" s="1">
        <f ca="1">OFFSET(ЛОТЫ!$E$28,X27,-1,1,1)</f>
        <v>89317.199999999983</v>
      </c>
      <c r="X27" s="1">
        <v>155</v>
      </c>
    </row>
    <row r="28" spans="2:24" ht="16.149999999999999" customHeight="1" x14ac:dyDescent="0.2">
      <c r="B28" s="68">
        <v>6</v>
      </c>
      <c r="C28" s="69" t="s">
        <v>302</v>
      </c>
      <c r="D28" s="68">
        <v>42</v>
      </c>
      <c r="E28" s="68">
        <v>11</v>
      </c>
      <c r="F28" s="68">
        <v>2</v>
      </c>
      <c r="G28" s="69">
        <v>5.7</v>
      </c>
      <c r="H28" s="68" t="s">
        <v>27</v>
      </c>
      <c r="I28" s="69" t="s">
        <v>21</v>
      </c>
      <c r="J28" s="69" t="s">
        <v>18</v>
      </c>
      <c r="K28" s="70">
        <f>INDEX(РАСЧЕТ!$B$22:$O$1073,MATCH($U28,РАСЧЕТ!$O$22:$O$1073,0),8)</f>
        <v>17.82</v>
      </c>
      <c r="L28" s="70">
        <f>INDEX(РАСЧЕТ!$B$22:$O$1073,MATCH($U28,РАСЧЕТ!$O$22:$O$1073,0),9)</f>
        <v>331.41</v>
      </c>
      <c r="M28" s="70">
        <f>INDEX(РАСЧЕТ!$B$22:$O$1073,MATCH($U28,РАСЧЕТ!$O$22:$O$1073,0),10)</f>
        <v>82.29</v>
      </c>
      <c r="N28" s="70">
        <f t="shared" ref="N28:N30" si="15">SUBTOTAL(9,K28:M28)</f>
        <v>431.52000000000004</v>
      </c>
      <c r="O28" s="70">
        <f>INDEX(РАСЧЕТ!$B$22:$O$1073,MATCH($U28,РАСЧЕТ!$O$22:$O$1073,0),12)</f>
        <v>282.73</v>
      </c>
      <c r="P28" s="70"/>
      <c r="Q28" s="70">
        <f t="shared" ref="Q28:Q30" si="16">SUM(N28:P28)</f>
        <v>714.25</v>
      </c>
      <c r="R28" s="77">
        <f ca="1">OFFSET(INDEX(РАСЧЕТ!$B$22:$O$1073,MATCH($U28,РАСЧЕТ!$O$22:$O$1073,0),13),1,0,1,1)</f>
        <v>7066.1013000000003</v>
      </c>
      <c r="S28" s="70"/>
      <c r="T28" s="76" t="s">
        <v>325</v>
      </c>
      <c r="U28" t="s">
        <v>141</v>
      </c>
    </row>
    <row r="29" spans="2:24" ht="16.149999999999999" customHeight="1" x14ac:dyDescent="0.2">
      <c r="B29" s="68" t="s">
        <v>26</v>
      </c>
      <c r="C29" s="69"/>
      <c r="D29" s="68"/>
      <c r="E29" s="72"/>
      <c r="F29" s="72"/>
      <c r="G29" s="73"/>
      <c r="H29" s="68" t="s">
        <v>324</v>
      </c>
      <c r="I29" s="73"/>
      <c r="J29" s="69" t="s">
        <v>17</v>
      </c>
      <c r="K29" s="70">
        <f>INDEX(РАСЧЕТ!$B$22:$O$1073,MATCH($U29,РАСЧЕТ!$O$22:$O$1073,0),8)</f>
        <v>7.06</v>
      </c>
      <c r="L29" s="70">
        <f>INDEX(РАСЧЕТ!$B$22:$O$1073,MATCH($U29,РАСЧЕТ!$O$22:$O$1073,0),9)</f>
        <v>64.16</v>
      </c>
      <c r="M29" s="70">
        <f>INDEX(РАСЧЕТ!$B$22:$O$1073,MATCH($U29,РАСЧЕТ!$O$22:$O$1073,0),10)</f>
        <v>29.08</v>
      </c>
      <c r="N29" s="70">
        <f t="shared" si="15"/>
        <v>100.3</v>
      </c>
      <c r="O29" s="70">
        <f>INDEX(РАСЧЕТ!$B$22:$O$1073,MATCH($U29,РАСЧЕТ!$O$22:$O$1073,0),12)</f>
        <v>88.98</v>
      </c>
      <c r="P29" s="70"/>
      <c r="Q29" s="70">
        <f t="shared" si="16"/>
        <v>189.28</v>
      </c>
      <c r="R29" s="77">
        <f ca="1">OFFSET(INDEX(РАСЧЕТ!$B$22:$O$1073,MATCH($U29,РАСЧЕТ!$O$22:$O$1073,0),13),1,0,1,1)</f>
        <v>8212.6416000000008</v>
      </c>
      <c r="S29" s="70"/>
      <c r="T29" s="70"/>
      <c r="U29" t="s">
        <v>142</v>
      </c>
    </row>
    <row r="30" spans="2:24" ht="16.149999999999999" customHeight="1" x14ac:dyDescent="0.2">
      <c r="B30" s="68" t="s">
        <v>26</v>
      </c>
      <c r="C30" s="69"/>
      <c r="D30" s="68"/>
      <c r="E30" s="68"/>
      <c r="F30" s="68"/>
      <c r="G30" s="69"/>
      <c r="H30" s="68">
        <v>50</v>
      </c>
      <c r="I30" s="69"/>
      <c r="J30" s="69" t="s">
        <v>19</v>
      </c>
      <c r="K30" s="70">
        <f>INDEX(РАСЧЕТ!$B$22:$O$1073,MATCH($U30,РАСЧЕТ!$O$22:$O$1073,0),8)</f>
        <v>0.28000000000000003</v>
      </c>
      <c r="L30" s="70">
        <f>INDEX(РАСЧЕТ!$B$22:$O$1073,MATCH($U30,РАСЧЕТ!$O$22:$O$1073,0),9)</f>
        <v>29.3</v>
      </c>
      <c r="M30" s="70">
        <f>INDEX(РАСЧЕТ!$B$22:$O$1073,MATCH($U30,РАСЧЕТ!$O$22:$O$1073,0),10)</f>
        <v>30.66</v>
      </c>
      <c r="N30" s="70">
        <f t="shared" si="15"/>
        <v>60.24</v>
      </c>
      <c r="O30" s="70">
        <f>INDEX(РАСЧЕТ!$B$22:$O$1073,MATCH($U30,РАСЧЕТ!$O$22:$O$1073,0),12)</f>
        <v>53.6</v>
      </c>
      <c r="P30" s="70"/>
      <c r="Q30" s="70">
        <f t="shared" si="16"/>
        <v>113.84</v>
      </c>
      <c r="R30" s="77">
        <f ca="1">OFFSET(INDEX(РАСЧЕТ!$B$22:$O$1073,MATCH($U30,РАСЧЕТ!$O$22:$O$1073,0),13),1,0,1,1)</f>
        <v>2432.1844000000001</v>
      </c>
      <c r="S30" s="70"/>
      <c r="T30" s="70"/>
      <c r="U30" t="s">
        <v>143</v>
      </c>
    </row>
    <row r="31" spans="2:24" ht="16.149999999999999" customHeight="1" x14ac:dyDescent="0.2">
      <c r="B31" s="68" t="s">
        <v>26</v>
      </c>
      <c r="C31" s="69"/>
      <c r="D31" s="68"/>
      <c r="E31" s="68"/>
      <c r="F31" s="68"/>
      <c r="G31" s="69"/>
      <c r="H31" s="68"/>
      <c r="I31" s="69"/>
      <c r="J31" s="73" t="s">
        <v>15</v>
      </c>
      <c r="K31" s="74">
        <f t="shared" ref="K31:R31" si="17">SUM(K28:K30)</f>
        <v>25.16</v>
      </c>
      <c r="L31" s="74">
        <f t="shared" si="17"/>
        <v>424.87000000000006</v>
      </c>
      <c r="M31" s="74">
        <f t="shared" si="17"/>
        <v>142.03</v>
      </c>
      <c r="N31" s="74">
        <f t="shared" si="17"/>
        <v>592.06000000000006</v>
      </c>
      <c r="O31" s="74">
        <f t="shared" si="17"/>
        <v>425.31000000000006</v>
      </c>
      <c r="P31" s="74">
        <f t="shared" si="17"/>
        <v>0</v>
      </c>
      <c r="Q31" s="75">
        <f t="shared" si="17"/>
        <v>1017.37</v>
      </c>
      <c r="R31" s="75">
        <f t="shared" ca="1" si="17"/>
        <v>17710.927300000003</v>
      </c>
      <c r="S31" s="74">
        <f ca="1">W31</f>
        <v>71198.22</v>
      </c>
      <c r="T31" s="74"/>
      <c r="U31" t="s">
        <v>145</v>
      </c>
      <c r="V31" s="1">
        <f ca="1">OFFSET(ЛОТЫ!$E$26,X31,0,1,1)</f>
        <v>4.0200000000000005</v>
      </c>
      <c r="W31" s="1">
        <f ca="1">OFFSET(ЛОТЫ!$E$28,X31,-1,1,1)</f>
        <v>71198.22</v>
      </c>
      <c r="X31" s="1">
        <v>192</v>
      </c>
    </row>
    <row r="32" spans="2:24" ht="16.149999999999999" customHeight="1" x14ac:dyDescent="0.2">
      <c r="B32" s="68">
        <v>7</v>
      </c>
      <c r="C32" s="69" t="s">
        <v>305</v>
      </c>
      <c r="D32" s="68">
        <v>44</v>
      </c>
      <c r="E32" s="68">
        <v>24</v>
      </c>
      <c r="F32" s="68">
        <v>1</v>
      </c>
      <c r="G32" s="69">
        <v>6.7</v>
      </c>
      <c r="H32" s="68" t="s">
        <v>24</v>
      </c>
      <c r="I32" s="69" t="s">
        <v>21</v>
      </c>
      <c r="J32" s="69" t="s">
        <v>18</v>
      </c>
      <c r="K32" s="70">
        <f>INDEX(РАСЧЕТ!$B$22:$O$1073,MATCH($U32,РАСЧЕТ!$O$22:$O$1073,0),8)</f>
        <v>144.05000000000001</v>
      </c>
      <c r="L32" s="70">
        <f>INDEX(РАСЧЕТ!$B$22:$O$1073,MATCH($U32,РАСЧЕТ!$O$22:$O$1073,0),9)</f>
        <v>277.08</v>
      </c>
      <c r="M32" s="70">
        <f>INDEX(РАСЧЕТ!$B$22:$O$1073,MATCH($U32,РАСЧЕТ!$O$22:$O$1073,0),10)</f>
        <v>4.71</v>
      </c>
      <c r="N32" s="70">
        <f t="shared" ref="N32:N33" si="18">SUBTOTAL(9,K32:M32)</f>
        <v>425.84</v>
      </c>
      <c r="O32" s="70">
        <f>INDEX(РАСЧЕТ!$B$22:$O$1073,MATCH($U32,РАСЧЕТ!$O$22:$O$1073,0),12)</f>
        <v>607.04999999999995</v>
      </c>
      <c r="P32" s="70"/>
      <c r="Q32" s="70">
        <f t="shared" ref="Q32:Q33" si="19">SUM(N32:P32)</f>
        <v>1032.8899999999999</v>
      </c>
      <c r="R32" s="136">
        <f ca="1">OFFSET(INDEX(РАСЧЕТ!$B$22:$O$1073,MATCH($U32,РАСЧЕТ!$O$22:$O$1073,0),13),1,0,1,1)</f>
        <v>8500.3262999999988</v>
      </c>
      <c r="S32" s="70"/>
      <c r="T32" s="76" t="s">
        <v>309</v>
      </c>
      <c r="U32" t="s">
        <v>146</v>
      </c>
    </row>
    <row r="33" spans="2:27" ht="16.149999999999999" customHeight="1" x14ac:dyDescent="0.2">
      <c r="B33" s="68" t="s">
        <v>26</v>
      </c>
      <c r="C33" s="69"/>
      <c r="D33" s="68"/>
      <c r="E33" s="68"/>
      <c r="F33" s="68"/>
      <c r="G33" s="69"/>
      <c r="H33" s="68" t="s">
        <v>330</v>
      </c>
      <c r="I33" s="69"/>
      <c r="J33" s="69" t="s">
        <v>17</v>
      </c>
      <c r="K33" s="70">
        <f>INDEX(РАСЧЕТ!$B$22:$O$1073,MATCH($U33,РАСЧЕТ!$O$22:$O$1073,0),8)</f>
        <v>62.86</v>
      </c>
      <c r="L33" s="70">
        <f>INDEX(РАСЧЕТ!$B$22:$O$1073,MATCH($U33,РАСЧЕТ!$O$22:$O$1073,0),9)</f>
        <v>239.36</v>
      </c>
      <c r="M33" s="70">
        <f>INDEX(РАСЧЕТ!$B$22:$O$1073,MATCH($U33,РАСЧЕТ!$O$22:$O$1073,0),10)</f>
        <v>26.18</v>
      </c>
      <c r="N33" s="70">
        <f t="shared" si="18"/>
        <v>328.40000000000003</v>
      </c>
      <c r="O33" s="70">
        <f>INDEX(РАСЧЕТ!$B$22:$O$1073,MATCH($U33,РАСЧЕТ!$O$22:$O$1073,0),12)</f>
        <v>531.32000000000005</v>
      </c>
      <c r="P33" s="70"/>
      <c r="Q33" s="70">
        <f t="shared" si="19"/>
        <v>859.72</v>
      </c>
      <c r="R33" s="136">
        <v>32822</v>
      </c>
      <c r="S33" s="70"/>
      <c r="T33" s="70"/>
      <c r="U33" t="s">
        <v>147</v>
      </c>
    </row>
    <row r="34" spans="2:27" ht="16.149999999999999" customHeight="1" x14ac:dyDescent="0.2">
      <c r="B34" s="68"/>
      <c r="C34" s="69"/>
      <c r="D34" s="68"/>
      <c r="E34" s="68"/>
      <c r="F34" s="68"/>
      <c r="G34" s="69"/>
      <c r="H34" s="68">
        <v>55</v>
      </c>
      <c r="I34" s="69"/>
      <c r="J34" s="69" t="s">
        <v>19</v>
      </c>
      <c r="K34" s="70">
        <v>0.42</v>
      </c>
      <c r="L34" s="70">
        <v>14.01</v>
      </c>
      <c r="M34" s="70">
        <v>4.92</v>
      </c>
      <c r="N34" s="70">
        <v>19.350000000000001</v>
      </c>
      <c r="O34" s="70">
        <v>58.94</v>
      </c>
      <c r="P34" s="70"/>
      <c r="Q34" s="70">
        <v>78.290000000000006</v>
      </c>
      <c r="R34" s="136">
        <v>972</v>
      </c>
      <c r="S34" s="70"/>
      <c r="T34" s="70"/>
    </row>
    <row r="35" spans="2:27" ht="16.149999999999999" customHeight="1" x14ac:dyDescent="0.2">
      <c r="B35" s="68" t="s">
        <v>26</v>
      </c>
      <c r="C35" s="69"/>
      <c r="D35" s="68"/>
      <c r="E35" s="72"/>
      <c r="F35" s="72"/>
      <c r="G35" s="73"/>
      <c r="H35" s="68"/>
      <c r="I35" s="73"/>
      <c r="J35" s="73" t="s">
        <v>15</v>
      </c>
      <c r="K35" s="74">
        <f>SUM(K32:K33:K34)</f>
        <v>207.33</v>
      </c>
      <c r="L35" s="74">
        <f>SUM(L32:L34:L34)</f>
        <v>530.45000000000005</v>
      </c>
      <c r="M35" s="74">
        <f>SUM(M32:M33:M34)</f>
        <v>35.81</v>
      </c>
      <c r="N35" s="74">
        <f>SUM(N32:N33:N34)</f>
        <v>773.59</v>
      </c>
      <c r="O35" s="74">
        <f>SUM(O32:O33:O34)</f>
        <v>1197.31</v>
      </c>
      <c r="P35" s="74">
        <f t="shared" ref="P35" si="20">SUM(P32:P33)</f>
        <v>0</v>
      </c>
      <c r="Q35" s="75">
        <f>SUM(Q32:Q33:Q34)</f>
        <v>1970.8999999999999</v>
      </c>
      <c r="R35" s="75">
        <f ca="1">SUM(R32:R33:R34)</f>
        <v>42294.326300000001</v>
      </c>
      <c r="S35" s="74">
        <f ca="1">W35</f>
        <v>104891.60000000002</v>
      </c>
      <c r="T35" s="74"/>
      <c r="U35" t="s">
        <v>148</v>
      </c>
      <c r="V35" s="1">
        <f ca="1">OFFSET(ЛОТЫ!$E$26,X35,0,1,1)</f>
        <v>2.4800000000000004</v>
      </c>
      <c r="W35" s="1">
        <f ca="1">OFFSET(ЛОТЫ!$E$28,X35,-1,1,1)</f>
        <v>104891.60000000002</v>
      </c>
      <c r="X35" s="1">
        <f t="shared" ref="X35" si="21">X31+37</f>
        <v>229</v>
      </c>
    </row>
    <row r="36" spans="2:27" ht="16.149999999999999" customHeight="1" x14ac:dyDescent="0.2">
      <c r="B36" s="68">
        <v>8</v>
      </c>
      <c r="C36" s="69" t="s">
        <v>305</v>
      </c>
      <c r="D36" s="68">
        <v>42</v>
      </c>
      <c r="E36" s="68">
        <v>11</v>
      </c>
      <c r="F36" s="68">
        <v>1</v>
      </c>
      <c r="G36" s="69">
        <v>6.7</v>
      </c>
      <c r="H36" s="68" t="s">
        <v>24</v>
      </c>
      <c r="I36" s="69" t="s">
        <v>21</v>
      </c>
      <c r="J36" s="69" t="s">
        <v>18</v>
      </c>
      <c r="K36" s="70">
        <f>INDEX(РАСЧЕТ!$B$22:$O$1073,MATCH($U36,РАСЧЕТ!$O$22:$O$1073,0),8)</f>
        <v>164.6</v>
      </c>
      <c r="L36" s="70">
        <f>INDEX(РАСЧЕТ!$B$22:$O$1073,MATCH($U36,РАСЧЕТ!$O$22:$O$1073,0),9)</f>
        <v>481.25</v>
      </c>
      <c r="M36" s="70">
        <f>INDEX(РАСЧЕТ!$B$22:$O$1073,MATCH($U36,РАСЧЕТ!$O$22:$O$1073,0),10)</f>
        <v>33.479999999999997</v>
      </c>
      <c r="N36" s="70">
        <f t="shared" ref="N36" si="22">SUBTOTAL(9,K36:M36)</f>
        <v>679.33</v>
      </c>
      <c r="O36" s="70">
        <f>INDEX(РАСЧЕТ!$B$22:$O$1073,MATCH($U36,РАСЧЕТ!$O$22:$O$1073,0),12)</f>
        <v>546.97</v>
      </c>
      <c r="P36" s="70"/>
      <c r="Q36" s="70">
        <f t="shared" ref="Q36" si="23">SUM(N36:P36)</f>
        <v>1226.3000000000002</v>
      </c>
      <c r="R36" s="77">
        <f ca="1">OFFSET(INDEX(РАСЧЕТ!$B$22:$O$1073,MATCH($U36,РАСЧЕТ!$O$22:$O$1073,0),13),1,0,1,1)</f>
        <v>12744.4514</v>
      </c>
      <c r="S36" s="70"/>
      <c r="T36" s="76" t="s">
        <v>309</v>
      </c>
      <c r="U36" t="s">
        <v>149</v>
      </c>
    </row>
    <row r="37" spans="2:27" ht="16.149999999999999" customHeight="1" x14ac:dyDescent="0.2">
      <c r="B37" s="68"/>
      <c r="C37" s="69"/>
      <c r="D37" s="68"/>
      <c r="E37" s="68"/>
      <c r="F37" s="68"/>
      <c r="G37" s="69"/>
      <c r="H37" s="68"/>
      <c r="I37" s="69"/>
      <c r="J37" s="69" t="s">
        <v>17</v>
      </c>
      <c r="K37" s="70">
        <v>13.93</v>
      </c>
      <c r="L37" s="70">
        <v>75.59</v>
      </c>
      <c r="M37" s="70">
        <v>33.76</v>
      </c>
      <c r="N37" s="70">
        <v>123.28</v>
      </c>
      <c r="O37" s="70">
        <v>103.63</v>
      </c>
      <c r="P37" s="70"/>
      <c r="Q37" s="70">
        <v>226.91</v>
      </c>
      <c r="R37" s="77">
        <v>10320</v>
      </c>
      <c r="S37" s="70"/>
      <c r="T37" s="76"/>
    </row>
    <row r="38" spans="2:27" ht="16.149999999999999" customHeight="1" x14ac:dyDescent="0.2">
      <c r="B38" s="68"/>
      <c r="C38" s="69"/>
      <c r="D38" s="68"/>
      <c r="E38" s="68"/>
      <c r="F38" s="68"/>
      <c r="G38" s="69"/>
      <c r="H38" s="68" t="s">
        <v>313</v>
      </c>
      <c r="I38" s="69"/>
      <c r="J38" s="69" t="s">
        <v>19</v>
      </c>
      <c r="K38" s="70">
        <v>0.99</v>
      </c>
      <c r="L38" s="70">
        <v>13.29</v>
      </c>
      <c r="M38" s="70">
        <v>6.06</v>
      </c>
      <c r="N38" s="70">
        <v>20.34</v>
      </c>
      <c r="O38" s="70">
        <v>25.07</v>
      </c>
      <c r="P38" s="70"/>
      <c r="Q38" s="70">
        <v>45.41</v>
      </c>
      <c r="R38" s="77">
        <v>958</v>
      </c>
      <c r="S38" s="70"/>
      <c r="T38" s="71"/>
    </row>
    <row r="39" spans="2:27" ht="16.149999999999999" customHeight="1" x14ac:dyDescent="0.2">
      <c r="B39" s="68" t="s">
        <v>26</v>
      </c>
      <c r="C39" s="69"/>
      <c r="D39" s="72"/>
      <c r="E39" s="72"/>
      <c r="F39" s="72"/>
      <c r="G39" s="73"/>
      <c r="H39" s="68">
        <v>50</v>
      </c>
      <c r="I39" s="73"/>
      <c r="J39" s="73" t="s">
        <v>15</v>
      </c>
      <c r="K39" s="74">
        <f>SUM(K36:K38)</f>
        <v>179.52</v>
      </c>
      <c r="L39" s="74">
        <f>SUM(L36:L38)</f>
        <v>570.13</v>
      </c>
      <c r="M39" s="74">
        <f>SUM(M36:M38)</f>
        <v>73.3</v>
      </c>
      <c r="N39" s="74">
        <f>SUM(N36:N38)</f>
        <v>822.95</v>
      </c>
      <c r="O39" s="74">
        <f>SUM(O36:O38)</f>
        <v>675.67000000000007</v>
      </c>
      <c r="P39" s="74">
        <f t="shared" ref="P39" si="24">SUM(P36)</f>
        <v>0</v>
      </c>
      <c r="Q39" s="75">
        <f>SUM(Q36:Q38)</f>
        <v>1498.6200000000003</v>
      </c>
      <c r="R39" s="75">
        <f ca="1">SUM(R36:R38)</f>
        <v>24022.451399999998</v>
      </c>
      <c r="S39" s="74">
        <f ca="1">W39</f>
        <v>86719.419999999984</v>
      </c>
      <c r="T39" s="74"/>
      <c r="U39" t="s">
        <v>150</v>
      </c>
      <c r="V39" s="1">
        <f ca="1">OFFSET(ЛОТЫ!$E$26,X39,0,1,1)</f>
        <v>3.6099999999999994</v>
      </c>
      <c r="W39" s="1">
        <f ca="1">OFFSET(ЛОТЫ!$E$28,X39,-1,1,1)</f>
        <v>86719.419999999984</v>
      </c>
      <c r="X39" s="1">
        <v>266</v>
      </c>
    </row>
    <row r="40" spans="2:27" ht="16.149999999999999" customHeight="1" x14ac:dyDescent="0.2">
      <c r="B40" s="68">
        <v>9</v>
      </c>
      <c r="C40" s="69" t="s">
        <v>305</v>
      </c>
      <c r="D40" s="68">
        <v>66</v>
      </c>
      <c r="E40" s="68">
        <v>23</v>
      </c>
      <c r="F40" s="68">
        <v>1</v>
      </c>
      <c r="G40" s="69">
        <v>5.7</v>
      </c>
      <c r="H40" s="68" t="s">
        <v>24</v>
      </c>
      <c r="I40" s="69" t="s">
        <v>21</v>
      </c>
      <c r="J40" s="69" t="s">
        <v>18</v>
      </c>
      <c r="K40" s="70">
        <f>INDEX(РАСЧЕТ!$B$22:$O$1073,MATCH($U40,РАСЧЕТ!$O$22:$O$1073,0),8)</f>
        <v>166.31</v>
      </c>
      <c r="L40" s="70">
        <f>INDEX(РАСЧЕТ!$B$22:$O$1073,MATCH($U40,РАСЧЕТ!$O$22:$O$1073,0),9)</f>
        <v>327.62</v>
      </c>
      <c r="M40" s="70">
        <f>INDEX(РАСЧЕТ!$B$22:$O$1073,MATCH($U40,РАСЧЕТ!$O$22:$O$1073,0),10)</f>
        <v>13.04</v>
      </c>
      <c r="N40" s="70">
        <f>SUBTOTAL(9,K40:M40)</f>
        <v>506.97</v>
      </c>
      <c r="O40" s="70">
        <f>INDEX(РАСЧЕТ!$B$22:$O$1073,MATCH($U40,РАСЧЕТ!$O$22:$O$1073,0),12)</f>
        <v>672.15</v>
      </c>
      <c r="P40" s="70"/>
      <c r="Q40" s="70">
        <f>SUM(N40:P40)</f>
        <v>1179.1199999999999</v>
      </c>
      <c r="R40" s="77">
        <f ca="1">OFFSET(INDEX(РАСЧЕТ!$B$22:$O$1073,MATCH($U40,РАСЧЕТ!$O$22:$O$1073,0),13),1,0,1,1)</f>
        <v>9999.2510000000002</v>
      </c>
      <c r="S40" s="70"/>
      <c r="T40" s="76" t="s">
        <v>309</v>
      </c>
      <c r="U40" t="s">
        <v>151</v>
      </c>
    </row>
    <row r="41" spans="2:27" ht="16.149999999999999" customHeight="1" x14ac:dyDescent="0.2">
      <c r="B41" s="68"/>
      <c r="C41" s="69"/>
      <c r="D41" s="68"/>
      <c r="E41" s="68"/>
      <c r="F41" s="68"/>
      <c r="G41" s="69"/>
      <c r="H41" s="68" t="s">
        <v>351</v>
      </c>
      <c r="I41" s="69"/>
      <c r="J41" s="69" t="s">
        <v>17</v>
      </c>
      <c r="K41" s="70">
        <v>18.23</v>
      </c>
      <c r="L41" s="70">
        <v>84.06</v>
      </c>
      <c r="M41" s="70">
        <v>22.33</v>
      </c>
      <c r="N41" s="70">
        <f>SUBTOTAL(9,K41:M41)</f>
        <v>124.62</v>
      </c>
      <c r="O41" s="70">
        <v>170.15</v>
      </c>
      <c r="P41" s="70"/>
      <c r="Q41" s="70">
        <v>294.77</v>
      </c>
      <c r="R41" s="77">
        <v>11521.8</v>
      </c>
      <c r="S41" s="70"/>
      <c r="T41" s="76"/>
    </row>
    <row r="42" spans="2:27" ht="16.149999999999999" customHeight="1" x14ac:dyDescent="0.2">
      <c r="B42" s="68" t="s">
        <v>26</v>
      </c>
      <c r="C42" s="69"/>
      <c r="D42" s="72"/>
      <c r="E42" s="72"/>
      <c r="F42" s="72"/>
      <c r="G42" s="73"/>
      <c r="H42" s="68">
        <v>50</v>
      </c>
      <c r="I42" s="73"/>
      <c r="J42" s="73" t="s">
        <v>15</v>
      </c>
      <c r="K42" s="74">
        <f>SUM(K40:K41)</f>
        <v>184.54</v>
      </c>
      <c r="L42" s="74">
        <f>SUM(L40:L41)</f>
        <v>411.68</v>
      </c>
      <c r="M42" s="74">
        <f>SUM(M40:M41)</f>
        <v>35.369999999999997</v>
      </c>
      <c r="N42" s="74">
        <f>SUM(N40:N41)</f>
        <v>631.59</v>
      </c>
      <c r="O42" s="74">
        <f>SUM(O40:O41)</f>
        <v>842.3</v>
      </c>
      <c r="P42" s="74">
        <f>SUM(P40)</f>
        <v>0</v>
      </c>
      <c r="Q42" s="75">
        <f>SUM(Q40:Q41)</f>
        <v>1473.8899999999999</v>
      </c>
      <c r="R42" s="75">
        <f ca="1">SUM(R40:R41)</f>
        <v>21521.050999999999</v>
      </c>
      <c r="S42" s="74">
        <f ca="1">W42</f>
        <v>74893.080000000016</v>
      </c>
      <c r="T42" s="74"/>
      <c r="U42" t="s">
        <v>152</v>
      </c>
      <c r="V42" s="1">
        <f ca="1">OFFSET(ЛОТЫ!$E$26,X42,0,1,1)</f>
        <v>3.4800000000000004</v>
      </c>
      <c r="W42" s="1">
        <f ca="1">OFFSET(ЛОТЫ!$E$28,X42,-1,1,1)</f>
        <v>74893.080000000016</v>
      </c>
      <c r="X42" s="1">
        <v>303</v>
      </c>
    </row>
    <row r="43" spans="2:27" ht="16.149999999999999" customHeight="1" x14ac:dyDescent="0.2">
      <c r="B43" s="68">
        <v>10</v>
      </c>
      <c r="C43" s="69" t="s">
        <v>310</v>
      </c>
      <c r="D43" s="68">
        <v>113</v>
      </c>
      <c r="E43" s="68">
        <v>2</v>
      </c>
      <c r="F43" s="68">
        <v>1</v>
      </c>
      <c r="G43" s="69">
        <v>3.25</v>
      </c>
      <c r="H43" s="68" t="s">
        <v>24</v>
      </c>
      <c r="I43" s="69" t="s">
        <v>21</v>
      </c>
      <c r="J43" s="69" t="s">
        <v>18</v>
      </c>
      <c r="K43" s="70">
        <f>INDEX(РАСЧЕТ!$B$22:$O$1073,MATCH($U43,РАСЧЕТ!$O$22:$O$1073,0),8)</f>
        <v>53.49</v>
      </c>
      <c r="L43" s="70">
        <f>INDEX(РАСЧЕТ!$B$22:$O$1073,MATCH($U43,РАСЧЕТ!$O$22:$O$1073,0),9)</f>
        <v>379.9</v>
      </c>
      <c r="M43" s="70">
        <f>INDEX(РАСЧЕТ!$B$22:$O$1073,MATCH($U43,РАСЧЕТ!$O$22:$O$1073,0),10)</f>
        <v>44.86</v>
      </c>
      <c r="N43" s="70">
        <f t="shared" ref="N43:N44" si="25">SUBTOTAL(9,K43:M43)</f>
        <v>478.25</v>
      </c>
      <c r="O43" s="70">
        <f>INDEX(РАСЧЕТ!$B$22:$O$1073,MATCH($U43,РАСЧЕТ!$O$22:$O$1073,0),12)</f>
        <v>425.82</v>
      </c>
      <c r="P43" s="70"/>
      <c r="Q43" s="70">
        <f t="shared" ref="Q43:Q44" si="26">SUM(N43:P43)</f>
        <v>904.06999999999994</v>
      </c>
      <c r="R43" s="77">
        <f ca="1">OFFSET(INDEX(РАСЧЕТ!$B$22:$O$1073,MATCH($U43,РАСЧЕТ!$O$22:$O$1073,0),13),1,0,1,1)</f>
        <v>8474.9640999999992</v>
      </c>
      <c r="S43" s="70"/>
      <c r="T43" s="71" t="s">
        <v>316</v>
      </c>
      <c r="U43" t="s">
        <v>153</v>
      </c>
    </row>
    <row r="44" spans="2:27" ht="16.149999999999999" customHeight="1" x14ac:dyDescent="0.2">
      <c r="B44" s="68" t="s">
        <v>26</v>
      </c>
      <c r="C44" s="69"/>
      <c r="D44" s="68"/>
      <c r="E44" s="68"/>
      <c r="F44" s="68"/>
      <c r="G44" s="69"/>
      <c r="H44" s="68" t="s">
        <v>334</v>
      </c>
      <c r="I44" s="69"/>
      <c r="J44" s="69" t="s">
        <v>19</v>
      </c>
      <c r="K44" s="70">
        <f>INDEX(РАСЧЕТ!$B$22:$O$1073,MATCH($U44,РАСЧЕТ!$O$22:$O$1073,0),8)</f>
        <v>3.07</v>
      </c>
      <c r="L44" s="70">
        <f>INDEX(РАСЧЕТ!$B$22:$O$1073,MATCH($U44,РАСЧЕТ!$O$22:$O$1073,0),9)</f>
        <v>82.99</v>
      </c>
      <c r="M44" s="70">
        <f>INDEX(РАСЧЕТ!$B$22:$O$1073,MATCH($U44,РАСЧЕТ!$O$22:$O$1073,0),10)</f>
        <v>18.09</v>
      </c>
      <c r="N44" s="70">
        <f t="shared" si="25"/>
        <v>104.14999999999999</v>
      </c>
      <c r="O44" s="70">
        <f>INDEX(РАСЧЕТ!$B$22:$O$1073,MATCH($U44,РАСЧЕТ!$O$22:$O$1073,0),12)</f>
        <v>103.18</v>
      </c>
      <c r="P44" s="70"/>
      <c r="Q44" s="70">
        <f t="shared" si="26"/>
        <v>207.32999999999998</v>
      </c>
      <c r="R44" s="77">
        <f ca="1">OFFSET(INDEX(РАСЧЕТ!$B$22:$O$1073,MATCH($U44,РАСЧЕТ!$O$22:$O$1073,0),13),1,0,1,1)</f>
        <v>5157.2010999999993</v>
      </c>
      <c r="S44" s="70"/>
      <c r="T44" s="70"/>
      <c r="U44" t="s">
        <v>155</v>
      </c>
    </row>
    <row r="45" spans="2:27" ht="16.149999999999999" customHeight="1" x14ac:dyDescent="0.2">
      <c r="B45" s="121" t="s">
        <v>26</v>
      </c>
      <c r="C45" s="122"/>
      <c r="D45" s="127"/>
      <c r="E45" s="127"/>
      <c r="F45" s="127"/>
      <c r="G45" s="128"/>
      <c r="H45" s="121">
        <v>60</v>
      </c>
      <c r="I45" s="128"/>
      <c r="J45" s="128" t="s">
        <v>15</v>
      </c>
      <c r="K45" s="129">
        <f t="shared" ref="K45:R45" si="27">SUM(K43:K44)</f>
        <v>56.56</v>
      </c>
      <c r="L45" s="129">
        <f t="shared" si="27"/>
        <v>462.89</v>
      </c>
      <c r="M45" s="129">
        <f t="shared" si="27"/>
        <v>62.95</v>
      </c>
      <c r="N45" s="129">
        <f t="shared" si="27"/>
        <v>582.4</v>
      </c>
      <c r="O45" s="129">
        <f t="shared" si="27"/>
        <v>529</v>
      </c>
      <c r="P45" s="129">
        <f t="shared" si="27"/>
        <v>0</v>
      </c>
      <c r="Q45" s="130">
        <f t="shared" si="27"/>
        <v>1111.3999999999999</v>
      </c>
      <c r="R45" s="130">
        <f t="shared" ca="1" si="27"/>
        <v>13632.165199999999</v>
      </c>
      <c r="S45" s="129">
        <f ca="1">W45</f>
        <v>44167.68</v>
      </c>
      <c r="T45" s="129"/>
      <c r="U45" t="s">
        <v>156</v>
      </c>
      <c r="V45" s="1">
        <f ca="1">OFFSET(ЛОТЫ!$E$26,X45,0,1,1)</f>
        <v>3.24</v>
      </c>
      <c r="W45" s="1">
        <f ca="1">OFFSET(ЛОТЫ!$E$28,X45,-1,1,1)</f>
        <v>44167.68</v>
      </c>
      <c r="X45" s="1">
        <v>340</v>
      </c>
    </row>
    <row r="46" spans="2:27" ht="16.149999999999999" customHeight="1" x14ac:dyDescent="0.2">
      <c r="B46" s="68">
        <v>11</v>
      </c>
      <c r="C46" s="69" t="s">
        <v>310</v>
      </c>
      <c r="D46" s="68">
        <v>113</v>
      </c>
      <c r="E46" s="68">
        <v>1</v>
      </c>
      <c r="F46" s="68">
        <v>2</v>
      </c>
      <c r="G46" s="69">
        <v>6.9</v>
      </c>
      <c r="H46" s="68" t="s">
        <v>24</v>
      </c>
      <c r="I46" s="69" t="s">
        <v>21</v>
      </c>
      <c r="J46" s="69" t="s">
        <v>337</v>
      </c>
      <c r="K46" s="70">
        <v>17.28</v>
      </c>
      <c r="L46" s="70">
        <v>130.44</v>
      </c>
      <c r="M46" s="70">
        <v>10.53</v>
      </c>
      <c r="N46" s="70">
        <f>K46+L46+M46</f>
        <v>158.25</v>
      </c>
      <c r="O46" s="70">
        <v>100.93</v>
      </c>
      <c r="P46" s="70"/>
      <c r="Q46" s="70">
        <f>N46+O46</f>
        <v>259.18</v>
      </c>
      <c r="R46" s="77">
        <v>2816</v>
      </c>
      <c r="S46" s="70"/>
      <c r="T46" s="70" t="s">
        <v>316</v>
      </c>
      <c r="Z46" s="118"/>
      <c r="AA46" s="119"/>
    </row>
    <row r="47" spans="2:27" ht="16.149999999999999" customHeight="1" x14ac:dyDescent="0.2">
      <c r="B47" s="145"/>
      <c r="C47" s="146"/>
      <c r="D47" s="145"/>
      <c r="E47" s="145"/>
      <c r="F47" s="145"/>
      <c r="G47" s="146"/>
      <c r="H47" s="145" t="s">
        <v>343</v>
      </c>
      <c r="I47" s="146"/>
      <c r="J47" s="146" t="s">
        <v>338</v>
      </c>
      <c r="K47" s="131">
        <v>8.66</v>
      </c>
      <c r="L47" s="131">
        <v>267.3</v>
      </c>
      <c r="M47" s="131">
        <v>82.9</v>
      </c>
      <c r="N47" s="131">
        <f t="shared" ref="N47:N49" si="28">K47+L47+M47</f>
        <v>358.86</v>
      </c>
      <c r="O47" s="131">
        <v>255.95</v>
      </c>
      <c r="P47" s="131"/>
      <c r="Q47" s="131">
        <f t="shared" ref="Q47:Q48" si="29">N47+O47</f>
        <v>614.80999999999995</v>
      </c>
      <c r="R47" s="132">
        <v>17068</v>
      </c>
      <c r="S47" s="131"/>
      <c r="T47" s="131"/>
      <c r="Z47" s="118"/>
      <c r="AA47" s="119"/>
    </row>
    <row r="48" spans="2:27" ht="16.149999999999999" customHeight="1" x14ac:dyDescent="0.2">
      <c r="B48" s="145"/>
      <c r="C48" s="146"/>
      <c r="D48" s="145"/>
      <c r="E48" s="145"/>
      <c r="F48" s="145"/>
      <c r="G48" s="146"/>
      <c r="H48" s="145"/>
      <c r="I48" s="146"/>
      <c r="J48" s="146" t="s">
        <v>339</v>
      </c>
      <c r="K48" s="131">
        <v>6.99</v>
      </c>
      <c r="L48" s="131">
        <v>91.79</v>
      </c>
      <c r="M48" s="131">
        <v>23.09</v>
      </c>
      <c r="N48" s="131">
        <f t="shared" si="28"/>
        <v>121.87</v>
      </c>
      <c r="O48" s="131">
        <v>239.82</v>
      </c>
      <c r="P48" s="131"/>
      <c r="Q48" s="131">
        <f t="shared" si="29"/>
        <v>361.69</v>
      </c>
      <c r="R48" s="132">
        <v>79390</v>
      </c>
      <c r="S48" s="131"/>
      <c r="T48" s="131"/>
      <c r="Z48" s="118"/>
      <c r="AA48" s="119"/>
    </row>
    <row r="49" spans="2:27" ht="16.149999999999999" customHeight="1" x14ac:dyDescent="0.2">
      <c r="B49" s="145"/>
      <c r="C49" s="146"/>
      <c r="D49" s="145"/>
      <c r="E49" s="145"/>
      <c r="F49" s="145"/>
      <c r="G49" s="146"/>
      <c r="H49" s="145"/>
      <c r="I49" s="146"/>
      <c r="J49" s="147" t="s">
        <v>15</v>
      </c>
      <c r="K49" s="148">
        <f>SUM(K46:K48)</f>
        <v>32.93</v>
      </c>
      <c r="L49" s="148">
        <f>SUM(L46:L48)</f>
        <v>489.53000000000003</v>
      </c>
      <c r="M49" s="148">
        <f>SUM(M46:M48)</f>
        <v>116.52000000000001</v>
      </c>
      <c r="N49" s="148">
        <f t="shared" si="28"/>
        <v>638.98</v>
      </c>
      <c r="O49" s="148">
        <f>SUM(O46:O48)</f>
        <v>596.70000000000005</v>
      </c>
      <c r="P49" s="148">
        <v>0</v>
      </c>
      <c r="Q49" s="149">
        <f>SUM(Q46:Q48)</f>
        <v>1235.68</v>
      </c>
      <c r="R49" s="149">
        <f>SUM(R46:R48)</f>
        <v>99274</v>
      </c>
      <c r="S49" s="148">
        <v>163802.1</v>
      </c>
      <c r="T49" s="131"/>
      <c r="Z49" s="118"/>
      <c r="AA49" s="119"/>
    </row>
    <row r="50" spans="2:27" ht="16.149999999999999" customHeight="1" x14ac:dyDescent="0.2">
      <c r="B50" s="145">
        <v>12</v>
      </c>
      <c r="C50" s="146" t="s">
        <v>310</v>
      </c>
      <c r="D50" s="145">
        <v>96</v>
      </c>
      <c r="E50" s="145">
        <v>19</v>
      </c>
      <c r="F50" s="145">
        <v>1</v>
      </c>
      <c r="G50" s="146">
        <v>7.4</v>
      </c>
      <c r="H50" s="68" t="s">
        <v>24</v>
      </c>
      <c r="I50" s="146" t="s">
        <v>21</v>
      </c>
      <c r="J50" s="146" t="s">
        <v>337</v>
      </c>
      <c r="K50" s="131">
        <v>60.06</v>
      </c>
      <c r="L50" s="131">
        <v>679.4</v>
      </c>
      <c r="M50" s="131">
        <v>62.3</v>
      </c>
      <c r="N50" s="131">
        <f>K50+L50+M50</f>
        <v>801.76</v>
      </c>
      <c r="O50" s="131">
        <v>747.99</v>
      </c>
      <c r="P50" s="131"/>
      <c r="Q50" s="131">
        <f>N50+O50</f>
        <v>1549.75</v>
      </c>
      <c r="R50" s="132">
        <v>14177</v>
      </c>
      <c r="S50" s="131"/>
      <c r="T50" s="131" t="s">
        <v>315</v>
      </c>
      <c r="Z50" s="118"/>
      <c r="AA50" s="119"/>
    </row>
    <row r="51" spans="2:27" ht="16.149999999999999" customHeight="1" x14ac:dyDescent="0.2">
      <c r="B51" s="145"/>
      <c r="C51" s="146"/>
      <c r="D51" s="145"/>
      <c r="E51" s="145"/>
      <c r="F51" s="145"/>
      <c r="G51" s="146"/>
      <c r="H51" s="170" t="s">
        <v>344</v>
      </c>
      <c r="I51" s="146"/>
      <c r="J51" s="146" t="s">
        <v>19</v>
      </c>
      <c r="K51" s="131">
        <v>0</v>
      </c>
      <c r="L51" s="131">
        <v>4.38</v>
      </c>
      <c r="M51" s="131">
        <v>4.07</v>
      </c>
      <c r="N51" s="131">
        <f t="shared" ref="N51:N52" si="30">K51+L51+M51</f>
        <v>8.4499999999999993</v>
      </c>
      <c r="O51" s="131">
        <v>69.709999999999994</v>
      </c>
      <c r="P51" s="131"/>
      <c r="Q51" s="131">
        <f t="shared" ref="Q51" si="31">N51+O51</f>
        <v>78.16</v>
      </c>
      <c r="R51" s="132">
        <v>435</v>
      </c>
      <c r="S51" s="131"/>
      <c r="T51" s="131"/>
      <c r="Z51" s="118"/>
      <c r="AA51" s="119"/>
    </row>
    <row r="52" spans="2:27" ht="16.149999999999999" customHeight="1" x14ac:dyDescent="0.2">
      <c r="B52" s="145"/>
      <c r="C52" s="146"/>
      <c r="D52" s="145"/>
      <c r="E52" s="145"/>
      <c r="F52" s="145"/>
      <c r="G52" s="146"/>
      <c r="H52" s="145"/>
      <c r="I52" s="146"/>
      <c r="J52" s="147" t="s">
        <v>15</v>
      </c>
      <c r="K52" s="148">
        <f>SUM(K50:K51)</f>
        <v>60.06</v>
      </c>
      <c r="L52" s="148">
        <f>SUM(L50:L51)</f>
        <v>683.78</v>
      </c>
      <c r="M52" s="148">
        <f>SUM(M50:M51)</f>
        <v>66.37</v>
      </c>
      <c r="N52" s="148">
        <f t="shared" si="30"/>
        <v>810.20999999999992</v>
      </c>
      <c r="O52" s="148">
        <f>SUM(O50:O51)</f>
        <v>817.7</v>
      </c>
      <c r="P52" s="148">
        <v>0</v>
      </c>
      <c r="Q52" s="149">
        <f>SUM(Q50:Q51)</f>
        <v>1627.91</v>
      </c>
      <c r="R52" s="149">
        <f>SUM(R50:R51)</f>
        <v>14612</v>
      </c>
      <c r="S52" s="148">
        <v>84019</v>
      </c>
      <c r="T52" s="131"/>
      <c r="Z52" s="118"/>
      <c r="AA52" s="119"/>
    </row>
    <row r="53" spans="2:27" ht="16.149999999999999" customHeight="1" x14ac:dyDescent="0.2">
      <c r="B53" s="145">
        <v>13</v>
      </c>
      <c r="C53" s="146" t="s">
        <v>310</v>
      </c>
      <c r="D53" s="145">
        <v>2</v>
      </c>
      <c r="E53" s="145">
        <v>21</v>
      </c>
      <c r="F53" s="145">
        <v>3</v>
      </c>
      <c r="G53" s="146">
        <v>4</v>
      </c>
      <c r="H53" s="68" t="s">
        <v>24</v>
      </c>
      <c r="I53" s="146" t="s">
        <v>21</v>
      </c>
      <c r="J53" s="146" t="s">
        <v>337</v>
      </c>
      <c r="K53" s="131">
        <v>26.12</v>
      </c>
      <c r="L53" s="131">
        <v>152.5</v>
      </c>
      <c r="M53" s="131">
        <v>11.81</v>
      </c>
      <c r="N53" s="131">
        <f>K53+L53+M53</f>
        <v>190.43</v>
      </c>
      <c r="O53" s="131">
        <v>104.63</v>
      </c>
      <c r="P53" s="131"/>
      <c r="Q53" s="131">
        <f>N53+O53</f>
        <v>295.06</v>
      </c>
      <c r="R53" s="132">
        <v>3416</v>
      </c>
      <c r="S53" s="131"/>
      <c r="T53" s="131" t="s">
        <v>354</v>
      </c>
      <c r="Z53" s="118"/>
      <c r="AA53" s="119"/>
    </row>
    <row r="54" spans="2:27" ht="16.149999999999999" customHeight="1" x14ac:dyDescent="0.2">
      <c r="B54" s="145"/>
      <c r="C54" s="146"/>
      <c r="D54" s="145"/>
      <c r="E54" s="145"/>
      <c r="F54" s="145"/>
      <c r="G54" s="146"/>
      <c r="H54" s="145" t="s">
        <v>356</v>
      </c>
      <c r="I54" s="146"/>
      <c r="J54" s="146" t="s">
        <v>345</v>
      </c>
      <c r="K54" s="131">
        <v>8.36</v>
      </c>
      <c r="L54" s="131">
        <v>56.49</v>
      </c>
      <c r="M54" s="131">
        <v>23.89</v>
      </c>
      <c r="N54" s="131">
        <f t="shared" ref="N54:N55" si="32">K54+L54+M54</f>
        <v>88.74</v>
      </c>
      <c r="O54" s="131">
        <v>61.81</v>
      </c>
      <c r="P54" s="131"/>
      <c r="Q54" s="131">
        <f t="shared" ref="Q54:Q56" si="33">N54+O54</f>
        <v>150.55000000000001</v>
      </c>
      <c r="R54" s="132">
        <v>7301</v>
      </c>
      <c r="S54" s="131"/>
      <c r="T54" s="131"/>
      <c r="Z54" s="118"/>
      <c r="AA54" s="119"/>
    </row>
    <row r="55" spans="2:27" ht="16.149999999999999" customHeight="1" x14ac:dyDescent="0.2">
      <c r="B55" s="150"/>
      <c r="C55" s="151"/>
      <c r="D55" s="150"/>
      <c r="E55" s="150"/>
      <c r="F55" s="150"/>
      <c r="G55" s="151"/>
      <c r="H55" s="150"/>
      <c r="I55" s="151"/>
      <c r="J55" s="151" t="s">
        <v>387</v>
      </c>
      <c r="K55" s="131">
        <v>0</v>
      </c>
      <c r="L55" s="131">
        <v>0</v>
      </c>
      <c r="M55" s="131">
        <v>0</v>
      </c>
      <c r="N55" s="131">
        <f t="shared" si="32"/>
        <v>0</v>
      </c>
      <c r="O55" s="131">
        <v>78.91</v>
      </c>
      <c r="P55" s="131"/>
      <c r="Q55" s="131">
        <f t="shared" si="33"/>
        <v>78.91</v>
      </c>
      <c r="R55" s="132">
        <v>2207</v>
      </c>
      <c r="S55" s="131"/>
      <c r="T55" s="131"/>
      <c r="Z55" s="118"/>
      <c r="AA55" s="119"/>
    </row>
    <row r="56" spans="2:27" ht="16.149999999999999" customHeight="1" x14ac:dyDescent="0.2">
      <c r="B56" s="145"/>
      <c r="C56" s="146"/>
      <c r="D56" s="145"/>
      <c r="E56" s="145"/>
      <c r="F56" s="145"/>
      <c r="G56" s="146"/>
      <c r="H56" s="145"/>
      <c r="I56" s="146"/>
      <c r="J56" s="146" t="s">
        <v>19</v>
      </c>
      <c r="K56" s="131">
        <v>6.13</v>
      </c>
      <c r="L56" s="131">
        <v>97.68</v>
      </c>
      <c r="M56" s="131">
        <v>26.47</v>
      </c>
      <c r="N56" s="131">
        <f t="shared" ref="N56:N57" si="34">K56+L56+M56</f>
        <v>130.28</v>
      </c>
      <c r="O56" s="131">
        <v>92.41</v>
      </c>
      <c r="P56" s="131"/>
      <c r="Q56" s="131">
        <f t="shared" si="33"/>
        <v>222.69</v>
      </c>
      <c r="R56" s="132">
        <v>6345</v>
      </c>
      <c r="S56" s="131"/>
      <c r="T56" s="131"/>
      <c r="Z56" s="118"/>
      <c r="AA56" s="119"/>
    </row>
    <row r="57" spans="2:27" ht="16.149999999999999" customHeight="1" x14ac:dyDescent="0.2">
      <c r="B57" s="145"/>
      <c r="C57" s="146"/>
      <c r="D57" s="145"/>
      <c r="E57" s="145"/>
      <c r="F57" s="145"/>
      <c r="G57" s="146"/>
      <c r="H57" s="145"/>
      <c r="I57" s="146"/>
      <c r="J57" s="147" t="s">
        <v>15</v>
      </c>
      <c r="K57" s="148">
        <f>SUM(K53:K56)</f>
        <v>40.610000000000007</v>
      </c>
      <c r="L57" s="148">
        <f>SUM(L53:L56)</f>
        <v>306.67</v>
      </c>
      <c r="M57" s="148">
        <f>SUM(M53:M56)</f>
        <v>62.17</v>
      </c>
      <c r="N57" s="148">
        <f t="shared" si="34"/>
        <v>409.45000000000005</v>
      </c>
      <c r="O57" s="148">
        <f>SUM(O53:O56)</f>
        <v>337.76</v>
      </c>
      <c r="P57" s="148">
        <v>0</v>
      </c>
      <c r="Q57" s="149">
        <f>SUM(Q53:Q56)</f>
        <v>747.21</v>
      </c>
      <c r="R57" s="149">
        <f>SUM(R53:R56)</f>
        <v>19269</v>
      </c>
      <c r="S57" s="148">
        <v>56650.86</v>
      </c>
      <c r="T57" s="131"/>
      <c r="Z57" s="118"/>
      <c r="AA57" s="119"/>
    </row>
    <row r="58" spans="2:27" ht="16.149999999999999" customHeight="1" x14ac:dyDescent="0.2">
      <c r="B58" s="145">
        <v>14</v>
      </c>
      <c r="C58" s="146" t="s">
        <v>310</v>
      </c>
      <c r="D58" s="145">
        <v>55</v>
      </c>
      <c r="E58" s="145">
        <v>13</v>
      </c>
      <c r="F58" s="145">
        <v>1</v>
      </c>
      <c r="G58" s="146">
        <v>7</v>
      </c>
      <c r="H58" s="68" t="s">
        <v>24</v>
      </c>
      <c r="I58" s="146" t="s">
        <v>21</v>
      </c>
      <c r="J58" s="146" t="s">
        <v>337</v>
      </c>
      <c r="K58" s="131">
        <v>67.7</v>
      </c>
      <c r="L58" s="131">
        <v>884.3</v>
      </c>
      <c r="M58" s="131">
        <v>88.42</v>
      </c>
      <c r="N58" s="131">
        <f>K58+L58+M58</f>
        <v>1040.42</v>
      </c>
      <c r="O58" s="131">
        <v>792.53</v>
      </c>
      <c r="P58" s="131"/>
      <c r="Q58" s="131">
        <f>N58+O58</f>
        <v>1832.95</v>
      </c>
      <c r="R58" s="132">
        <v>18176</v>
      </c>
      <c r="S58" s="131"/>
      <c r="T58" s="131" t="s">
        <v>314</v>
      </c>
      <c r="Z58" s="118"/>
      <c r="AA58" s="119"/>
    </row>
    <row r="59" spans="2:27" ht="16.149999999999999" customHeight="1" x14ac:dyDescent="0.2">
      <c r="B59" s="145"/>
      <c r="C59" s="146"/>
      <c r="D59" s="145"/>
      <c r="E59" s="145"/>
      <c r="F59" s="145"/>
      <c r="G59" s="146"/>
      <c r="H59" s="170" t="s">
        <v>349</v>
      </c>
      <c r="I59" s="146"/>
      <c r="J59" s="146" t="s">
        <v>19</v>
      </c>
      <c r="K59" s="131">
        <v>40.6</v>
      </c>
      <c r="L59" s="131">
        <v>101.69</v>
      </c>
      <c r="M59" s="131">
        <v>0.7</v>
      </c>
      <c r="N59" s="131">
        <f t="shared" ref="N59:N60" si="35">K59+L59+M59</f>
        <v>142.98999999999998</v>
      </c>
      <c r="O59" s="131">
        <v>48.93</v>
      </c>
      <c r="P59" s="131"/>
      <c r="Q59" s="131">
        <f t="shared" ref="Q59" si="36">N59+O59</f>
        <v>191.92</v>
      </c>
      <c r="R59" s="132">
        <v>8267</v>
      </c>
      <c r="S59" s="131"/>
      <c r="T59" s="131"/>
      <c r="Z59" s="118"/>
      <c r="AA59" s="119"/>
    </row>
    <row r="60" spans="2:27" ht="16.149999999999999" customHeight="1" x14ac:dyDescent="0.2">
      <c r="B60" s="145"/>
      <c r="C60" s="146"/>
      <c r="D60" s="145"/>
      <c r="E60" s="145"/>
      <c r="F60" s="145"/>
      <c r="G60" s="146"/>
      <c r="H60" s="145"/>
      <c r="I60" s="146"/>
      <c r="J60" s="147" t="s">
        <v>15</v>
      </c>
      <c r="K60" s="148">
        <f>SUM(K58:K59)</f>
        <v>108.30000000000001</v>
      </c>
      <c r="L60" s="148">
        <f>SUM(L58:L59)</f>
        <v>985.99</v>
      </c>
      <c r="M60" s="148">
        <f>SUM(M58:M59)</f>
        <v>89.12</v>
      </c>
      <c r="N60" s="148">
        <f t="shared" si="35"/>
        <v>1183.4099999999999</v>
      </c>
      <c r="O60" s="148">
        <f>SUM(O58:O59)</f>
        <v>841.45999999999992</v>
      </c>
      <c r="P60" s="148">
        <v>0</v>
      </c>
      <c r="Q60" s="149">
        <f>SUM(Q58:Q59)</f>
        <v>2024.8700000000001</v>
      </c>
      <c r="R60" s="149">
        <f>SUM(R58:R59)</f>
        <v>26443</v>
      </c>
      <c r="S60" s="148">
        <v>92021.64</v>
      </c>
      <c r="T60" s="131"/>
      <c r="Z60" s="118"/>
      <c r="AA60" s="119"/>
    </row>
    <row r="61" spans="2:27" ht="16.149999999999999" customHeight="1" x14ac:dyDescent="0.2">
      <c r="B61" s="160">
        <v>15</v>
      </c>
      <c r="C61" s="161" t="s">
        <v>310</v>
      </c>
      <c r="D61" s="160">
        <v>2</v>
      </c>
      <c r="E61" s="160">
        <v>21</v>
      </c>
      <c r="F61" s="160">
        <v>2</v>
      </c>
      <c r="G61" s="161">
        <v>3.5</v>
      </c>
      <c r="H61" s="68" t="s">
        <v>24</v>
      </c>
      <c r="I61" s="161" t="s">
        <v>21</v>
      </c>
      <c r="J61" s="161" t="s">
        <v>337</v>
      </c>
      <c r="K61" s="131">
        <v>26.16</v>
      </c>
      <c r="L61" s="131">
        <v>137.51</v>
      </c>
      <c r="M61" s="131">
        <v>9.98</v>
      </c>
      <c r="N61" s="131">
        <f>K61+L61+M61</f>
        <v>173.64999999999998</v>
      </c>
      <c r="O61" s="131">
        <v>92.66</v>
      </c>
      <c r="P61" s="131"/>
      <c r="Q61" s="131">
        <f>N61+O61</f>
        <v>266.30999999999995</v>
      </c>
      <c r="R61" s="132">
        <v>3132</v>
      </c>
      <c r="S61" s="131"/>
      <c r="T61" s="131" t="s">
        <v>354</v>
      </c>
      <c r="Z61" s="118"/>
      <c r="AA61" s="119"/>
    </row>
    <row r="62" spans="2:27" ht="16.149999999999999" customHeight="1" x14ac:dyDescent="0.2">
      <c r="B62" s="160"/>
      <c r="C62" s="161"/>
      <c r="D62" s="160"/>
      <c r="E62" s="160"/>
      <c r="F62" s="160"/>
      <c r="G62" s="161"/>
      <c r="H62" s="160" t="s">
        <v>356</v>
      </c>
      <c r="I62" s="161"/>
      <c r="J62" s="161" t="s">
        <v>345</v>
      </c>
      <c r="K62" s="131">
        <v>6.63</v>
      </c>
      <c r="L62" s="131">
        <v>51.59</v>
      </c>
      <c r="M62" s="131">
        <v>20.9</v>
      </c>
      <c r="N62" s="131">
        <f t="shared" ref="N62:N65" si="37">K62+L62+M62</f>
        <v>79.12</v>
      </c>
      <c r="O62" s="131">
        <v>53.96</v>
      </c>
      <c r="P62" s="131"/>
      <c r="Q62" s="131">
        <f t="shared" ref="Q62:Q64" si="38">N62+O62</f>
        <v>133.08000000000001</v>
      </c>
      <c r="R62" s="132">
        <v>6490</v>
      </c>
      <c r="S62" s="131"/>
      <c r="T62" s="131"/>
      <c r="Z62" s="118"/>
      <c r="AA62" s="119"/>
    </row>
    <row r="63" spans="2:27" ht="16.149999999999999" customHeight="1" x14ac:dyDescent="0.2">
      <c r="B63" s="160"/>
      <c r="C63" s="161"/>
      <c r="D63" s="160"/>
      <c r="E63" s="160"/>
      <c r="F63" s="160"/>
      <c r="G63" s="161"/>
      <c r="H63" s="160"/>
      <c r="I63" s="161"/>
      <c r="J63" s="161" t="s">
        <v>387</v>
      </c>
      <c r="K63" s="131">
        <v>0</v>
      </c>
      <c r="L63" s="131">
        <v>0</v>
      </c>
      <c r="M63" s="131">
        <v>0</v>
      </c>
      <c r="N63" s="131">
        <f t="shared" si="37"/>
        <v>0</v>
      </c>
      <c r="O63" s="131">
        <v>67.569999999999993</v>
      </c>
      <c r="P63" s="131"/>
      <c r="Q63" s="131">
        <f t="shared" si="38"/>
        <v>67.569999999999993</v>
      </c>
      <c r="R63" s="132">
        <v>1890</v>
      </c>
      <c r="S63" s="131"/>
      <c r="T63" s="131"/>
      <c r="Z63" s="118"/>
      <c r="AA63" s="119"/>
    </row>
    <row r="64" spans="2:27" ht="16.149999999999999" customHeight="1" x14ac:dyDescent="0.2">
      <c r="B64" s="160"/>
      <c r="C64" s="161"/>
      <c r="D64" s="160"/>
      <c r="E64" s="160"/>
      <c r="F64" s="160"/>
      <c r="G64" s="161"/>
      <c r="H64" s="160"/>
      <c r="I64" s="161"/>
      <c r="J64" s="161" t="s">
        <v>19</v>
      </c>
      <c r="K64" s="131">
        <v>4.87</v>
      </c>
      <c r="L64" s="131">
        <v>87.31</v>
      </c>
      <c r="M64" s="131">
        <v>23.34</v>
      </c>
      <c r="N64" s="131">
        <f t="shared" si="37"/>
        <v>115.52000000000001</v>
      </c>
      <c r="O64" s="131">
        <v>82.3</v>
      </c>
      <c r="P64" s="131"/>
      <c r="Q64" s="131">
        <f t="shared" si="38"/>
        <v>197.82</v>
      </c>
      <c r="R64" s="132">
        <v>5620</v>
      </c>
      <c r="S64" s="131"/>
      <c r="T64" s="131"/>
      <c r="Z64" s="118"/>
      <c r="AA64" s="119"/>
    </row>
    <row r="65" spans="2:27" ht="16.149999999999999" customHeight="1" x14ac:dyDescent="0.2">
      <c r="B65" s="160"/>
      <c r="C65" s="161"/>
      <c r="D65" s="160"/>
      <c r="E65" s="160"/>
      <c r="F65" s="160"/>
      <c r="G65" s="161"/>
      <c r="H65" s="160"/>
      <c r="I65" s="161"/>
      <c r="J65" s="147" t="s">
        <v>15</v>
      </c>
      <c r="K65" s="148">
        <f>SUM(K61:K64)</f>
        <v>37.659999999999997</v>
      </c>
      <c r="L65" s="148">
        <f>SUM(L61:L64)</f>
        <v>276.40999999999997</v>
      </c>
      <c r="M65" s="148">
        <f>SUM(M61:M64)</f>
        <v>54.22</v>
      </c>
      <c r="N65" s="148">
        <f t="shared" si="37"/>
        <v>368.28999999999996</v>
      </c>
      <c r="O65" s="148">
        <f>SUM(O61:O64)</f>
        <v>296.49</v>
      </c>
      <c r="P65" s="148">
        <v>0</v>
      </c>
      <c r="Q65" s="149">
        <f>SUM(Q61:Q64)</f>
        <v>664.78</v>
      </c>
      <c r="R65" s="149">
        <f>SUM(R61:R64)</f>
        <v>17132</v>
      </c>
      <c r="S65" s="148">
        <v>49854.12</v>
      </c>
      <c r="T65" s="131"/>
      <c r="Z65" s="118"/>
      <c r="AA65" s="119"/>
    </row>
    <row r="66" spans="2:27" ht="16.149999999999999" customHeight="1" x14ac:dyDescent="0.2">
      <c r="B66" s="160">
        <v>16</v>
      </c>
      <c r="C66" s="161" t="s">
        <v>310</v>
      </c>
      <c r="D66" s="160">
        <v>2</v>
      </c>
      <c r="E66" s="160">
        <v>21</v>
      </c>
      <c r="F66" s="160">
        <v>4</v>
      </c>
      <c r="G66" s="161">
        <v>2.2999999999999998</v>
      </c>
      <c r="H66" s="68" t="s">
        <v>24</v>
      </c>
      <c r="I66" s="161" t="s">
        <v>21</v>
      </c>
      <c r="J66" s="161" t="s">
        <v>337</v>
      </c>
      <c r="K66" s="131">
        <v>19.98</v>
      </c>
      <c r="L66" s="131">
        <v>91.5</v>
      </c>
      <c r="M66" s="131">
        <v>7.28</v>
      </c>
      <c r="N66" s="131">
        <f>K66+L66+M66</f>
        <v>118.76</v>
      </c>
      <c r="O66" s="131">
        <v>71.23</v>
      </c>
      <c r="P66" s="131"/>
      <c r="Q66" s="131">
        <f>N66+O66</f>
        <v>189.99</v>
      </c>
      <c r="R66" s="132">
        <v>2154</v>
      </c>
      <c r="S66" s="131"/>
      <c r="T66" s="131" t="s">
        <v>354</v>
      </c>
      <c r="Z66" s="118"/>
      <c r="AA66" s="119"/>
    </row>
    <row r="67" spans="2:27" ht="16.149999999999999" customHeight="1" x14ac:dyDescent="0.2">
      <c r="B67" s="160"/>
      <c r="C67" s="161"/>
      <c r="D67" s="160"/>
      <c r="E67" s="160"/>
      <c r="F67" s="160"/>
      <c r="G67" s="161"/>
      <c r="H67" s="160" t="s">
        <v>356</v>
      </c>
      <c r="I67" s="161"/>
      <c r="J67" s="161" t="s">
        <v>345</v>
      </c>
      <c r="K67" s="131">
        <v>5.94</v>
      </c>
      <c r="L67" s="131">
        <v>37.549999999999997</v>
      </c>
      <c r="M67" s="131">
        <v>14.08</v>
      </c>
      <c r="N67" s="131">
        <f t="shared" ref="N67:N70" si="39">K67+L67+M67</f>
        <v>57.569999999999993</v>
      </c>
      <c r="O67" s="131">
        <v>47.32</v>
      </c>
      <c r="P67" s="131"/>
      <c r="Q67" s="131">
        <f t="shared" ref="Q67:Q69" si="40">N67+O67</f>
        <v>104.88999999999999</v>
      </c>
      <c r="R67" s="132">
        <v>4864</v>
      </c>
      <c r="S67" s="131"/>
      <c r="T67" s="131"/>
      <c r="U67" t="s">
        <v>183</v>
      </c>
      <c r="Z67" s="118"/>
      <c r="AA67" s="119"/>
    </row>
    <row r="68" spans="2:27" x14ac:dyDescent="0.2">
      <c r="B68" s="160"/>
      <c r="C68" s="161"/>
      <c r="D68" s="160"/>
      <c r="E68" s="160"/>
      <c r="F68" s="160"/>
      <c r="G68" s="161"/>
      <c r="H68" s="160"/>
      <c r="I68" s="161"/>
      <c r="J68" s="161" t="s">
        <v>387</v>
      </c>
      <c r="K68" s="131">
        <v>0</v>
      </c>
      <c r="L68" s="131">
        <v>0</v>
      </c>
      <c r="M68" s="131">
        <v>0</v>
      </c>
      <c r="N68" s="131">
        <f t="shared" si="39"/>
        <v>0</v>
      </c>
      <c r="O68" s="131">
        <v>43.85</v>
      </c>
      <c r="P68" s="131"/>
      <c r="Q68" s="131">
        <f t="shared" si="40"/>
        <v>43.85</v>
      </c>
      <c r="R68" s="132">
        <v>1227</v>
      </c>
      <c r="S68" s="131"/>
      <c r="T68" s="131"/>
      <c r="U68" t="s">
        <v>183</v>
      </c>
      <c r="Z68" s="118"/>
      <c r="AA68" s="119"/>
    </row>
    <row r="69" spans="2:27" x14ac:dyDescent="0.2">
      <c r="B69" s="160"/>
      <c r="C69" s="161"/>
      <c r="D69" s="160"/>
      <c r="E69" s="160"/>
      <c r="F69" s="160"/>
      <c r="G69" s="161"/>
      <c r="H69" s="160"/>
      <c r="I69" s="161"/>
      <c r="J69" s="161" t="s">
        <v>19</v>
      </c>
      <c r="K69" s="131">
        <v>3.93</v>
      </c>
      <c r="L69" s="131">
        <v>58.48</v>
      </c>
      <c r="M69" s="131">
        <v>15.37</v>
      </c>
      <c r="N69" s="131">
        <f t="shared" si="39"/>
        <v>77.78</v>
      </c>
      <c r="O69" s="131">
        <v>61.93</v>
      </c>
      <c r="P69" s="131"/>
      <c r="Q69" s="131">
        <f t="shared" si="40"/>
        <v>139.71</v>
      </c>
      <c r="R69" s="132">
        <v>3814.3</v>
      </c>
      <c r="S69" s="131"/>
      <c r="T69" s="131"/>
      <c r="U69" t="s">
        <v>183</v>
      </c>
      <c r="Z69" s="118"/>
      <c r="AA69" s="119"/>
    </row>
    <row r="70" spans="2:27" x14ac:dyDescent="0.2">
      <c r="B70" s="160"/>
      <c r="C70" s="161"/>
      <c r="D70" s="160"/>
      <c r="E70" s="160"/>
      <c r="F70" s="160"/>
      <c r="G70" s="161"/>
      <c r="H70" s="160"/>
      <c r="I70" s="161"/>
      <c r="J70" s="147" t="s">
        <v>15</v>
      </c>
      <c r="K70" s="148">
        <f>SUM(K66:K69)</f>
        <v>29.85</v>
      </c>
      <c r="L70" s="148">
        <f>SUM(L66:L69)</f>
        <v>187.53</v>
      </c>
      <c r="M70" s="148">
        <f>SUM(M66:M69)</f>
        <v>36.729999999999997</v>
      </c>
      <c r="N70" s="148">
        <f t="shared" si="39"/>
        <v>254.10999999999999</v>
      </c>
      <c r="O70" s="148">
        <f>SUM(O66:O69)</f>
        <v>224.33</v>
      </c>
      <c r="P70" s="148">
        <v>0</v>
      </c>
      <c r="Q70" s="149">
        <f>SUM(Q66:Q69)</f>
        <v>478.44000000000005</v>
      </c>
      <c r="R70" s="149">
        <f>SUM(R66:R69)</f>
        <v>12059.3</v>
      </c>
      <c r="S70" s="148">
        <v>33644.61</v>
      </c>
      <c r="T70" s="131"/>
      <c r="Z70" s="118"/>
      <c r="AA70" s="119"/>
    </row>
    <row r="71" spans="2:27" x14ac:dyDescent="0.2">
      <c r="B71" s="68">
        <v>17</v>
      </c>
      <c r="C71" s="69" t="s">
        <v>302</v>
      </c>
      <c r="D71" s="68">
        <v>56</v>
      </c>
      <c r="E71" s="68">
        <v>20</v>
      </c>
      <c r="F71" s="68">
        <v>1</v>
      </c>
      <c r="G71" s="69">
        <v>2.6</v>
      </c>
      <c r="H71" s="68" t="s">
        <v>24</v>
      </c>
      <c r="I71" s="69" t="s">
        <v>21</v>
      </c>
      <c r="J71" s="69" t="s">
        <v>18</v>
      </c>
      <c r="K71" s="70">
        <v>25.12</v>
      </c>
      <c r="L71" s="70">
        <v>252.93</v>
      </c>
      <c r="M71" s="70">
        <v>33.08</v>
      </c>
      <c r="N71" s="70">
        <f>SUBTOTAL(9,K71:M71)</f>
        <v>311.13</v>
      </c>
      <c r="O71" s="70">
        <v>201.96</v>
      </c>
      <c r="P71" s="70"/>
      <c r="Q71" s="70">
        <f>SUM(N71:P71)</f>
        <v>513.09</v>
      </c>
      <c r="R71" s="77">
        <v>5385</v>
      </c>
      <c r="S71" s="70"/>
      <c r="T71" s="133" t="s">
        <v>385</v>
      </c>
      <c r="Z71" s="118"/>
      <c r="AA71" s="119"/>
    </row>
    <row r="72" spans="2:27" x14ac:dyDescent="0.2">
      <c r="B72" s="68" t="s">
        <v>26</v>
      </c>
      <c r="C72" s="69"/>
      <c r="D72" s="68"/>
      <c r="E72" s="68"/>
      <c r="F72" s="68"/>
      <c r="G72" s="69"/>
      <c r="H72" s="68" t="s">
        <v>364</v>
      </c>
      <c r="I72" s="69"/>
      <c r="J72" s="69" t="s">
        <v>17</v>
      </c>
      <c r="K72" s="70">
        <v>7.61</v>
      </c>
      <c r="L72" s="70">
        <f>INDEX([1]РАСЧЕТ!$B$22:$N$1073,MATCH(J72,[1]РАСЧЕТ!$H$22:$H$1073,0),9)</f>
        <v>57.98</v>
      </c>
      <c r="M72" s="70">
        <f>INDEX([1]РАСЧЕТ!$B$22:$N$1073,MATCH(J72,[1]РАСЧЕТ!$H$22:$H$1073,0),10)</f>
        <v>12.33</v>
      </c>
      <c r="N72" s="70">
        <f t="shared" ref="N72" si="41">SUBTOTAL(9,K72:M72)</f>
        <v>77.92</v>
      </c>
      <c r="O72" s="70">
        <f>INDEX([1]РАСЧЕТ!$B$22:$N$1073,MATCH(J72,[1]РАСЧЕТ!$H$22:$H$1073,0),12)</f>
        <v>47.04</v>
      </c>
      <c r="P72" s="70"/>
      <c r="Q72" s="70">
        <f t="shared" ref="Q72" si="42">SUM(N72:P72)</f>
        <v>124.96000000000001</v>
      </c>
      <c r="R72" s="77">
        <v>6736</v>
      </c>
      <c r="S72" s="70"/>
      <c r="T72" s="134"/>
      <c r="Z72" s="118"/>
      <c r="AA72" s="119"/>
    </row>
    <row r="73" spans="2:27" x14ac:dyDescent="0.2">
      <c r="B73" s="68" t="s">
        <v>26</v>
      </c>
      <c r="C73" s="69"/>
      <c r="D73" s="68"/>
      <c r="E73" s="72"/>
      <c r="F73" s="72"/>
      <c r="G73" s="73"/>
      <c r="H73" s="68"/>
      <c r="I73" s="73"/>
      <c r="J73" s="73" t="s">
        <v>15</v>
      </c>
      <c r="K73" s="74">
        <f t="shared" ref="K73:R73" si="43">SUM(K71:K72)</f>
        <v>32.730000000000004</v>
      </c>
      <c r="L73" s="74">
        <f t="shared" si="43"/>
        <v>310.91000000000003</v>
      </c>
      <c r="M73" s="74">
        <f t="shared" si="43"/>
        <v>45.41</v>
      </c>
      <c r="N73" s="74">
        <f t="shared" si="43"/>
        <v>389.05</v>
      </c>
      <c r="O73" s="74">
        <f t="shared" si="43"/>
        <v>249</v>
      </c>
      <c r="P73" s="74">
        <f t="shared" si="43"/>
        <v>0</v>
      </c>
      <c r="Q73" s="75">
        <f t="shared" si="43"/>
        <v>638.05000000000007</v>
      </c>
      <c r="R73" s="75">
        <f t="shared" si="43"/>
        <v>12121</v>
      </c>
      <c r="S73" s="74">
        <v>36363</v>
      </c>
      <c r="T73" s="135"/>
      <c r="Z73" s="118"/>
      <c r="AA73" s="119"/>
    </row>
    <row r="74" spans="2:27" x14ac:dyDescent="0.2">
      <c r="B74" s="68">
        <v>18</v>
      </c>
      <c r="C74" s="69" t="s">
        <v>302</v>
      </c>
      <c r="D74" s="68">
        <v>56</v>
      </c>
      <c r="E74" s="68">
        <v>24</v>
      </c>
      <c r="F74" s="68">
        <v>2</v>
      </c>
      <c r="G74" s="69">
        <v>6.3</v>
      </c>
      <c r="H74" s="68" t="s">
        <v>24</v>
      </c>
      <c r="I74" s="69" t="s">
        <v>21</v>
      </c>
      <c r="J74" s="69" t="s">
        <v>18</v>
      </c>
      <c r="K74" s="70">
        <v>101.53</v>
      </c>
      <c r="L74" s="70">
        <v>361.71</v>
      </c>
      <c r="M74" s="70">
        <v>110.05</v>
      </c>
      <c r="N74" s="70">
        <f t="shared" ref="N74" si="44">SUBTOTAL(9,K74:M74)</f>
        <v>573.29</v>
      </c>
      <c r="O74" s="70">
        <v>522.73</v>
      </c>
      <c r="P74" s="70"/>
      <c r="Q74" s="70">
        <f t="shared" ref="Q74:Q75" si="45">SUM(N74:P74)</f>
        <v>1096.02</v>
      </c>
      <c r="R74" s="77">
        <v>9887</v>
      </c>
      <c r="S74" s="70"/>
      <c r="T74" s="133" t="s">
        <v>385</v>
      </c>
      <c r="Z74" s="118"/>
      <c r="AA74" s="119"/>
    </row>
    <row r="75" spans="2:27" x14ac:dyDescent="0.2">
      <c r="B75" s="68" t="s">
        <v>26</v>
      </c>
      <c r="C75" s="69"/>
      <c r="D75" s="68"/>
      <c r="E75" s="68"/>
      <c r="F75" s="68"/>
      <c r="G75" s="69"/>
      <c r="H75" s="68" t="s">
        <v>365</v>
      </c>
      <c r="I75" s="69"/>
      <c r="J75" s="69" t="s">
        <v>17</v>
      </c>
      <c r="K75" s="70">
        <v>12.99</v>
      </c>
      <c r="L75" s="70">
        <v>28.74</v>
      </c>
      <c r="M75" s="70">
        <v>26.73</v>
      </c>
      <c r="N75" s="70">
        <v>68.459999999999994</v>
      </c>
      <c r="O75" s="70">
        <v>46</v>
      </c>
      <c r="P75" s="70"/>
      <c r="Q75" s="70">
        <f t="shared" si="45"/>
        <v>114.46</v>
      </c>
      <c r="R75" s="77">
        <v>5496</v>
      </c>
      <c r="S75" s="70"/>
      <c r="T75" s="133"/>
      <c r="Z75" s="118"/>
      <c r="AA75" s="119"/>
    </row>
    <row r="76" spans="2:27" x14ac:dyDescent="0.2">
      <c r="B76" s="68"/>
      <c r="C76" s="69"/>
      <c r="D76" s="68"/>
      <c r="E76" s="68"/>
      <c r="F76" s="68"/>
      <c r="G76" s="69"/>
      <c r="H76" s="68"/>
      <c r="I76" s="69"/>
      <c r="J76" s="69" t="s">
        <v>19</v>
      </c>
      <c r="K76" s="70">
        <v>0</v>
      </c>
      <c r="L76" s="70">
        <v>0</v>
      </c>
      <c r="M76" s="70">
        <v>0</v>
      </c>
      <c r="N76" s="70">
        <v>0</v>
      </c>
      <c r="O76" s="70">
        <v>7.74</v>
      </c>
      <c r="P76" s="70"/>
      <c r="Q76" s="70">
        <v>7.74</v>
      </c>
      <c r="R76" s="77">
        <v>11.1</v>
      </c>
      <c r="S76" s="70"/>
      <c r="T76" s="133"/>
      <c r="Z76" s="118"/>
      <c r="AA76" s="119"/>
    </row>
    <row r="77" spans="2:27" x14ac:dyDescent="0.2">
      <c r="B77" s="68" t="s">
        <v>26</v>
      </c>
      <c r="C77" s="69"/>
      <c r="D77" s="68"/>
      <c r="E77" s="72"/>
      <c r="F77" s="72"/>
      <c r="G77" s="73"/>
      <c r="H77" s="68">
        <v>55</v>
      </c>
      <c r="I77" s="73"/>
      <c r="J77" s="73" t="s">
        <v>15</v>
      </c>
      <c r="K77" s="74">
        <f>SUM(K74:K75)</f>
        <v>114.52</v>
      </c>
      <c r="L77" s="74">
        <f t="shared" ref="L77:P77" si="46">SUM(L74:L75)</f>
        <v>390.45</v>
      </c>
      <c r="M77" s="74">
        <f t="shared" si="46"/>
        <v>136.78</v>
      </c>
      <c r="N77" s="74">
        <f t="shared" si="46"/>
        <v>641.75</v>
      </c>
      <c r="O77" s="74">
        <f>SUM(O74:O75:O76)</f>
        <v>576.47</v>
      </c>
      <c r="P77" s="74">
        <f t="shared" si="46"/>
        <v>0</v>
      </c>
      <c r="Q77" s="75">
        <f>SUM(Q74:Q75:Q76)</f>
        <v>1218.22</v>
      </c>
      <c r="R77" s="75">
        <f>SUM(R74:R75:R76)</f>
        <v>15394.1</v>
      </c>
      <c r="S77" s="74">
        <v>74506.960000000006</v>
      </c>
      <c r="T77" s="135"/>
      <c r="Z77" s="118"/>
      <c r="AA77" s="119"/>
    </row>
    <row r="78" spans="2:27" x14ac:dyDescent="0.2">
      <c r="B78" s="68">
        <v>19</v>
      </c>
      <c r="C78" s="69" t="s">
        <v>302</v>
      </c>
      <c r="D78" s="68">
        <v>59</v>
      </c>
      <c r="E78" s="68">
        <v>25</v>
      </c>
      <c r="F78" s="68">
        <v>1</v>
      </c>
      <c r="G78" s="69">
        <v>2.5</v>
      </c>
      <c r="H78" s="68" t="s">
        <v>24</v>
      </c>
      <c r="I78" s="69" t="s">
        <v>21</v>
      </c>
      <c r="J78" s="69" t="s">
        <v>18</v>
      </c>
      <c r="K78" s="70">
        <v>61.31</v>
      </c>
      <c r="L78" s="70">
        <v>144.78</v>
      </c>
      <c r="M78" s="70">
        <v>25.58</v>
      </c>
      <c r="N78" s="70">
        <v>231.67</v>
      </c>
      <c r="O78" s="70">
        <v>157.38</v>
      </c>
      <c r="P78" s="70"/>
      <c r="Q78" s="70">
        <f t="shared" ref="Q78:Q80" si="47">SUM(N78:P78)</f>
        <v>389.04999999999995</v>
      </c>
      <c r="R78" s="77">
        <v>4236</v>
      </c>
      <c r="S78" s="70"/>
      <c r="T78" s="133" t="s">
        <v>385</v>
      </c>
      <c r="Z78" s="118"/>
      <c r="AA78" s="119"/>
    </row>
    <row r="79" spans="2:27" x14ac:dyDescent="0.2">
      <c r="B79" s="68" t="s">
        <v>26</v>
      </c>
      <c r="C79" s="69"/>
      <c r="D79" s="68"/>
      <c r="E79" s="68"/>
      <c r="F79" s="68"/>
      <c r="G79" s="69"/>
      <c r="H79" s="68" t="s">
        <v>367</v>
      </c>
      <c r="I79" s="69"/>
      <c r="J79" s="69" t="s">
        <v>17</v>
      </c>
      <c r="K79" s="70">
        <v>0</v>
      </c>
      <c r="L79" s="70">
        <v>22.23</v>
      </c>
      <c r="M79" s="70">
        <v>13.97</v>
      </c>
      <c r="N79" s="70">
        <f t="shared" ref="N79:N80" si="48">SUBTOTAL(9,K79:M79)</f>
        <v>36.200000000000003</v>
      </c>
      <c r="O79" s="70">
        <v>21.51</v>
      </c>
      <c r="P79" s="70"/>
      <c r="Q79" s="70">
        <v>57.71</v>
      </c>
      <c r="R79" s="77">
        <v>2656.7</v>
      </c>
      <c r="S79" s="70"/>
      <c r="T79" s="133"/>
      <c r="Z79" s="118"/>
      <c r="AA79" s="119"/>
    </row>
    <row r="80" spans="2:27" x14ac:dyDescent="0.2">
      <c r="B80" s="68" t="s">
        <v>26</v>
      </c>
      <c r="C80" s="69"/>
      <c r="D80" s="68"/>
      <c r="E80" s="68"/>
      <c r="F80" s="68"/>
      <c r="G80" s="69"/>
      <c r="H80" s="68">
        <v>70</v>
      </c>
      <c r="I80" s="69"/>
      <c r="J80" s="69" t="s">
        <v>19</v>
      </c>
      <c r="K80" s="70">
        <v>0.23</v>
      </c>
      <c r="L80" s="70">
        <v>21.96</v>
      </c>
      <c r="M80" s="70">
        <v>8.02</v>
      </c>
      <c r="N80" s="70">
        <f t="shared" si="48"/>
        <v>30.21</v>
      </c>
      <c r="O80" s="70">
        <v>21.12</v>
      </c>
      <c r="P80" s="70"/>
      <c r="Q80" s="70">
        <f t="shared" si="47"/>
        <v>51.33</v>
      </c>
      <c r="R80" s="77">
        <v>1400</v>
      </c>
      <c r="S80" s="70"/>
      <c r="T80" s="133"/>
      <c r="Z80" s="118"/>
      <c r="AA80" s="119"/>
    </row>
    <row r="81" spans="2:27" x14ac:dyDescent="0.2">
      <c r="B81" s="68" t="s">
        <v>26</v>
      </c>
      <c r="C81" s="69"/>
      <c r="D81" s="68"/>
      <c r="E81" s="72"/>
      <c r="F81" s="72"/>
      <c r="G81" s="73"/>
      <c r="H81" s="68"/>
      <c r="I81" s="73"/>
      <c r="J81" s="73" t="s">
        <v>15</v>
      </c>
      <c r="K81" s="74">
        <f>SUM(K78:K80)</f>
        <v>61.54</v>
      </c>
      <c r="L81" s="74">
        <f t="shared" ref="L81:P81" si="49">SUM(L78:L80)</f>
        <v>188.97</v>
      </c>
      <c r="M81" s="74">
        <f t="shared" si="49"/>
        <v>47.569999999999993</v>
      </c>
      <c r="N81" s="74">
        <f t="shared" si="49"/>
        <v>298.08</v>
      </c>
      <c r="O81" s="74">
        <f t="shared" si="49"/>
        <v>200.01</v>
      </c>
      <c r="P81" s="74">
        <f t="shared" si="49"/>
        <v>0</v>
      </c>
      <c r="Q81" s="75">
        <f>SUM(Q78:Q79:Q80)</f>
        <v>498.08999999999992</v>
      </c>
      <c r="R81" s="75">
        <f>SUM(R78:R79:R80)</f>
        <v>8292.7000000000007</v>
      </c>
      <c r="S81" s="74">
        <v>31762.19</v>
      </c>
      <c r="T81" s="135"/>
      <c r="Z81" s="118"/>
      <c r="AA81" s="119"/>
    </row>
    <row r="82" spans="2:27" x14ac:dyDescent="0.2">
      <c r="B82" s="68">
        <v>20</v>
      </c>
      <c r="C82" s="69" t="s">
        <v>302</v>
      </c>
      <c r="D82" s="68">
        <v>59</v>
      </c>
      <c r="E82" s="68">
        <v>32</v>
      </c>
      <c r="F82" s="68">
        <v>2</v>
      </c>
      <c r="G82" s="69">
        <v>2.2999999999999998</v>
      </c>
      <c r="H82" s="68" t="s">
        <v>27</v>
      </c>
      <c r="I82" s="69" t="s">
        <v>21</v>
      </c>
      <c r="J82" s="69" t="s">
        <v>18</v>
      </c>
      <c r="K82" s="70">
        <v>3.09</v>
      </c>
      <c r="L82" s="70">
        <v>21.59</v>
      </c>
      <c r="M82" s="70">
        <v>4</v>
      </c>
      <c r="N82" s="70">
        <f t="shared" ref="N82:N85" si="50">SUBTOTAL(9,K82:M82)</f>
        <v>28.68</v>
      </c>
      <c r="O82" s="70">
        <v>20.58</v>
      </c>
      <c r="P82" s="70"/>
      <c r="Q82" s="70">
        <f t="shared" ref="Q82:Q85" si="51">SUM(N82:P82)</f>
        <v>49.26</v>
      </c>
      <c r="R82" s="77">
        <v>494</v>
      </c>
      <c r="S82" s="70"/>
      <c r="T82" s="133" t="s">
        <v>385</v>
      </c>
      <c r="Z82" s="118"/>
      <c r="AA82" s="119"/>
    </row>
    <row r="83" spans="2:27" x14ac:dyDescent="0.2">
      <c r="B83" s="68" t="s">
        <v>26</v>
      </c>
      <c r="C83" s="69"/>
      <c r="D83" s="68"/>
      <c r="E83" s="72"/>
      <c r="F83" s="72"/>
      <c r="G83" s="73"/>
      <c r="H83" s="68" t="s">
        <v>368</v>
      </c>
      <c r="I83" s="73"/>
      <c r="J83" s="69" t="s">
        <v>17</v>
      </c>
      <c r="K83" s="70">
        <v>9.1999999999999993</v>
      </c>
      <c r="L83" s="70">
        <v>70.94</v>
      </c>
      <c r="M83" s="70">
        <v>50.75</v>
      </c>
      <c r="N83" s="70">
        <f t="shared" si="50"/>
        <v>130.88999999999999</v>
      </c>
      <c r="O83" s="70">
        <v>86.75</v>
      </c>
      <c r="P83" s="70"/>
      <c r="Q83" s="70">
        <f t="shared" si="51"/>
        <v>217.64</v>
      </c>
      <c r="R83" s="77">
        <v>9975</v>
      </c>
      <c r="S83" s="70"/>
      <c r="T83" s="70"/>
      <c r="Z83" s="118"/>
      <c r="AA83" s="119"/>
    </row>
    <row r="84" spans="2:27" x14ac:dyDescent="0.2">
      <c r="B84" s="68" t="s">
        <v>26</v>
      </c>
      <c r="C84" s="69"/>
      <c r="D84" s="68"/>
      <c r="E84" s="68"/>
      <c r="F84" s="68"/>
      <c r="G84" s="69"/>
      <c r="H84" s="68">
        <v>70</v>
      </c>
      <c r="I84" s="69"/>
      <c r="J84" s="69" t="s">
        <v>19</v>
      </c>
      <c r="K84" s="70">
        <v>0.49</v>
      </c>
      <c r="L84" s="70">
        <v>50.97</v>
      </c>
      <c r="M84" s="70">
        <v>29.8</v>
      </c>
      <c r="N84" s="70">
        <f t="shared" si="50"/>
        <v>81.260000000000005</v>
      </c>
      <c r="O84" s="70">
        <v>45.58</v>
      </c>
      <c r="P84" s="70"/>
      <c r="Q84" s="70">
        <f t="shared" si="51"/>
        <v>126.84</v>
      </c>
      <c r="R84" s="77">
        <v>3538</v>
      </c>
      <c r="S84" s="70"/>
      <c r="T84" s="70"/>
      <c r="Z84" s="118"/>
      <c r="AA84" s="119"/>
    </row>
    <row r="85" spans="2:27" x14ac:dyDescent="0.2">
      <c r="B85" s="68"/>
      <c r="C85" s="69"/>
      <c r="D85" s="68"/>
      <c r="E85" s="68"/>
      <c r="F85" s="68"/>
      <c r="G85" s="69"/>
      <c r="H85" s="68"/>
      <c r="I85" s="69"/>
      <c r="J85" s="69" t="s">
        <v>387</v>
      </c>
      <c r="K85" s="70">
        <v>0</v>
      </c>
      <c r="L85" s="70">
        <v>0</v>
      </c>
      <c r="M85" s="70">
        <v>0</v>
      </c>
      <c r="N85" s="70">
        <f t="shared" si="50"/>
        <v>0</v>
      </c>
      <c r="O85" s="70">
        <v>4.41</v>
      </c>
      <c r="P85" s="70"/>
      <c r="Q85" s="70">
        <f t="shared" si="51"/>
        <v>4.41</v>
      </c>
      <c r="R85" s="77">
        <v>123</v>
      </c>
      <c r="S85" s="70"/>
      <c r="T85" s="70"/>
      <c r="Z85" s="118"/>
      <c r="AA85" s="119"/>
    </row>
    <row r="86" spans="2:27" x14ac:dyDescent="0.2">
      <c r="B86" s="68" t="s">
        <v>26</v>
      </c>
      <c r="C86" s="69"/>
      <c r="D86" s="68"/>
      <c r="E86" s="68"/>
      <c r="F86" s="68"/>
      <c r="G86" s="69"/>
      <c r="H86" s="68"/>
      <c r="I86" s="69"/>
      <c r="J86" s="73" t="s">
        <v>15</v>
      </c>
      <c r="K86" s="74">
        <f>SUM(K82:K85)</f>
        <v>12.78</v>
      </c>
      <c r="L86" s="74">
        <f t="shared" ref="L86:R86" si="52">SUM(L82:L85)</f>
        <v>143.5</v>
      </c>
      <c r="M86" s="74">
        <f t="shared" si="52"/>
        <v>84.55</v>
      </c>
      <c r="N86" s="74">
        <f t="shared" si="52"/>
        <v>240.82999999999998</v>
      </c>
      <c r="O86" s="74">
        <f t="shared" si="52"/>
        <v>157.32</v>
      </c>
      <c r="P86" s="74">
        <f t="shared" si="52"/>
        <v>0</v>
      </c>
      <c r="Q86" s="75">
        <f t="shared" si="52"/>
        <v>398.15000000000003</v>
      </c>
      <c r="R86" s="75">
        <f t="shared" si="52"/>
        <v>14130</v>
      </c>
      <c r="S86" s="74">
        <v>35607.599999999999</v>
      </c>
      <c r="T86" s="74"/>
      <c r="Z86" s="118"/>
      <c r="AA86" s="119"/>
    </row>
    <row r="87" spans="2:27" x14ac:dyDescent="0.2">
      <c r="B87" s="68">
        <v>21</v>
      </c>
      <c r="C87" s="69" t="s">
        <v>305</v>
      </c>
      <c r="D87" s="68">
        <v>13</v>
      </c>
      <c r="E87" s="68">
        <v>23</v>
      </c>
      <c r="F87" s="68">
        <v>1</v>
      </c>
      <c r="G87" s="69">
        <v>3.5</v>
      </c>
      <c r="H87" s="68" t="s">
        <v>27</v>
      </c>
      <c r="I87" s="69" t="s">
        <v>21</v>
      </c>
      <c r="J87" s="69" t="s">
        <v>18</v>
      </c>
      <c r="K87" s="70">
        <v>99.64</v>
      </c>
      <c r="L87" s="70">
        <v>190.04</v>
      </c>
      <c r="M87" s="70">
        <v>6.55</v>
      </c>
      <c r="N87" s="70">
        <f t="shared" ref="N87:N89" si="53">SUBTOTAL(9,K87:M87)</f>
        <v>296.23</v>
      </c>
      <c r="O87" s="70">
        <v>177.78</v>
      </c>
      <c r="P87" s="70"/>
      <c r="Q87" s="70">
        <f t="shared" ref="Q87:Q89" si="54">SUM(N87:P87)</f>
        <v>474.01</v>
      </c>
      <c r="R87" s="77">
        <v>5743</v>
      </c>
      <c r="S87" s="70"/>
      <c r="T87" s="76" t="s">
        <v>309</v>
      </c>
      <c r="Z87" s="118"/>
      <c r="AA87" s="119"/>
    </row>
    <row r="88" spans="2:27" x14ac:dyDescent="0.2">
      <c r="B88" s="68" t="s">
        <v>26</v>
      </c>
      <c r="C88" s="69"/>
      <c r="D88" s="68"/>
      <c r="E88" s="72"/>
      <c r="F88" s="72"/>
      <c r="G88" s="73"/>
      <c r="H88" s="68" t="s">
        <v>311</v>
      </c>
      <c r="I88" s="73"/>
      <c r="J88" s="69" t="s">
        <v>17</v>
      </c>
      <c r="K88" s="70">
        <v>5.27</v>
      </c>
      <c r="L88" s="70">
        <v>22.27</v>
      </c>
      <c r="M88" s="70">
        <v>3.64</v>
      </c>
      <c r="N88" s="70">
        <f t="shared" si="53"/>
        <v>31.18</v>
      </c>
      <c r="O88" s="70">
        <v>66.680000000000007</v>
      </c>
      <c r="P88" s="70"/>
      <c r="Q88" s="70">
        <f t="shared" si="54"/>
        <v>97.860000000000014</v>
      </c>
      <c r="R88" s="77">
        <v>3155</v>
      </c>
      <c r="S88" s="70"/>
      <c r="T88" s="70"/>
      <c r="Z88" s="118"/>
      <c r="AA88" s="119"/>
    </row>
    <row r="89" spans="2:27" x14ac:dyDescent="0.2">
      <c r="B89" s="68"/>
      <c r="C89" s="69"/>
      <c r="D89" s="68"/>
      <c r="E89" s="72"/>
      <c r="F89" s="72"/>
      <c r="G89" s="73"/>
      <c r="H89" s="68">
        <v>55</v>
      </c>
      <c r="I89" s="73"/>
      <c r="J89" s="69" t="s">
        <v>19</v>
      </c>
      <c r="K89" s="70">
        <v>1.92</v>
      </c>
      <c r="L89" s="70">
        <v>37.93</v>
      </c>
      <c r="M89" s="70">
        <v>11</v>
      </c>
      <c r="N89" s="70">
        <f t="shared" si="53"/>
        <v>50.85</v>
      </c>
      <c r="O89" s="70">
        <v>96.99</v>
      </c>
      <c r="P89" s="70"/>
      <c r="Q89" s="70">
        <f t="shared" si="54"/>
        <v>147.84</v>
      </c>
      <c r="R89" s="77">
        <v>2538</v>
      </c>
      <c r="S89" s="70"/>
      <c r="T89" s="70"/>
      <c r="Z89" s="118"/>
      <c r="AA89" s="119"/>
    </row>
    <row r="90" spans="2:27" x14ac:dyDescent="0.2">
      <c r="B90" s="68" t="s">
        <v>26</v>
      </c>
      <c r="C90" s="69"/>
      <c r="D90" s="68"/>
      <c r="E90" s="68"/>
      <c r="F90" s="68"/>
      <c r="G90" s="69"/>
      <c r="H90" s="68"/>
      <c r="I90" s="69"/>
      <c r="J90" s="73" t="s">
        <v>15</v>
      </c>
      <c r="K90" s="74">
        <f>SUM(K87:K89)</f>
        <v>106.83</v>
      </c>
      <c r="L90" s="74">
        <f t="shared" ref="L90:R90" si="55">SUM(L87:L89)</f>
        <v>250.24</v>
      </c>
      <c r="M90" s="74">
        <f t="shared" si="55"/>
        <v>21.189999999999998</v>
      </c>
      <c r="N90" s="74">
        <f t="shared" si="55"/>
        <v>378.26000000000005</v>
      </c>
      <c r="O90" s="74">
        <f t="shared" si="55"/>
        <v>341.45</v>
      </c>
      <c r="P90" s="74">
        <f t="shared" si="55"/>
        <v>0</v>
      </c>
      <c r="Q90" s="75">
        <f t="shared" si="55"/>
        <v>719.71</v>
      </c>
      <c r="R90" s="75">
        <f t="shared" si="55"/>
        <v>11436</v>
      </c>
      <c r="S90" s="74">
        <v>44253.45</v>
      </c>
      <c r="T90" s="74"/>
      <c r="Z90" s="118"/>
      <c r="AA90" s="119"/>
    </row>
    <row r="91" spans="2:27" x14ac:dyDescent="0.2">
      <c r="B91" s="68">
        <v>22</v>
      </c>
      <c r="C91" s="69" t="s">
        <v>305</v>
      </c>
      <c r="D91" s="68">
        <v>13</v>
      </c>
      <c r="E91" s="68">
        <v>42</v>
      </c>
      <c r="F91" s="68">
        <v>2</v>
      </c>
      <c r="G91" s="69">
        <v>4.8</v>
      </c>
      <c r="H91" s="68" t="s">
        <v>27</v>
      </c>
      <c r="I91" s="69" t="s">
        <v>21</v>
      </c>
      <c r="J91" s="69" t="s">
        <v>18</v>
      </c>
      <c r="K91" s="70">
        <v>80.430000000000007</v>
      </c>
      <c r="L91" s="70">
        <v>184.21</v>
      </c>
      <c r="M91" s="70">
        <v>2.02</v>
      </c>
      <c r="N91" s="70">
        <v>266.66000000000003</v>
      </c>
      <c r="O91" s="70">
        <v>362.2</v>
      </c>
      <c r="P91" s="70"/>
      <c r="Q91" s="70">
        <f t="shared" ref="Q91:Q93" si="56">SUM(N91:P91)</f>
        <v>628.86</v>
      </c>
      <c r="R91" s="77">
        <v>5268</v>
      </c>
      <c r="S91" s="70"/>
      <c r="T91" s="76" t="s">
        <v>309</v>
      </c>
      <c r="Z91" s="118"/>
      <c r="AA91" s="119"/>
    </row>
    <row r="92" spans="2:27" x14ac:dyDescent="0.2">
      <c r="B92" s="68" t="s">
        <v>26</v>
      </c>
      <c r="C92" s="69"/>
      <c r="D92" s="68"/>
      <c r="E92" s="72"/>
      <c r="F92" s="72"/>
      <c r="G92" s="73"/>
      <c r="H92" s="68" t="s">
        <v>311</v>
      </c>
      <c r="I92" s="73"/>
      <c r="J92" s="69" t="s">
        <v>17</v>
      </c>
      <c r="K92" s="70">
        <v>0.95</v>
      </c>
      <c r="L92" s="70">
        <v>7.42</v>
      </c>
      <c r="M92" s="70">
        <v>3.73</v>
      </c>
      <c r="N92" s="70">
        <f t="shared" ref="N92:N93" si="57">SUBTOTAL(9,K92:M92)</f>
        <v>12.1</v>
      </c>
      <c r="O92" s="70">
        <v>36.659999999999997</v>
      </c>
      <c r="P92" s="70"/>
      <c r="Q92" s="70">
        <f t="shared" si="56"/>
        <v>48.76</v>
      </c>
      <c r="R92" s="77">
        <v>1162</v>
      </c>
      <c r="S92" s="70"/>
      <c r="T92" s="70"/>
      <c r="Z92" s="118"/>
      <c r="AA92" s="119"/>
    </row>
    <row r="93" spans="2:27" x14ac:dyDescent="0.2">
      <c r="B93" s="68" t="s">
        <v>26</v>
      </c>
      <c r="C93" s="69"/>
      <c r="D93" s="68"/>
      <c r="E93" s="68"/>
      <c r="F93" s="68"/>
      <c r="G93" s="69"/>
      <c r="H93" s="68">
        <v>55</v>
      </c>
      <c r="I93" s="69"/>
      <c r="J93" s="69" t="s">
        <v>19</v>
      </c>
      <c r="K93" s="70">
        <v>0.37</v>
      </c>
      <c r="L93" s="70">
        <v>61.85</v>
      </c>
      <c r="M93" s="70">
        <v>17.82</v>
      </c>
      <c r="N93" s="70">
        <f t="shared" si="57"/>
        <v>80.039999999999992</v>
      </c>
      <c r="O93" s="70">
        <v>180.1</v>
      </c>
      <c r="P93" s="70"/>
      <c r="Q93" s="70">
        <f t="shared" si="56"/>
        <v>260.14</v>
      </c>
      <c r="R93" s="77">
        <v>3969</v>
      </c>
      <c r="S93" s="70"/>
      <c r="T93" s="70"/>
      <c r="Z93" s="118"/>
      <c r="AA93" s="119"/>
    </row>
    <row r="94" spans="2:27" x14ac:dyDescent="0.2">
      <c r="B94" s="68" t="s">
        <v>26</v>
      </c>
      <c r="C94" s="69"/>
      <c r="D94" s="68"/>
      <c r="E94" s="68"/>
      <c r="F94" s="68"/>
      <c r="G94" s="69"/>
      <c r="H94" s="68"/>
      <c r="I94" s="69"/>
      <c r="J94" s="73" t="s">
        <v>15</v>
      </c>
      <c r="K94" s="74">
        <f t="shared" ref="K94:R94" si="58">SUM(K91:K93)</f>
        <v>81.750000000000014</v>
      </c>
      <c r="L94" s="74">
        <f t="shared" si="58"/>
        <v>253.48</v>
      </c>
      <c r="M94" s="74">
        <f t="shared" si="58"/>
        <v>23.57</v>
      </c>
      <c r="N94" s="74">
        <f t="shared" si="58"/>
        <v>358.80000000000007</v>
      </c>
      <c r="O94" s="74">
        <f t="shared" si="58"/>
        <v>578.96</v>
      </c>
      <c r="P94" s="74">
        <f t="shared" si="58"/>
        <v>0</v>
      </c>
      <c r="Q94" s="75">
        <f t="shared" si="58"/>
        <v>937.76</v>
      </c>
      <c r="R94" s="75">
        <f t="shared" si="58"/>
        <v>10399</v>
      </c>
      <c r="S94" s="74">
        <v>55426.67</v>
      </c>
      <c r="T94" s="74"/>
      <c r="Z94" s="118"/>
      <c r="AA94" s="119"/>
    </row>
    <row r="95" spans="2:27" x14ac:dyDescent="0.2">
      <c r="B95" s="68">
        <v>23</v>
      </c>
      <c r="C95" s="69" t="s">
        <v>305</v>
      </c>
      <c r="D95" s="68">
        <v>13</v>
      </c>
      <c r="E95" s="68">
        <v>48</v>
      </c>
      <c r="F95" s="68">
        <v>3</v>
      </c>
      <c r="G95" s="69">
        <v>2.4</v>
      </c>
      <c r="H95" s="68" t="s">
        <v>24</v>
      </c>
      <c r="I95" s="69" t="s">
        <v>21</v>
      </c>
      <c r="J95" s="69" t="s">
        <v>18</v>
      </c>
      <c r="K95" s="70">
        <v>24.5</v>
      </c>
      <c r="L95" s="70">
        <v>76.040000000000006</v>
      </c>
      <c r="M95" s="70">
        <v>2.14</v>
      </c>
      <c r="N95" s="70">
        <v>102.68</v>
      </c>
      <c r="O95" s="70">
        <v>152.79</v>
      </c>
      <c r="P95" s="70"/>
      <c r="Q95" s="70">
        <f t="shared" ref="Q95:Q96" si="59">SUM(N95:P95)</f>
        <v>255.47</v>
      </c>
      <c r="R95" s="136">
        <v>1989.2</v>
      </c>
      <c r="S95" s="70"/>
      <c r="T95" s="76" t="s">
        <v>309</v>
      </c>
      <c r="Z95" s="118"/>
      <c r="AA95" s="119"/>
    </row>
    <row r="96" spans="2:27" x14ac:dyDescent="0.2">
      <c r="B96" s="68" t="s">
        <v>26</v>
      </c>
      <c r="C96" s="69"/>
      <c r="D96" s="68"/>
      <c r="E96" s="68"/>
      <c r="F96" s="68"/>
      <c r="G96" s="69"/>
      <c r="H96" s="68" t="s">
        <v>386</v>
      </c>
      <c r="I96" s="69"/>
      <c r="J96" s="69" t="s">
        <v>17</v>
      </c>
      <c r="K96" s="70">
        <v>1.1499999999999999</v>
      </c>
      <c r="L96" s="70">
        <v>7.79</v>
      </c>
      <c r="M96" s="70">
        <v>1.74</v>
      </c>
      <c r="N96" s="70">
        <f t="shared" ref="N96" si="60">SUBTOTAL(9,K96:M96)</f>
        <v>10.68</v>
      </c>
      <c r="O96" s="70">
        <v>25.88</v>
      </c>
      <c r="P96" s="70"/>
      <c r="Q96" s="70">
        <f t="shared" si="59"/>
        <v>36.56</v>
      </c>
      <c r="R96" s="136">
        <v>1057.9000000000001</v>
      </c>
      <c r="S96" s="70"/>
      <c r="T96" s="70"/>
      <c r="Z96" s="118"/>
      <c r="AA96" s="119"/>
    </row>
    <row r="97" spans="2:27" x14ac:dyDescent="0.2">
      <c r="B97" s="68"/>
      <c r="C97" s="69"/>
      <c r="D97" s="68"/>
      <c r="E97" s="68"/>
      <c r="F97" s="68"/>
      <c r="G97" s="69"/>
      <c r="H97" s="68">
        <v>55</v>
      </c>
      <c r="I97" s="69"/>
      <c r="J97" s="69" t="s">
        <v>19</v>
      </c>
      <c r="K97" s="70">
        <v>2.4900000000000002</v>
      </c>
      <c r="L97" s="70">
        <v>37.75</v>
      </c>
      <c r="M97" s="70">
        <v>9.14</v>
      </c>
      <c r="N97" s="70">
        <v>49.38</v>
      </c>
      <c r="O97" s="70">
        <v>112.72</v>
      </c>
      <c r="P97" s="70"/>
      <c r="Q97" s="70">
        <v>162.1</v>
      </c>
      <c r="R97" s="136">
        <v>2542.1999999999998</v>
      </c>
      <c r="S97" s="70"/>
      <c r="T97" s="70"/>
      <c r="Z97" s="118"/>
      <c r="AA97" s="119"/>
    </row>
    <row r="98" spans="2:27" x14ac:dyDescent="0.2">
      <c r="B98" s="68" t="s">
        <v>26</v>
      </c>
      <c r="C98" s="69"/>
      <c r="D98" s="68"/>
      <c r="E98" s="72"/>
      <c r="F98" s="72"/>
      <c r="G98" s="73"/>
      <c r="H98" s="68"/>
      <c r="I98" s="73"/>
      <c r="J98" s="73" t="s">
        <v>15</v>
      </c>
      <c r="K98" s="74">
        <f>SUM(K95:K96:K97)</f>
        <v>28.14</v>
      </c>
      <c r="L98" s="74">
        <f>SUM(L95:L97:L97)</f>
        <v>121.58000000000001</v>
      </c>
      <c r="M98" s="74">
        <f>SUM(M95:M96:M97)</f>
        <v>13.02</v>
      </c>
      <c r="N98" s="74">
        <f>SUM(N95:N96:N97)</f>
        <v>162.74</v>
      </c>
      <c r="O98" s="74">
        <f>SUM(O95:O96:O97)</f>
        <v>291.39</v>
      </c>
      <c r="P98" s="74">
        <f t="shared" ref="P98" si="61">SUM(P95:P96)</f>
        <v>0</v>
      </c>
      <c r="Q98" s="75">
        <f>SUM(Q95:Q96:Q97)</f>
        <v>454.13</v>
      </c>
      <c r="R98" s="75">
        <f>SUM(R95:R96:R97)</f>
        <v>5589.3</v>
      </c>
      <c r="S98" s="74">
        <v>28056.78</v>
      </c>
      <c r="T98" s="74"/>
      <c r="Z98" s="118"/>
      <c r="AA98" s="119"/>
    </row>
    <row r="99" spans="2:27" x14ac:dyDescent="0.2">
      <c r="B99" s="68">
        <v>24</v>
      </c>
      <c r="C99" s="69" t="s">
        <v>310</v>
      </c>
      <c r="D99" s="68">
        <v>65</v>
      </c>
      <c r="E99" s="68">
        <v>26</v>
      </c>
      <c r="F99" s="68">
        <v>1</v>
      </c>
      <c r="G99" s="69">
        <v>8.6</v>
      </c>
      <c r="H99" s="68" t="s">
        <v>24</v>
      </c>
      <c r="I99" s="69" t="s">
        <v>21</v>
      </c>
      <c r="J99" s="69" t="s">
        <v>18</v>
      </c>
      <c r="K99" s="70">
        <v>46.99</v>
      </c>
      <c r="L99" s="70">
        <v>648.55999999999995</v>
      </c>
      <c r="M99" s="70">
        <v>49.35</v>
      </c>
      <c r="N99" s="70">
        <f t="shared" ref="N99" si="62">SUBTOTAL(9,K99:M99)</f>
        <v>744.9</v>
      </c>
      <c r="O99" s="70">
        <v>507.63</v>
      </c>
      <c r="P99" s="70"/>
      <c r="Q99" s="70">
        <f t="shared" ref="Q99" si="63">SUM(N99:P99)</f>
        <v>1252.53</v>
      </c>
      <c r="R99" s="77">
        <v>13090</v>
      </c>
      <c r="S99" s="70"/>
      <c r="T99" s="76" t="s">
        <v>314</v>
      </c>
      <c r="Z99" s="118"/>
      <c r="AA99" s="119"/>
    </row>
    <row r="100" spans="2:27" x14ac:dyDescent="0.2">
      <c r="B100" s="68"/>
      <c r="C100" s="69"/>
      <c r="D100" s="68"/>
      <c r="E100" s="68"/>
      <c r="F100" s="68"/>
      <c r="G100" s="69"/>
      <c r="H100" s="68"/>
      <c r="I100" s="69"/>
      <c r="J100" s="69" t="s">
        <v>17</v>
      </c>
      <c r="K100" s="70">
        <v>7.68</v>
      </c>
      <c r="L100" s="70">
        <v>163.22999999999999</v>
      </c>
      <c r="M100" s="70">
        <v>75.66</v>
      </c>
      <c r="N100" s="70">
        <v>246.57</v>
      </c>
      <c r="O100" s="70">
        <v>173.89</v>
      </c>
      <c r="P100" s="70"/>
      <c r="Q100" s="70">
        <v>420.46</v>
      </c>
      <c r="R100" s="77">
        <v>19371.8</v>
      </c>
      <c r="S100" s="70"/>
      <c r="T100" s="76"/>
      <c r="Z100" s="118"/>
      <c r="AA100" s="119"/>
    </row>
    <row r="101" spans="2:27" x14ac:dyDescent="0.2">
      <c r="B101" s="68"/>
      <c r="C101" s="69"/>
      <c r="D101" s="68"/>
      <c r="E101" s="68"/>
      <c r="F101" s="68"/>
      <c r="G101" s="69"/>
      <c r="H101" s="68" t="s">
        <v>313</v>
      </c>
      <c r="I101" s="69"/>
      <c r="J101" s="69" t="s">
        <v>19</v>
      </c>
      <c r="K101" s="70">
        <v>2.71</v>
      </c>
      <c r="L101" s="70">
        <v>90.88</v>
      </c>
      <c r="M101" s="70">
        <v>43.35</v>
      </c>
      <c r="N101" s="70">
        <v>136.94</v>
      </c>
      <c r="O101" s="70">
        <v>130.51</v>
      </c>
      <c r="P101" s="70"/>
      <c r="Q101" s="70">
        <v>267.45</v>
      </c>
      <c r="R101" s="77">
        <v>6250.8</v>
      </c>
      <c r="S101" s="70"/>
      <c r="T101" s="71"/>
      <c r="Z101" s="118"/>
      <c r="AA101" s="119"/>
    </row>
    <row r="102" spans="2:27" x14ac:dyDescent="0.2">
      <c r="B102" s="68" t="s">
        <v>26</v>
      </c>
      <c r="C102" s="69"/>
      <c r="D102" s="72"/>
      <c r="E102" s="72"/>
      <c r="F102" s="72"/>
      <c r="G102" s="73"/>
      <c r="H102" s="68">
        <v>50</v>
      </c>
      <c r="I102" s="73"/>
      <c r="J102" s="73" t="s">
        <v>15</v>
      </c>
      <c r="K102" s="74">
        <f>SUM(K99:K101)</f>
        <v>57.38</v>
      </c>
      <c r="L102" s="74">
        <f>SUM(L99:L101)</f>
        <v>902.67</v>
      </c>
      <c r="M102" s="74">
        <f>SUM(M99:M101)</f>
        <v>168.35999999999999</v>
      </c>
      <c r="N102" s="74">
        <f>SUM(N99:N101)</f>
        <v>1128.4100000000001</v>
      </c>
      <c r="O102" s="74">
        <f>SUM(O99:O101)</f>
        <v>812.03</v>
      </c>
      <c r="P102" s="74">
        <f t="shared" ref="P102" si="64">SUM(P99)</f>
        <v>0</v>
      </c>
      <c r="Q102" s="75">
        <f>SUM(Q99:Q101)</f>
        <v>1940.44</v>
      </c>
      <c r="R102" s="75">
        <f>SUM(R99:R101)</f>
        <v>38712.6</v>
      </c>
      <c r="S102" s="74">
        <v>118848.91</v>
      </c>
      <c r="T102" s="74"/>
      <c r="Z102" s="118"/>
      <c r="AA102" s="119"/>
    </row>
    <row r="103" spans="2:27" x14ac:dyDescent="0.2">
      <c r="B103" s="68">
        <v>25</v>
      </c>
      <c r="C103" s="69" t="s">
        <v>310</v>
      </c>
      <c r="D103" s="68">
        <v>87</v>
      </c>
      <c r="E103" s="68">
        <v>13</v>
      </c>
      <c r="F103" s="68">
        <v>1</v>
      </c>
      <c r="G103" s="69">
        <v>5</v>
      </c>
      <c r="H103" s="68" t="s">
        <v>24</v>
      </c>
      <c r="I103" s="69" t="s">
        <v>21</v>
      </c>
      <c r="J103" s="69" t="s">
        <v>18</v>
      </c>
      <c r="K103" s="70">
        <v>42.36</v>
      </c>
      <c r="L103" s="70">
        <v>630.13</v>
      </c>
      <c r="M103" s="70">
        <v>70.5</v>
      </c>
      <c r="N103" s="70">
        <f>SUBTOTAL(9,K103:M103)</f>
        <v>742.99</v>
      </c>
      <c r="O103" s="70">
        <v>605.84</v>
      </c>
      <c r="P103" s="70"/>
      <c r="Q103" s="70">
        <f>SUM(N103:P103)</f>
        <v>1348.83</v>
      </c>
      <c r="R103" s="77">
        <v>12907</v>
      </c>
      <c r="S103" s="70"/>
      <c r="T103" s="76" t="s">
        <v>315</v>
      </c>
      <c r="Z103" s="118"/>
      <c r="AA103" s="119"/>
    </row>
    <row r="104" spans="2:27" x14ac:dyDescent="0.2">
      <c r="B104" s="68"/>
      <c r="C104" s="69"/>
      <c r="D104" s="68"/>
      <c r="E104" s="68"/>
      <c r="F104" s="68"/>
      <c r="G104" s="69"/>
      <c r="H104" s="68" t="s">
        <v>372</v>
      </c>
      <c r="I104" s="69"/>
      <c r="J104" s="69" t="s">
        <v>19</v>
      </c>
      <c r="K104" s="70">
        <v>0.76</v>
      </c>
      <c r="L104" s="70">
        <v>54.46</v>
      </c>
      <c r="M104" s="70">
        <v>27.58</v>
      </c>
      <c r="N104" s="70">
        <v>82.8</v>
      </c>
      <c r="O104" s="70">
        <v>73.290000000000006</v>
      </c>
      <c r="P104" s="70"/>
      <c r="Q104" s="70">
        <v>156.09</v>
      </c>
      <c r="R104" s="77">
        <v>3719.7</v>
      </c>
      <c r="S104" s="70"/>
      <c r="T104" s="71"/>
      <c r="Z104" s="118"/>
      <c r="AA104" s="119"/>
    </row>
    <row r="105" spans="2:27" x14ac:dyDescent="0.2">
      <c r="B105" s="68" t="s">
        <v>26</v>
      </c>
      <c r="C105" s="69"/>
      <c r="D105" s="72"/>
      <c r="E105" s="72"/>
      <c r="F105" s="72"/>
      <c r="G105" s="73"/>
      <c r="H105" s="68">
        <v>60</v>
      </c>
      <c r="I105" s="73"/>
      <c r="J105" s="73" t="s">
        <v>15</v>
      </c>
      <c r="K105" s="74">
        <f>SUM(K103:K104)</f>
        <v>43.12</v>
      </c>
      <c r="L105" s="74">
        <f>SUM(L103:L104)</f>
        <v>684.59</v>
      </c>
      <c r="M105" s="74">
        <f>SUM(M103:M104)</f>
        <v>98.08</v>
      </c>
      <c r="N105" s="74">
        <f>SUM(N103:N104)</f>
        <v>825.79</v>
      </c>
      <c r="O105" s="74">
        <f>SUM(O103:O104)</f>
        <v>679.13</v>
      </c>
      <c r="P105" s="74">
        <f t="shared" ref="P105" si="65">SUM(P103)</f>
        <v>0</v>
      </c>
      <c r="Q105" s="75">
        <f>SUM(Q103:Q104)</f>
        <v>1504.9199999999998</v>
      </c>
      <c r="R105" s="75">
        <f>SUM(R103:R104)</f>
        <v>16626.7</v>
      </c>
      <c r="S105" s="74">
        <v>63515.14</v>
      </c>
      <c r="T105" s="74"/>
      <c r="Z105" s="118"/>
      <c r="AA105" s="119"/>
    </row>
    <row r="106" spans="2:27" x14ac:dyDescent="0.2">
      <c r="B106" s="68">
        <v>26</v>
      </c>
      <c r="C106" s="69" t="s">
        <v>310</v>
      </c>
      <c r="D106" s="68">
        <v>115</v>
      </c>
      <c r="E106" s="68">
        <v>18</v>
      </c>
      <c r="F106" s="68">
        <v>1</v>
      </c>
      <c r="G106" s="69">
        <v>2.1</v>
      </c>
      <c r="H106" s="68" t="s">
        <v>24</v>
      </c>
      <c r="I106" s="69" t="s">
        <v>21</v>
      </c>
      <c r="J106" s="69" t="s">
        <v>18</v>
      </c>
      <c r="K106" s="70">
        <v>22.15</v>
      </c>
      <c r="L106" s="70">
        <v>155.79</v>
      </c>
      <c r="M106" s="70">
        <v>17.16</v>
      </c>
      <c r="N106" s="70">
        <f t="shared" ref="N106:N107" si="66">SUBTOTAL(9,K106:M106)</f>
        <v>195.1</v>
      </c>
      <c r="O106" s="70">
        <v>162.91</v>
      </c>
      <c r="P106" s="70"/>
      <c r="Q106" s="70">
        <f t="shared" ref="Q106:Q108" si="67">SUM(N106:P106)</f>
        <v>358.01</v>
      </c>
      <c r="R106" s="77">
        <v>3463</v>
      </c>
      <c r="S106" s="70"/>
      <c r="T106" s="71" t="s">
        <v>316</v>
      </c>
      <c r="Z106" s="118"/>
      <c r="AA106" s="119"/>
    </row>
    <row r="107" spans="2:27" x14ac:dyDescent="0.2">
      <c r="B107" s="68" t="s">
        <v>26</v>
      </c>
      <c r="C107" s="69"/>
      <c r="D107" s="68"/>
      <c r="E107" s="68"/>
      <c r="F107" s="68"/>
      <c r="G107" s="69"/>
      <c r="H107" s="68" t="s">
        <v>374</v>
      </c>
      <c r="I107" s="69"/>
      <c r="J107" s="69" t="s">
        <v>17</v>
      </c>
      <c r="K107" s="70">
        <v>2.29</v>
      </c>
      <c r="L107" s="70">
        <v>20.79</v>
      </c>
      <c r="M107" s="70">
        <v>8.5500000000000007</v>
      </c>
      <c r="N107" s="70">
        <f t="shared" si="66"/>
        <v>31.63</v>
      </c>
      <c r="O107" s="70">
        <v>20.91</v>
      </c>
      <c r="P107" s="70"/>
      <c r="Q107" s="70">
        <f t="shared" si="67"/>
        <v>52.54</v>
      </c>
      <c r="R107" s="77">
        <v>2569</v>
      </c>
      <c r="S107" s="70"/>
      <c r="T107" s="70"/>
      <c r="Z107" s="118"/>
      <c r="AA107" s="119"/>
    </row>
    <row r="108" spans="2:27" x14ac:dyDescent="0.2">
      <c r="B108" s="68" t="s">
        <v>26</v>
      </c>
      <c r="C108" s="69"/>
      <c r="D108" s="68"/>
      <c r="E108" s="68"/>
      <c r="F108" s="68"/>
      <c r="G108" s="69"/>
      <c r="H108" s="68">
        <v>60</v>
      </c>
      <c r="I108" s="69"/>
      <c r="J108" s="69" t="s">
        <v>19</v>
      </c>
      <c r="K108" s="70">
        <v>0</v>
      </c>
      <c r="L108" s="70">
        <v>0</v>
      </c>
      <c r="M108" s="70">
        <v>0</v>
      </c>
      <c r="N108" s="70">
        <v>0</v>
      </c>
      <c r="O108" s="70">
        <v>20.13</v>
      </c>
      <c r="P108" s="70"/>
      <c r="Q108" s="70">
        <f t="shared" si="67"/>
        <v>20.13</v>
      </c>
      <c r="R108" s="77">
        <v>29</v>
      </c>
      <c r="S108" s="70"/>
      <c r="T108" s="70"/>
      <c r="Z108" s="118"/>
      <c r="AA108" s="119"/>
    </row>
    <row r="109" spans="2:27" x14ac:dyDescent="0.2">
      <c r="B109" s="169" t="s">
        <v>26</v>
      </c>
      <c r="C109" s="171"/>
      <c r="D109" s="127"/>
      <c r="E109" s="127"/>
      <c r="F109" s="127"/>
      <c r="G109" s="128"/>
      <c r="H109" s="169"/>
      <c r="I109" s="128"/>
      <c r="J109" s="128" t="s">
        <v>15</v>
      </c>
      <c r="K109" s="129">
        <f>SUM(K106:K108)</f>
        <v>24.439999999999998</v>
      </c>
      <c r="L109" s="129">
        <f t="shared" ref="L109:R109" si="68">SUM(L106:L108)</f>
        <v>176.57999999999998</v>
      </c>
      <c r="M109" s="129">
        <f t="shared" si="68"/>
        <v>25.71</v>
      </c>
      <c r="N109" s="129">
        <f t="shared" si="68"/>
        <v>226.73</v>
      </c>
      <c r="O109" s="129">
        <f t="shared" si="68"/>
        <v>203.95</v>
      </c>
      <c r="P109" s="129">
        <f t="shared" si="68"/>
        <v>0</v>
      </c>
      <c r="Q109" s="130">
        <f t="shared" si="68"/>
        <v>430.68</v>
      </c>
      <c r="R109" s="130">
        <f t="shared" si="68"/>
        <v>6061</v>
      </c>
      <c r="S109" s="129">
        <v>25698.639999999999</v>
      </c>
      <c r="T109" s="129"/>
      <c r="Z109" s="118"/>
      <c r="AA109" s="119"/>
    </row>
    <row r="110" spans="2:27" x14ac:dyDescent="0.2">
      <c r="B110" s="68"/>
      <c r="C110" s="73"/>
      <c r="D110" s="72" t="s">
        <v>20</v>
      </c>
      <c r="E110" s="72"/>
      <c r="F110" s="72"/>
      <c r="G110" s="73">
        <f>G7+G11+G16+G20+G24+G28+G32+G36+G40+G43+G46+G50+G53+G58+G61+G66+G71+G74+G78+G82+G87+G91+G95+G99+G103+G106</f>
        <v>120.94999999999999</v>
      </c>
      <c r="H110" s="68"/>
      <c r="I110" s="73"/>
      <c r="J110" s="73"/>
      <c r="K110" s="74">
        <f>K10+K15+K19+K23+K27+K31+K35+K39+K42+K45+K49+K52+K57+K60+K65+K70+K73+K77+K81+K86+K90+K94+K98+K102+K105+K109</f>
        <v>1787.9699999999998</v>
      </c>
      <c r="L110" s="74">
        <f>L10+L15+L19+L23+L27+L31+L35+L39+L42+L45+L49+L52+L57+L60+L65+L70+L73+L77+L81+L86+L90+L94+L98+L102+L105+L109</f>
        <v>10869.859999999997</v>
      </c>
      <c r="M110" s="74">
        <f>M10+M15+M19+M23+M27+M31+M35+M39+M42+M45+M49+M52+M57+M60+M65+M70+M73+M77+M81+M86+M90+M94+M98+M102+M105+M109</f>
        <v>1915.1499999999999</v>
      </c>
      <c r="N110" s="74">
        <f>N10+N15+N19+N23+N27+N31+N35+N39+N42+N45+N49+N52+N57+N60+N65+N70+N73+N77+N81+N86+N90+N94+N98+N102+N105+N109</f>
        <v>14572.98</v>
      </c>
      <c r="O110" s="74">
        <f>O10+O15+O19+O23+O27+O31+O35+O39+O42+O45+O49+O52+O57+O60+O65+O70+O73+O77+O81+O86+O90+O94+O98+O102+O105+O109</f>
        <v>12907.400000000001</v>
      </c>
      <c r="P110" s="74"/>
      <c r="Q110" s="75">
        <f>Q10+Q15+Q19+Q23+Q27+Q31+Q35+Q39+Q42+Q45+Q49+Q52+Q57+Q60+Q65+Q70+Q73+Q77+Q81+Q86+Q90+Q94+Q98+Q102+Q105+Q109</f>
        <v>27480.379999999994</v>
      </c>
      <c r="R110" s="75">
        <f ca="1">R10+R15+R19+R23+R27+R31+R35+R39+R42+R45+R49+R52+R57+R60+R65+R70+R73+R77+R81+R86+R90+R94+R98+R102+R105+R109</f>
        <v>561673.21299999987</v>
      </c>
      <c r="S110" s="74">
        <f ca="1">S10+S15+S19+S23+S27+S31+S35+S39+S42+S45+S49+S52+S57+S60+S65+S70+S73+S77+S81+S86+S90+S94+S98+S102+S105+S109</f>
        <v>1694226.3699999999</v>
      </c>
      <c r="T110" s="74"/>
      <c r="Z110" s="118"/>
      <c r="AA110" s="119"/>
    </row>
    <row r="111" spans="2:27" x14ac:dyDescent="0.2">
      <c r="Z111" s="118"/>
      <c r="AA111" s="119"/>
    </row>
    <row r="112" spans="2:27" x14ac:dyDescent="0.2">
      <c r="C112" s="81"/>
      <c r="D112" s="82"/>
      <c r="E112" s="82"/>
      <c r="F112" s="82" t="s">
        <v>119</v>
      </c>
      <c r="G112" s="81"/>
      <c r="H112" s="81"/>
      <c r="I112" s="81"/>
      <c r="J112" s="83"/>
      <c r="K112" s="82"/>
      <c r="L112" s="82"/>
      <c r="M112" s="82"/>
      <c r="N112" s="82"/>
      <c r="O112" s="81" t="s">
        <v>307</v>
      </c>
      <c r="P112" s="82"/>
      <c r="Q112" s="82"/>
      <c r="R112" s="84"/>
      <c r="Z112" s="118"/>
    </row>
    <row r="113" spans="3:18" x14ac:dyDescent="0.2">
      <c r="C113" s="81"/>
      <c r="D113" s="82"/>
      <c r="E113" s="82"/>
      <c r="F113" s="82"/>
      <c r="G113" s="81"/>
      <c r="H113" s="81"/>
      <c r="I113" s="81"/>
      <c r="J113" s="83"/>
      <c r="K113" s="82"/>
      <c r="L113" s="82"/>
      <c r="M113" s="82"/>
      <c r="N113" s="82"/>
      <c r="O113" s="82"/>
      <c r="P113" s="82"/>
      <c r="Q113" s="82"/>
      <c r="R113" s="84"/>
    </row>
    <row r="114" spans="3:18" x14ac:dyDescent="0.2">
      <c r="F114" s="238" t="s">
        <v>120</v>
      </c>
      <c r="G114" s="239"/>
      <c r="H114" s="239"/>
      <c r="I114" s="239"/>
      <c r="L114" s="82"/>
      <c r="P114" s="82"/>
      <c r="Q114" s="82"/>
      <c r="R114" s="84"/>
    </row>
    <row r="115" spans="3:18" x14ac:dyDescent="0.2">
      <c r="F115" s="238" t="s">
        <v>362</v>
      </c>
      <c r="G115" s="239"/>
      <c r="H115" s="239"/>
      <c r="I115" s="239"/>
      <c r="J115" s="85"/>
      <c r="K115" s="86"/>
      <c r="L115" s="82"/>
      <c r="M115" s="82" t="s">
        <v>308</v>
      </c>
      <c r="N115" s="82"/>
      <c r="O115" s="82"/>
      <c r="P115" s="82"/>
      <c r="Q115" s="82"/>
      <c r="R115" s="84"/>
    </row>
    <row r="116" spans="3:18" x14ac:dyDescent="0.2">
      <c r="C116" s="87"/>
      <c r="D116" s="88"/>
      <c r="E116" s="88"/>
      <c r="F116" s="88"/>
      <c r="M116" s="89"/>
      <c r="N116" s="89"/>
    </row>
    <row r="119" spans="3:18" x14ac:dyDescent="0.2">
      <c r="C119" s="236" t="s">
        <v>361</v>
      </c>
      <c r="D119" s="237"/>
      <c r="E119" s="237"/>
      <c r="F119" s="237"/>
    </row>
    <row r="120" spans="3:18" x14ac:dyDescent="0.2">
      <c r="C120" s="237"/>
      <c r="D120" s="237"/>
      <c r="E120" s="237"/>
      <c r="F120" s="237"/>
    </row>
  </sheetData>
  <sheetProtection selectLockedCells="1" autoFilter="0"/>
  <sortState ref="C10:R385">
    <sortCondition ref="C385"/>
  </sortState>
  <mergeCells count="21">
    <mergeCell ref="C119:F120"/>
    <mergeCell ref="B5:B6"/>
    <mergeCell ref="C5:C6"/>
    <mergeCell ref="D5:D6"/>
    <mergeCell ref="E5:E6"/>
    <mergeCell ref="F5:F6"/>
    <mergeCell ref="F114:I114"/>
    <mergeCell ref="F115:I115"/>
    <mergeCell ref="T5:T6"/>
    <mergeCell ref="B3:T3"/>
    <mergeCell ref="B2:T2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60" orientation="landscape" r:id="rId1"/>
  <colBreaks count="1" manualBreakCount="1">
    <brk id="20" max="89" man="1"/>
  </colBreaks>
  <ignoredErrors>
    <ignoredError sqref="K8:Q9 K11:R12 K7:Q7 R7:R9" unlockedFormula="1"/>
    <ignoredError sqref="K16:R16 N17 K18:R18 P35 K36:R36 P39 K43:R43 K40:R40 P42 P17 K20:R22 K19:P19 P15 K33:Q33 K44:R45 K23:R30 K31:R32" formula="1" unlockedFormula="1"/>
    <ignoredError sqref="N10:R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Альфинур</cp:lastModifiedBy>
  <cp:lastPrinted>2017-09-27T09:38:04Z</cp:lastPrinted>
  <dcterms:created xsi:type="dcterms:W3CDTF">1996-10-08T23:32:33Z</dcterms:created>
  <dcterms:modified xsi:type="dcterms:W3CDTF">2017-09-27T09:59:53Z</dcterms:modified>
</cp:coreProperties>
</file>