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1080" windowWidth="9720" windowHeight="6360" activeTab="1"/>
  </bookViews>
  <sheets>
    <sheet name="РАСЧЕТ" sheetId="19" r:id="rId1"/>
    <sheet name="ЛОТЫ" sheetId="20" r:id="rId2"/>
    <sheet name="Извещение" sheetId="11" r:id="rId3"/>
  </sheets>
  <definedNames>
    <definedName name="_xlnm._FilterDatabase" localSheetId="2" hidden="1">Извещение!$B$5:$T$50</definedName>
    <definedName name="_xlnm._FilterDatabase" localSheetId="0" hidden="1">РАСЧЕТ!$O$22:$O$53</definedName>
    <definedName name="д1">#REF!</definedName>
    <definedName name="_xlnm.Print_Titles" localSheetId="2">Извещение!$5:$6</definedName>
    <definedName name="ЛУ">#REF!</definedName>
    <definedName name="_xlnm.Print_Area" localSheetId="2">Извещение!$B$1:$V$55</definedName>
    <definedName name="_xlnm.Print_Area" localSheetId="1">ЛОТЫ!$B$1:$H$255</definedName>
    <definedName name="_xlnm.Print_Area" localSheetId="0">РАСЧЕТ!$B$1:$N$392</definedName>
  </definedNames>
  <calcPr calcId="144525"/>
</workbook>
</file>

<file path=xl/calcChain.xml><?xml version="1.0" encoding="utf-8"?>
<calcChain xmlns="http://schemas.openxmlformats.org/spreadsheetml/2006/main">
  <c r="N358" i="19" l="1"/>
  <c r="S52" i="11" l="1"/>
  <c r="R48" i="11"/>
  <c r="R42" i="11"/>
  <c r="R36" i="11"/>
  <c r="R30" i="11"/>
  <c r="R22" i="11"/>
  <c r="R16" i="11"/>
  <c r="R11" i="11"/>
  <c r="R52" i="11" l="1"/>
  <c r="Q52" i="11"/>
  <c r="P52" i="11"/>
  <c r="O52" i="11"/>
  <c r="N52" i="11"/>
  <c r="M52" i="11"/>
  <c r="L52" i="11"/>
  <c r="K52" i="11"/>
  <c r="Q48" i="11"/>
  <c r="P48" i="11"/>
  <c r="O48" i="11"/>
  <c r="N48" i="11"/>
  <c r="M48" i="11"/>
  <c r="L48" i="11"/>
  <c r="K48" i="11"/>
  <c r="Q42" i="11"/>
  <c r="P42" i="11"/>
  <c r="O42" i="11"/>
  <c r="N42" i="11"/>
  <c r="M42" i="11"/>
  <c r="L42" i="11"/>
  <c r="K42" i="11"/>
  <c r="Q30" i="11"/>
  <c r="N30" i="11"/>
  <c r="K30" i="11"/>
  <c r="O30" i="11"/>
  <c r="M30" i="11"/>
  <c r="L30" i="11"/>
  <c r="N29" i="11"/>
  <c r="Q29" i="11" s="1"/>
  <c r="N28" i="11"/>
  <c r="Q28" i="11" s="1"/>
  <c r="P36" i="11"/>
  <c r="O36" i="11"/>
  <c r="M36" i="11"/>
  <c r="L36" i="11"/>
  <c r="K36" i="11"/>
  <c r="P30" i="11"/>
  <c r="O22" i="11"/>
  <c r="N22" i="11"/>
  <c r="M22" i="11"/>
  <c r="L22" i="11"/>
  <c r="K22" i="11"/>
  <c r="O11" i="11"/>
  <c r="G52" i="11"/>
  <c r="N47" i="11"/>
  <c r="Q47" i="11" s="1"/>
  <c r="N46" i="11"/>
  <c r="Q46" i="11" s="1"/>
  <c r="N45" i="11"/>
  <c r="Q45" i="11" s="1"/>
  <c r="N44" i="11"/>
  <c r="Q44" i="11" s="1"/>
  <c r="N43" i="11"/>
  <c r="N41" i="11"/>
  <c r="Q41" i="11" s="1"/>
  <c r="N40" i="11"/>
  <c r="Q40" i="11" s="1"/>
  <c r="N39" i="11"/>
  <c r="Q39" i="11" s="1"/>
  <c r="N38" i="11"/>
  <c r="Q38" i="11" s="1"/>
  <c r="N37" i="11"/>
  <c r="N35" i="11"/>
  <c r="Q35" i="11" s="1"/>
  <c r="N34" i="11"/>
  <c r="Q34" i="11" s="1"/>
  <c r="N33" i="11"/>
  <c r="Q33" i="11" s="1"/>
  <c r="N32" i="11"/>
  <c r="Q32" i="11" s="1"/>
  <c r="N31" i="11"/>
  <c r="N27" i="11"/>
  <c r="Q27" i="11" s="1"/>
  <c r="N26" i="11"/>
  <c r="Q26" i="11" s="1"/>
  <c r="N25" i="11"/>
  <c r="Q25" i="11" s="1"/>
  <c r="N24" i="11"/>
  <c r="Q24" i="11" s="1"/>
  <c r="N23" i="11"/>
  <c r="G245" i="20"/>
  <c r="G244" i="20"/>
  <c r="G243" i="20"/>
  <c r="G242" i="20"/>
  <c r="G241" i="20"/>
  <c r="G240" i="20"/>
  <c r="E251" i="20" s="1"/>
  <c r="G239" i="20"/>
  <c r="E250" i="20" s="1"/>
  <c r="G238" i="20"/>
  <c r="G237" i="20"/>
  <c r="G236" i="20"/>
  <c r="E248" i="20" s="1"/>
  <c r="G228" i="20"/>
  <c r="G209" i="20"/>
  <c r="G208" i="20"/>
  <c r="G207" i="20"/>
  <c r="G206" i="20"/>
  <c r="G205" i="20"/>
  <c r="G204" i="20"/>
  <c r="G203" i="20"/>
  <c r="E214" i="20" s="1"/>
  <c r="G202" i="20"/>
  <c r="G201" i="20"/>
  <c r="G200" i="20"/>
  <c r="E212" i="20" s="1"/>
  <c r="G192" i="20"/>
  <c r="G173" i="20"/>
  <c r="G172" i="20"/>
  <c r="G171" i="20"/>
  <c r="G170" i="20"/>
  <c r="G169" i="20"/>
  <c r="G168" i="20"/>
  <c r="G167" i="20"/>
  <c r="E178" i="20" s="1"/>
  <c r="G166" i="20"/>
  <c r="G165" i="20"/>
  <c r="G164" i="20"/>
  <c r="E176" i="20" s="1"/>
  <c r="G156" i="20"/>
  <c r="N36" i="11" l="1"/>
  <c r="Q43" i="11"/>
  <c r="Q37" i="11"/>
  <c r="Q31" i="11"/>
  <c r="Q36" i="11" s="1"/>
  <c r="Q23" i="11"/>
  <c r="E249" i="20"/>
  <c r="E252" i="20" s="1"/>
  <c r="D254" i="20" s="1"/>
  <c r="D255" i="20" s="1"/>
  <c r="E213" i="20"/>
  <c r="E177" i="20"/>
  <c r="E215" i="20"/>
  <c r="E179" i="20"/>
  <c r="M371" i="19"/>
  <c r="K371" i="19"/>
  <c r="J371" i="19"/>
  <c r="I371" i="19"/>
  <c r="M370" i="19"/>
  <c r="K370" i="19"/>
  <c r="J370" i="19"/>
  <c r="I370" i="19"/>
  <c r="L369" i="19"/>
  <c r="N369" i="19" s="1"/>
  <c r="M368" i="19"/>
  <c r="K368" i="19"/>
  <c r="J368" i="19"/>
  <c r="I368" i="19"/>
  <c r="L368" i="19" s="1"/>
  <c r="N368" i="19" s="1"/>
  <c r="L367" i="19"/>
  <c r="N367" i="19" s="1"/>
  <c r="M366" i="19"/>
  <c r="K366" i="19"/>
  <c r="J366" i="19"/>
  <c r="I366" i="19"/>
  <c r="L365" i="19"/>
  <c r="N365" i="19" s="1"/>
  <c r="M364" i="19"/>
  <c r="K364" i="19"/>
  <c r="J364" i="19"/>
  <c r="I364" i="19"/>
  <c r="L364" i="19" s="1"/>
  <c r="N364" i="19" s="1"/>
  <c r="L363" i="19"/>
  <c r="N363" i="19" s="1"/>
  <c r="M362" i="19"/>
  <c r="K362" i="19"/>
  <c r="J362" i="19"/>
  <c r="I362" i="19"/>
  <c r="L362" i="19" s="1"/>
  <c r="L361" i="19"/>
  <c r="N361" i="19" s="1"/>
  <c r="M360" i="19"/>
  <c r="K360" i="19"/>
  <c r="J360" i="19"/>
  <c r="I360" i="19"/>
  <c r="L360" i="19" s="1"/>
  <c r="N360" i="19" s="1"/>
  <c r="L359" i="19"/>
  <c r="N359" i="19" s="1"/>
  <c r="M358" i="19"/>
  <c r="M372" i="19" s="1"/>
  <c r="K358" i="19"/>
  <c r="K372" i="19" s="1"/>
  <c r="J358" i="19"/>
  <c r="J372" i="19" s="1"/>
  <c r="I358" i="19"/>
  <c r="L357" i="19"/>
  <c r="L371" i="19" s="1"/>
  <c r="N371" i="19" s="1"/>
  <c r="M313" i="19"/>
  <c r="K313" i="19"/>
  <c r="J313" i="19"/>
  <c r="I313" i="19"/>
  <c r="M312" i="19"/>
  <c r="K312" i="19"/>
  <c r="J312" i="19"/>
  <c r="I312" i="19"/>
  <c r="L312" i="19" s="1"/>
  <c r="L311" i="19"/>
  <c r="N311" i="19" s="1"/>
  <c r="M310" i="19"/>
  <c r="K310" i="19"/>
  <c r="J310" i="19"/>
  <c r="I310" i="19"/>
  <c r="L310" i="19" s="1"/>
  <c r="N310" i="19" s="1"/>
  <c r="L309" i="19"/>
  <c r="N309" i="19" s="1"/>
  <c r="M308" i="19"/>
  <c r="K308" i="19"/>
  <c r="J308" i="19"/>
  <c r="I308" i="19"/>
  <c r="L307" i="19"/>
  <c r="N307" i="19" s="1"/>
  <c r="M306" i="19"/>
  <c r="K306" i="19"/>
  <c r="J306" i="19"/>
  <c r="I306" i="19"/>
  <c r="L306" i="19" s="1"/>
  <c r="N306" i="19" s="1"/>
  <c r="L305" i="19"/>
  <c r="N305" i="19" s="1"/>
  <c r="M304" i="19"/>
  <c r="K304" i="19"/>
  <c r="J304" i="19"/>
  <c r="I304" i="19"/>
  <c r="L303" i="19"/>
  <c r="N303" i="19" s="1"/>
  <c r="M302" i="19"/>
  <c r="K302" i="19"/>
  <c r="J302" i="19"/>
  <c r="I302" i="19"/>
  <c r="L302" i="19" s="1"/>
  <c r="N302" i="19" s="1"/>
  <c r="L301" i="19"/>
  <c r="N301" i="19" s="1"/>
  <c r="M300" i="19"/>
  <c r="M314" i="19" s="1"/>
  <c r="K300" i="19"/>
  <c r="K314" i="19" s="1"/>
  <c r="J300" i="19"/>
  <c r="J314" i="19" s="1"/>
  <c r="I300" i="19"/>
  <c r="L299" i="19"/>
  <c r="L313" i="19" s="1"/>
  <c r="N313" i="19" s="1"/>
  <c r="M255" i="19"/>
  <c r="K255" i="19"/>
  <c r="J255" i="19"/>
  <c r="I255" i="19"/>
  <c r="M254" i="19"/>
  <c r="K254" i="19"/>
  <c r="J254" i="19"/>
  <c r="L254" i="19" s="1"/>
  <c r="N254" i="19" s="1"/>
  <c r="I254" i="19"/>
  <c r="N253" i="19"/>
  <c r="L253" i="19"/>
  <c r="M252" i="19"/>
  <c r="K252" i="19"/>
  <c r="J252" i="19"/>
  <c r="L252" i="19" s="1"/>
  <c r="N252" i="19" s="1"/>
  <c r="I252" i="19"/>
  <c r="N251" i="19"/>
  <c r="L251" i="19"/>
  <c r="M250" i="19"/>
  <c r="K250" i="19"/>
  <c r="J250" i="19"/>
  <c r="I250" i="19"/>
  <c r="L249" i="19"/>
  <c r="N249" i="19" s="1"/>
  <c r="M248" i="19"/>
  <c r="K248" i="19"/>
  <c r="J248" i="19"/>
  <c r="L248" i="19" s="1"/>
  <c r="N248" i="19" s="1"/>
  <c r="I248" i="19"/>
  <c r="N247" i="19"/>
  <c r="L247" i="19"/>
  <c r="M246" i="19"/>
  <c r="K246" i="19"/>
  <c r="J246" i="19"/>
  <c r="L246" i="19" s="1"/>
  <c r="N246" i="19" s="1"/>
  <c r="I246" i="19"/>
  <c r="N245" i="19"/>
  <c r="L245" i="19"/>
  <c r="M244" i="19"/>
  <c r="K244" i="19"/>
  <c r="J244" i="19"/>
  <c r="L244" i="19" s="1"/>
  <c r="N244" i="19" s="1"/>
  <c r="I244" i="19"/>
  <c r="N243" i="19"/>
  <c r="L243" i="19"/>
  <c r="M242" i="19"/>
  <c r="K242" i="19"/>
  <c r="K256" i="19" s="1"/>
  <c r="J242" i="19"/>
  <c r="I242" i="19"/>
  <c r="I256" i="19" s="1"/>
  <c r="L241" i="19"/>
  <c r="E216" i="20" l="1"/>
  <c r="D218" i="20" s="1"/>
  <c r="D219" i="20" s="1"/>
  <c r="E180" i="20"/>
  <c r="D182" i="20" s="1"/>
  <c r="D183" i="20" s="1"/>
  <c r="L366" i="19"/>
  <c r="N366" i="19" s="1"/>
  <c r="L370" i="19"/>
  <c r="L358" i="19"/>
  <c r="N362" i="19"/>
  <c r="L304" i="19"/>
  <c r="L308" i="19"/>
  <c r="N308" i="19" s="1"/>
  <c r="L300" i="19"/>
  <c r="N312" i="19"/>
  <c r="N304" i="19"/>
  <c r="M256" i="19"/>
  <c r="J256" i="19"/>
  <c r="L255" i="19"/>
  <c r="N255" i="19" s="1"/>
  <c r="L250" i="19"/>
  <c r="N250" i="19" s="1"/>
  <c r="N241" i="19"/>
  <c r="I372" i="19"/>
  <c r="N357" i="19"/>
  <c r="N300" i="19"/>
  <c r="I314" i="19"/>
  <c r="N299" i="19"/>
  <c r="L242" i="19"/>
  <c r="G137" i="20"/>
  <c r="G136" i="20"/>
  <c r="G135" i="20"/>
  <c r="G134" i="20"/>
  <c r="G133" i="20"/>
  <c r="G132" i="20"/>
  <c r="G131" i="20"/>
  <c r="E142" i="20" s="1"/>
  <c r="G130" i="20"/>
  <c r="G129" i="20"/>
  <c r="G128" i="20"/>
  <c r="E140" i="20" s="1"/>
  <c r="G120" i="20"/>
  <c r="N198" i="19"/>
  <c r="M198" i="19"/>
  <c r="L198" i="19"/>
  <c r="K198" i="19"/>
  <c r="J198" i="19"/>
  <c r="I198" i="19"/>
  <c r="K197" i="19"/>
  <c r="J197" i="19"/>
  <c r="I197" i="19"/>
  <c r="L197" i="19"/>
  <c r="M197" i="19"/>
  <c r="L196" i="19"/>
  <c r="L195" i="19"/>
  <c r="L194" i="19"/>
  <c r="L193" i="19"/>
  <c r="E141" i="20" l="1"/>
  <c r="L372" i="19"/>
  <c r="N370" i="19"/>
  <c r="N372" i="19" s="1"/>
  <c r="L314" i="19"/>
  <c r="N314" i="19"/>
  <c r="L256" i="19"/>
  <c r="N242" i="19"/>
  <c r="N256" i="19" s="1"/>
  <c r="E143" i="20"/>
  <c r="K190" i="19"/>
  <c r="J190" i="19"/>
  <c r="N195" i="19"/>
  <c r="N193" i="19"/>
  <c r="L191" i="19"/>
  <c r="N191" i="19" s="1"/>
  <c r="M196" i="19"/>
  <c r="N196" i="19" s="1"/>
  <c r="K196" i="19"/>
  <c r="J196" i="19"/>
  <c r="I196" i="19"/>
  <c r="M194" i="19"/>
  <c r="N194" i="19" s="1"/>
  <c r="K194" i="19"/>
  <c r="J194" i="19"/>
  <c r="I194" i="19"/>
  <c r="M192" i="19"/>
  <c r="K192" i="19"/>
  <c r="J192" i="19"/>
  <c r="I192" i="19"/>
  <c r="I190" i="19"/>
  <c r="I188" i="19"/>
  <c r="M186" i="19"/>
  <c r="J186" i="19"/>
  <c r="L186" i="19" s="1"/>
  <c r="I186" i="19"/>
  <c r="M184" i="19"/>
  <c r="K184" i="19"/>
  <c r="J184" i="19"/>
  <c r="I184" i="19"/>
  <c r="M190" i="19"/>
  <c r="M188" i="19"/>
  <c r="K188" i="19"/>
  <c r="J188" i="19"/>
  <c r="L187" i="19"/>
  <c r="N187" i="19" s="1"/>
  <c r="K186" i="19"/>
  <c r="L185" i="19"/>
  <c r="N185" i="19" s="1"/>
  <c r="L183" i="19"/>
  <c r="N183" i="19" s="1"/>
  <c r="E144" i="20" l="1"/>
  <c r="D146" i="20" s="1"/>
  <c r="D147" i="20" s="1"/>
  <c r="L188" i="19"/>
  <c r="N188" i="19" s="1"/>
  <c r="N186" i="19"/>
  <c r="L192" i="19"/>
  <c r="N192" i="19"/>
  <c r="N197" i="19"/>
  <c r="L190" i="19"/>
  <c r="N190" i="19" s="1"/>
  <c r="L189" i="19"/>
  <c r="N189" i="19" s="1"/>
  <c r="L184" i="19"/>
  <c r="N184" i="19" s="1"/>
  <c r="N20" i="11"/>
  <c r="Q20" i="11" s="1"/>
  <c r="N19" i="11"/>
  <c r="Q19" i="11" s="1"/>
  <c r="N14" i="11" l="1"/>
  <c r="Q14" i="11" s="1"/>
  <c r="M137" i="19" l="1"/>
  <c r="K137" i="19"/>
  <c r="J137" i="19"/>
  <c r="I137" i="19"/>
  <c r="L136" i="19"/>
  <c r="N136" i="19" s="1"/>
  <c r="M135" i="19"/>
  <c r="I135" i="19"/>
  <c r="K134" i="19"/>
  <c r="K135" i="19" s="1"/>
  <c r="J134" i="19"/>
  <c r="J135" i="19" s="1"/>
  <c r="M133" i="19"/>
  <c r="K133" i="19"/>
  <c r="J133" i="19"/>
  <c r="I133" i="19"/>
  <c r="L132" i="19"/>
  <c r="N132" i="19" s="1"/>
  <c r="M131" i="19"/>
  <c r="I131" i="19"/>
  <c r="K131" i="19"/>
  <c r="J131" i="19"/>
  <c r="M129" i="19"/>
  <c r="M139" i="19" s="1"/>
  <c r="M138" i="19" s="1"/>
  <c r="K129" i="19"/>
  <c r="J129" i="19"/>
  <c r="I129" i="19"/>
  <c r="L128" i="19"/>
  <c r="N128" i="19" s="1"/>
  <c r="M84" i="19"/>
  <c r="K84" i="19"/>
  <c r="J84" i="19"/>
  <c r="I84" i="19"/>
  <c r="L84" i="19" s="1"/>
  <c r="N84" i="19" s="1"/>
  <c r="L83" i="19"/>
  <c r="N83" i="19" s="1"/>
  <c r="M82" i="19"/>
  <c r="I82" i="19"/>
  <c r="K82" i="19"/>
  <c r="J82" i="19"/>
  <c r="M80" i="19"/>
  <c r="K80" i="19"/>
  <c r="J80" i="19"/>
  <c r="I80" i="19"/>
  <c r="L79" i="19"/>
  <c r="N79" i="19" s="1"/>
  <c r="M78" i="19"/>
  <c r="I78" i="19"/>
  <c r="K78" i="19"/>
  <c r="J78" i="19"/>
  <c r="M76" i="19"/>
  <c r="K76" i="19"/>
  <c r="K86" i="19" s="1"/>
  <c r="K85" i="19" s="1"/>
  <c r="J76" i="19"/>
  <c r="I76" i="19"/>
  <c r="L75" i="19"/>
  <c r="N75" i="19" s="1"/>
  <c r="J86" i="19" l="1"/>
  <c r="J85" i="19" s="1"/>
  <c r="M86" i="19"/>
  <c r="M85" i="19" s="1"/>
  <c r="L129" i="19"/>
  <c r="N129" i="19" s="1"/>
  <c r="L137" i="19"/>
  <c r="N137" i="19" s="1"/>
  <c r="J139" i="19"/>
  <c r="J138" i="19" s="1"/>
  <c r="K139" i="19"/>
  <c r="K138" i="19" s="1"/>
  <c r="L133" i="19"/>
  <c r="N133" i="19" s="1"/>
  <c r="L80" i="19"/>
  <c r="N80" i="19" s="1"/>
  <c r="L76" i="19"/>
  <c r="N76" i="19" s="1"/>
  <c r="L131" i="19"/>
  <c r="N131" i="19" s="1"/>
  <c r="L135" i="19"/>
  <c r="N135" i="19" s="1"/>
  <c r="L130" i="19"/>
  <c r="N130" i="19" s="1"/>
  <c r="L134" i="19"/>
  <c r="N134" i="19" s="1"/>
  <c r="I139" i="19"/>
  <c r="L78" i="19"/>
  <c r="N78" i="19" s="1"/>
  <c r="L82" i="19"/>
  <c r="N82" i="19" s="1"/>
  <c r="L77" i="19"/>
  <c r="N77" i="19" s="1"/>
  <c r="L81" i="19"/>
  <c r="N81" i="19" s="1"/>
  <c r="I86" i="19"/>
  <c r="N15" i="11"/>
  <c r="Q15" i="11" s="1"/>
  <c r="N13" i="11"/>
  <c r="Q13" i="11" s="1"/>
  <c r="N8" i="11"/>
  <c r="Q8" i="11" s="1"/>
  <c r="G9" i="20"/>
  <c r="I23" i="19"/>
  <c r="L139" i="19" l="1"/>
  <c r="N139" i="19" s="1"/>
  <c r="I138" i="19"/>
  <c r="L138" i="19" s="1"/>
  <c r="N138" i="19" s="1"/>
  <c r="L86" i="19"/>
  <c r="N86" i="19" s="1"/>
  <c r="I85" i="19"/>
  <c r="L85" i="19" s="1"/>
  <c r="N85" i="19" s="1"/>
  <c r="X16" i="11"/>
  <c r="P16" i="11" l="1"/>
  <c r="P11" i="11"/>
  <c r="P22" i="11" l="1"/>
  <c r="M16" i="11"/>
  <c r="L16" i="11"/>
  <c r="O16" i="11"/>
  <c r="K16" i="11"/>
  <c r="N17" i="11"/>
  <c r="N18" i="11"/>
  <c r="Q18" i="11" s="1"/>
  <c r="N21" i="11"/>
  <c r="Q21" i="11" s="1"/>
  <c r="Q17" i="11" l="1"/>
  <c r="Q22" i="11" s="1"/>
  <c r="K11" i="11" l="1"/>
  <c r="N9" i="11"/>
  <c r="Q9" i="11" s="1"/>
  <c r="N7" i="11"/>
  <c r="N12" i="11" l="1"/>
  <c r="Q7" i="11"/>
  <c r="Q11" i="11" s="1"/>
  <c r="L30" i="19"/>
  <c r="N30" i="19" s="1"/>
  <c r="M31" i="19"/>
  <c r="K31" i="19"/>
  <c r="J31" i="19"/>
  <c r="I31" i="19"/>
  <c r="M29" i="19"/>
  <c r="K28" i="19"/>
  <c r="J28" i="19"/>
  <c r="I29" i="19"/>
  <c r="M27" i="19"/>
  <c r="K27" i="19"/>
  <c r="J27" i="19"/>
  <c r="I27" i="19"/>
  <c r="L26" i="19"/>
  <c r="N26" i="19" s="1"/>
  <c r="M25" i="19"/>
  <c r="K24" i="19"/>
  <c r="I25" i="19"/>
  <c r="M23" i="19"/>
  <c r="K23" i="19"/>
  <c r="J23" i="19"/>
  <c r="L22" i="19"/>
  <c r="N22" i="19" s="1"/>
  <c r="J29" i="19" l="1"/>
  <c r="K29" i="19"/>
  <c r="J25" i="19"/>
  <c r="J33" i="19" s="1"/>
  <c r="K25" i="19"/>
  <c r="M11" i="11"/>
  <c r="N16" i="11"/>
  <c r="Q12" i="11"/>
  <c r="Q16" i="11" s="1"/>
  <c r="L28" i="19"/>
  <c r="N28" i="19" s="1"/>
  <c r="L24" i="19"/>
  <c r="N24" i="19" s="1"/>
  <c r="I33" i="19"/>
  <c r="I32" i="19" s="1"/>
  <c r="L31" i="19"/>
  <c r="N31" i="19" s="1"/>
  <c r="L27" i="19"/>
  <c r="N27" i="19" s="1"/>
  <c r="L23" i="19"/>
  <c r="N23" i="19" s="1"/>
  <c r="M33" i="19"/>
  <c r="M32" i="19" s="1"/>
  <c r="L29" i="19" l="1"/>
  <c r="N29" i="19" s="1"/>
  <c r="J32" i="19"/>
  <c r="K33" i="19"/>
  <c r="K32" i="19" s="1"/>
  <c r="L25" i="19"/>
  <c r="N25" i="19" s="1"/>
  <c r="L11" i="11"/>
  <c r="L32" i="19" l="1"/>
  <c r="N32" i="19" s="1"/>
  <c r="L33" i="19"/>
  <c r="N33" i="19" s="1"/>
  <c r="N11" i="11"/>
  <c r="Q23" i="19" l="1"/>
  <c r="Q22" i="19"/>
  <c r="G96" i="20" l="1"/>
  <c r="G94" i="20"/>
  <c r="G59" i="20"/>
  <c r="G57" i="20"/>
  <c r="G22" i="20" l="1"/>
  <c r="G20" i="20"/>
  <c r="G56" i="20" l="1"/>
  <c r="G55" i="20"/>
  <c r="G93" i="20"/>
  <c r="G92" i="20"/>
  <c r="G18" i="20"/>
  <c r="G19" i="20"/>
  <c r="E68" i="20" l="1"/>
  <c r="G46" i="20"/>
  <c r="E67" i="20"/>
  <c r="G63" i="20"/>
  <c r="G58" i="20"/>
  <c r="G60" i="20"/>
  <c r="G54" i="20"/>
  <c r="E66" i="20" s="1"/>
  <c r="G61" i="20"/>
  <c r="G62" i="20"/>
  <c r="E31" i="20"/>
  <c r="E30" i="20"/>
  <c r="G21" i="20"/>
  <c r="G23" i="20"/>
  <c r="G26" i="20"/>
  <c r="G25" i="20"/>
  <c r="G17" i="20"/>
  <c r="E29" i="20" s="1"/>
  <c r="G24" i="20"/>
  <c r="E105" i="20"/>
  <c r="G83" i="20"/>
  <c r="E104" i="20"/>
  <c r="G97" i="20"/>
  <c r="G98" i="20"/>
  <c r="G95" i="20"/>
  <c r="G99" i="20"/>
  <c r="G100" i="20"/>
  <c r="G91" i="20"/>
  <c r="E103" i="20" s="1"/>
  <c r="E106" i="20" l="1"/>
  <c r="E107" i="20" s="1"/>
  <c r="E69" i="20"/>
  <c r="E70" i="20" s="1"/>
  <c r="E32" i="20"/>
  <c r="E33" i="20" s="1"/>
  <c r="D109" i="20" l="1"/>
  <c r="V50" i="11"/>
  <c r="D35" i="20"/>
  <c r="V7" i="11"/>
  <c r="V9" i="11"/>
  <c r="V11" i="11"/>
  <c r="D72" i="20"/>
  <c r="V16" i="11"/>
  <c r="D73" i="20" l="1"/>
  <c r="W16" i="11"/>
  <c r="D36" i="20"/>
  <c r="W11" i="11"/>
  <c r="D110" i="20"/>
  <c r="W50" i="11"/>
</calcChain>
</file>

<file path=xl/sharedStrings.xml><?xml version="1.0" encoding="utf-8"?>
<sst xmlns="http://schemas.openxmlformats.org/spreadsheetml/2006/main" count="938" uniqueCount="164">
  <si>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</si>
  <si>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</si>
  <si>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</si>
  <si>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</si>
  <si>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</si>
  <si>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</si>
  <si>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</si>
  <si>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</si>
  <si>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</si>
  <si>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</si>
  <si>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</si>
  <si>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</si>
  <si>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</si>
  <si>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</si>
  <si>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</si>
  <si>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</si>
  <si>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</si>
  <si>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</si>
  <si>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</si>
  <si>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</si>
  <si>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ВСЕГО</t>
  </si>
  <si>
    <t>СР</t>
  </si>
  <si>
    <t>Дуб</t>
  </si>
  <si>
    <t>мягколиственное</t>
  </si>
  <si>
    <t>Участковое лесничество</t>
  </si>
  <si>
    <t/>
  </si>
  <si>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</si>
  <si>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</si>
  <si>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</si>
  <si>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</si>
  <si>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</si>
  <si>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</si>
  <si>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</si>
  <si>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</si>
  <si>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</si>
  <si>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</si>
  <si>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</si>
  <si>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</si>
  <si>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</si>
  <si>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</si>
  <si>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</si>
  <si>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</si>
  <si>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Вид рубки</t>
  </si>
  <si>
    <t>№ квартала</t>
  </si>
  <si>
    <t>№ выдела</t>
  </si>
  <si>
    <t>Площадь,га</t>
  </si>
  <si>
    <t>Деловая древесина</t>
  </si>
  <si>
    <t>Дрова</t>
  </si>
  <si>
    <t>Всего, куб.м</t>
  </si>
  <si>
    <t>крупная</t>
  </si>
  <si>
    <t>средняя</t>
  </si>
  <si>
    <t>мелкая</t>
  </si>
  <si>
    <t>итого</t>
  </si>
  <si>
    <t>сплошная рубка</t>
  </si>
  <si>
    <t>стоимость</t>
  </si>
  <si>
    <t>итого куб.м</t>
  </si>
  <si>
    <t>Реквизиты для оплаты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</si>
  <si>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</si>
  <si>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</si>
  <si>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</si>
  <si>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</si>
  <si>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</si>
  <si>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</si>
  <si>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</si>
  <si>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</si>
  <si>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</si>
  <si>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(фамилия, имя, отчество)</t>
  </si>
  <si>
    <t>(подпись)</t>
  </si>
  <si>
    <t>М.П.</t>
  </si>
  <si>
    <t>№ делянки</t>
  </si>
  <si>
    <t>стоимость, руб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</si>
  <si>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</si>
  <si>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</si>
  <si>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</si>
  <si>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</si>
  <si>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</si>
  <si>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</si>
  <si>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</si>
  <si>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</si>
  <si>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</si>
  <si>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</si>
  <si>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Сплошная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</si>
  <si>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</si>
  <si>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</si>
  <si>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</si>
  <si>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</si>
  <si>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</si>
  <si>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</si>
  <si>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</si>
  <si>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</si>
  <si>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</si>
  <si>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</si>
  <si>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</si>
  <si>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</si>
  <si>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</si>
  <si>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</si>
  <si>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</si>
  <si>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</si>
  <si>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</si>
  <si>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</si>
  <si>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Назиров А.А.</t>
  </si>
  <si>
    <t>отделение НБ РТ Банка России г. Казань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</si>
  <si>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</si>
  <si>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</si>
  <si>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</si>
  <si>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</si>
  <si>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>Из ведомости исключены все виды ООПТ и резервных лесов, в т.ч. для населения.</t>
  </si>
  <si>
    <t>Вишнево-Полянское/11/12/Осина</t>
  </si>
  <si>
    <t>Вишнево-Полянское/11/12/Береза</t>
  </si>
  <si>
    <t>Вишнево-Полянское/11/12/Липа</t>
  </si>
  <si>
    <t>Вишнево-Полянское/11/12/Итого</t>
  </si>
  <si>
    <t>Вишнево-Полянское/12/21/Осина</t>
  </si>
  <si>
    <t>Вишнево-Полянское/12/21/Итого</t>
  </si>
  <si>
    <t>Вишнево-Полянское/24/8/Осина</t>
  </si>
  <si>
    <t>Вишнево-Полянское/24/8/Береза</t>
  </si>
  <si>
    <t>Вишнево-Полянское/24/8/Липа</t>
  </si>
  <si>
    <t>Вишнево-Полянское/24/8/Итого</t>
  </si>
  <si>
    <t>Вишнево-Полянское/11/12/стоимость</t>
  </si>
  <si>
    <t>Вишнево-Полянское/11/12/Дуб</t>
  </si>
  <si>
    <t>Вишнево-Полянское/11/12/Ольха черная</t>
  </si>
  <si>
    <t>Вишнево-Полянское/11/12/итого куб.м</t>
  </si>
  <si>
    <t>Вишнево-Полянское/11/12/стоимость, руб</t>
  </si>
  <si>
    <t>Клен</t>
  </si>
  <si>
    <t>Нурминское</t>
  </si>
  <si>
    <t>ГКУ "Мамадышское лесничество"</t>
  </si>
  <si>
    <t>Нурминское участковое лесничество</t>
  </si>
  <si>
    <t>ставки 2017 г.</t>
  </si>
  <si>
    <t>с учетом коэффициента 1,51 на 2017 год (постановление Правительства РФ от 14.12.2016г №1350)</t>
  </si>
  <si>
    <t>Пихта</t>
  </si>
  <si>
    <t>Делянки обсчитаны по ставкам 2017 года</t>
  </si>
  <si>
    <t>осина</t>
  </si>
  <si>
    <t>дуб</t>
  </si>
  <si>
    <t>16:26:000000:1893</t>
  </si>
  <si>
    <t>16:26:000000:3822</t>
  </si>
  <si>
    <t>кв. 4выд. 6 делянка 1</t>
  </si>
  <si>
    <t>6Ос3Б1Д+Лп</t>
  </si>
  <si>
    <t>кв. 2 выд. 16 делянка 1</t>
  </si>
  <si>
    <t>6Ос3Б1Лп</t>
  </si>
  <si>
    <t>кв. 5 выд. 14 делянка 1</t>
  </si>
  <si>
    <t>4Тк1Д3Ос1Кл1В</t>
  </si>
  <si>
    <t>Кляушское</t>
  </si>
  <si>
    <t>Сосна</t>
  </si>
  <si>
    <t>Ель</t>
  </si>
  <si>
    <t>Кляушское участковое лесничество</t>
  </si>
  <si>
    <t>кв. 47 выд. 24 делянка 1</t>
  </si>
  <si>
    <t>5Ос4Б1Лп</t>
  </si>
  <si>
    <t>Кумазанское</t>
  </si>
  <si>
    <t>кв. 37 выд. 4 делянка 1</t>
  </si>
  <si>
    <t>8Ос1Лп1Б</t>
  </si>
  <si>
    <t>Кумазанское участковое лесничество</t>
  </si>
  <si>
    <t>кв. 7 выд. 37 делянка 2</t>
  </si>
  <si>
    <t>7Ос3Б+Лп</t>
  </si>
  <si>
    <t>кв. 7 выд. 27 делянка 1</t>
  </si>
  <si>
    <t>10Ос+Б+Д</t>
  </si>
  <si>
    <t>16:26:000000:2731</t>
  </si>
  <si>
    <t>16:26:000000:1511</t>
  </si>
  <si>
    <t>аукционных единиц купли-продажи лесонасаждений  для аукциона (бизнес) Мамадышского лесничества</t>
  </si>
  <si>
    <t>ЛОТ № 27</t>
  </si>
  <si>
    <t>ЛОТ № 28</t>
  </si>
  <si>
    <t>ЛОТ № 29</t>
  </si>
  <si>
    <t>ЛОТ № 30</t>
  </si>
  <si>
    <t>ЛОТ № 31</t>
  </si>
  <si>
    <t>ЛОТ № 32</t>
  </si>
  <si>
    <t>ЛОТ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</si>
</sst>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_-* #,##0.00\ _₽_-;\-* #,##0.00\ _₽_-;_-* &quot;-&quot;??\ _₽_-;_-@_-"/>
  </numFmts>
  <fonts count="2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6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center" vertical="center"/>
    </xf>
    <xf numFmtId="0" fontId="17" fillId="3" borderId="14" xfId="0" applyFont="1" applyFill="1" applyBorder="1" applyAlignment="1">
      <alignment horizontal="center" vertical="center" wrapText="1"/>
    </xf>
    <xf numFmtId="0" fontId="17" fillId="3" borderId="30" xfId="0" applyFont="1" applyFill="1" applyBorder="1" applyAlignment="1">
      <alignment horizontal="center" vertical="center" wrapText="1"/>
    </xf>
    <xf numFmtId="166" fontId="9" fillId="3" borderId="0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4" fontId="6" fillId="3" borderId="0" xfId="0" applyNumberFormat="1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4" fontId="6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2" fontId="5" fillId="3" borderId="6" xfId="0" applyNumberFormat="1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2" fontId="7" fillId="3" borderId="33" xfId="0" applyNumberFormat="1" applyFont="1" applyFill="1" applyBorder="1" applyAlignment="1">
      <alignment horizontal="center" vertical="center"/>
    </xf>
    <xf numFmtId="2" fontId="7" fillId="3" borderId="0" xfId="0" applyNumberFormat="1" applyFont="1" applyFill="1" applyAlignment="1">
      <alignment horizontal="center" vertical="center"/>
    </xf>
    <xf numFmtId="4" fontId="5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14" fillId="3" borderId="0" xfId="0" applyFont="1" applyFill="1" applyBorder="1" applyAlignment="1">
      <alignment horizontal="center"/>
    </xf>
    <xf numFmtId="0" fontId="19" fillId="2" borderId="14" xfId="0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center" vertical="center" wrapText="1"/>
    </xf>
    <xf numFmtId="2" fontId="19" fillId="3" borderId="16" xfId="0" applyNumberFormat="1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4" fontId="9" fillId="3" borderId="8" xfId="0" applyNumberFormat="1" applyFont="1" applyFill="1" applyBorder="1" applyAlignment="1">
      <alignment horizontal="center" vertical="center" wrapText="1"/>
    </xf>
    <xf numFmtId="2" fontId="19" fillId="3" borderId="9" xfId="0" applyNumberFormat="1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4" fontId="9" fillId="3" borderId="11" xfId="0" applyNumberFormat="1" applyFont="1" applyFill="1" applyBorder="1" applyAlignment="1">
      <alignment horizontal="center" vertical="center" wrapText="1"/>
    </xf>
    <xf numFmtId="2" fontId="19" fillId="3" borderId="17" xfId="0" applyNumberFormat="1" applyFont="1" applyFill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 vertical="center" wrapText="1"/>
    </xf>
    <xf numFmtId="4" fontId="9" fillId="3" borderId="32" xfId="0" applyNumberFormat="1" applyFont="1" applyFill="1" applyBorder="1" applyAlignment="1">
      <alignment horizontal="center" vertical="center" wrapText="1"/>
    </xf>
    <xf numFmtId="2" fontId="19" fillId="3" borderId="30" xfId="0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2" fontId="19" fillId="3" borderId="19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2" fontId="19" fillId="3" borderId="12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" fontId="19" fillId="2" borderId="14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4" fillId="3" borderId="0" xfId="0" applyFont="1" applyFill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166" fontId="14" fillId="3" borderId="0" xfId="0" applyNumberFormat="1" applyFont="1" applyFill="1" applyBorder="1" applyAlignment="1">
      <alignment horizontal="center" vertical="center" wrapText="1"/>
    </xf>
    <xf numFmtId="2" fontId="14" fillId="3" borderId="0" xfId="0" applyNumberFormat="1" applyFont="1" applyFill="1" applyAlignment="1">
      <alignment horizontal="center" vertical="center"/>
    </xf>
    <xf numFmtId="4" fontId="14" fillId="3" borderId="6" xfId="0" applyNumberFormat="1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 vertical="center"/>
    </xf>
    <xf numFmtId="164" fontId="19" fillId="2" borderId="8" xfId="0" applyNumberFormat="1" applyFont="1" applyFill="1" applyBorder="1" applyAlignment="1">
      <alignment horizontal="center" vertical="center" wrapText="1"/>
    </xf>
    <xf numFmtId="164" fontId="19" fillId="2" borderId="1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0" fontId="1" fillId="0" borderId="0" xfId="0" applyFont="1" applyFill="1" applyProtection="1">
      <protection hidden="1"/>
    </xf>
    <xf numFmtId="0" fontId="0" fillId="0" borderId="0" xfId="0" applyProtection="1"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 applyProtection="1">
      <alignment horizontal="right" vertical="center"/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2" fillId="0" borderId="1" xfId="0" applyFont="1" applyFill="1" applyBorder="1" applyAlignment="1" applyProtection="1">
      <alignment horizontal="left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hidden="1"/>
    </xf>
    <xf numFmtId="1" fontId="2" fillId="0" borderId="0" xfId="0" applyNumberFormat="1" applyFont="1" applyFill="1" applyBorder="1" applyProtection="1">
      <protection hidden="1"/>
    </xf>
    <xf numFmtId="2" fontId="2" fillId="0" borderId="0" xfId="0" applyNumberFormat="1" applyFont="1" applyFill="1" applyBorder="1" applyProtection="1">
      <protection hidden="1"/>
    </xf>
    <xf numFmtId="0" fontId="0" fillId="0" borderId="0" xfId="0" applyFill="1" applyProtection="1">
      <protection hidden="1"/>
    </xf>
    <xf numFmtId="0" fontId="1" fillId="0" borderId="0" xfId="0" applyFont="1" applyFill="1" applyBorder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righ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right" vertical="center" wrapText="1"/>
      <protection hidden="1"/>
    </xf>
    <xf numFmtId="2" fontId="1" fillId="0" borderId="1" xfId="0" applyNumberFormat="1" applyFont="1" applyFill="1" applyBorder="1" applyAlignment="1" applyProtection="1">
      <alignment horizontal="right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left"/>
      <protection hidden="1"/>
    </xf>
    <xf numFmtId="4" fontId="1" fillId="0" borderId="1" xfId="0" applyNumberFormat="1" applyFont="1" applyFill="1" applyBorder="1" applyProtection="1">
      <protection hidden="1"/>
    </xf>
    <xf numFmtId="4" fontId="1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Border="1" applyProtection="1">
      <protection hidden="1"/>
    </xf>
    <xf numFmtId="164" fontId="2" fillId="0" borderId="0" xfId="0" applyNumberFormat="1" applyFont="1" applyFill="1" applyBorder="1" applyProtection="1"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6" xfId="0" applyFont="1" applyFill="1" applyBorder="1" applyProtection="1"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right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20" fillId="3" borderId="0" xfId="0" applyFont="1" applyFill="1" applyBorder="1" applyAlignment="1">
      <alignment horizontal="center" vertical="center"/>
    </xf>
    <xf numFmtId="0" fontId="1" fillId="0" borderId="0" xfId="0" applyFont="1" applyFill="1" applyAlignment="1" applyProtection="1">
      <alignment horizontal="center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20" fillId="3" borderId="0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21" xfId="0" applyFont="1" applyFill="1" applyBorder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20" xfId="0" applyFont="1" applyFill="1" applyBorder="1" applyAlignment="1" applyProtection="1">
      <alignment horizontal="center" vertical="center" wrapText="1"/>
      <protection hidden="1"/>
    </xf>
    <xf numFmtId="0" fontId="1" fillId="0" borderId="21" xfId="0" applyFont="1" applyFill="1" applyBorder="1" applyAlignment="1" applyProtection="1">
      <alignment horizontal="center" vertical="center" wrapText="1"/>
      <protection hidden="1"/>
    </xf>
    <xf numFmtId="0" fontId="1" fillId="0" borderId="22" xfId="0" applyFont="1" applyFill="1" applyBorder="1" applyAlignment="1" applyProtection="1">
      <alignment horizontal="center" vertical="center" wrapText="1"/>
      <protection hidden="1"/>
    </xf>
    <xf numFmtId="0" fontId="1" fillId="0" borderId="2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0" fontId="1" fillId="0" borderId="24" xfId="0" applyFont="1" applyFill="1" applyBorder="1" applyAlignment="1" applyProtection="1">
      <alignment horizontal="center" vertical="center" wrapText="1"/>
      <protection hidden="1"/>
    </xf>
    <xf numFmtId="0" fontId="1" fillId="0" borderId="25" xfId="0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Fill="1" applyBorder="1" applyAlignment="1" applyProtection="1">
      <alignment horizontal="center" vertical="center" wrapText="1"/>
      <protection hidden="1"/>
    </xf>
    <xf numFmtId="0" fontId="1" fillId="0" borderId="26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2" xfId="0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1" fillId="0" borderId="2" xfId="0" applyFont="1" applyFill="1" applyBorder="1" applyAlignment="1" applyProtection="1">
      <alignment horizontal="center" vertical="top" wrapText="1"/>
      <protection hidden="1"/>
    </xf>
    <xf numFmtId="0" fontId="1" fillId="0" borderId="4" xfId="0" applyFont="1" applyFill="1" applyBorder="1" applyAlignment="1" applyProtection="1">
      <alignment horizontal="center" vertical="top" wrapText="1"/>
      <protection hidden="1"/>
    </xf>
    <xf numFmtId="0" fontId="20" fillId="3" borderId="0" xfId="0" applyFont="1" applyFill="1" applyBorder="1" applyAlignment="1">
      <alignment horizontal="center" vertical="center"/>
    </xf>
    <xf numFmtId="4" fontId="8" fillId="3" borderId="0" xfId="0" applyNumberFormat="1" applyFont="1" applyFill="1" applyAlignment="1">
      <alignment horizontal="center"/>
    </xf>
    <xf numFmtId="4" fontId="5" fillId="3" borderId="0" xfId="0" applyNumberFormat="1" applyFont="1" applyFill="1" applyBorder="1" applyAlignment="1">
      <alignment horizontal="center"/>
    </xf>
    <xf numFmtId="0" fontId="17" fillId="3" borderId="13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 wrapText="1"/>
    </xf>
    <xf numFmtId="0" fontId="17" fillId="3" borderId="29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left" vertical="center" wrapText="1"/>
    </xf>
    <xf numFmtId="0" fontId="18" fillId="3" borderId="14" xfId="0" applyFont="1" applyFill="1" applyBorder="1" applyAlignment="1">
      <alignment horizontal="left" vertical="center" wrapText="1"/>
    </xf>
    <xf numFmtId="0" fontId="22" fillId="3" borderId="0" xfId="0" applyFont="1" applyFill="1" applyBorder="1" applyAlignment="1">
      <alignment horizontal="center" vertical="center" textRotation="90" wrapText="1"/>
    </xf>
    <xf numFmtId="0" fontId="18" fillId="3" borderId="7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10" xfId="0" applyFont="1" applyFill="1" applyBorder="1" applyAlignment="1">
      <alignment horizontal="left" vertical="center" wrapText="1"/>
    </xf>
    <xf numFmtId="0" fontId="18" fillId="3" borderId="11" xfId="0" applyFont="1" applyFill="1" applyBorder="1" applyAlignment="1">
      <alignment horizontal="left" vertical="center" wrapText="1"/>
    </xf>
    <xf numFmtId="0" fontId="18" fillId="3" borderId="31" xfId="0" applyFont="1" applyFill="1" applyBorder="1" applyAlignment="1">
      <alignment horizontal="left" vertical="center" wrapText="1"/>
    </xf>
    <xf numFmtId="0" fontId="18" fillId="3" borderId="32" xfId="0" applyFont="1" applyFill="1" applyBorder="1" applyAlignment="1">
      <alignment horizontal="left" vertical="center" wrapText="1"/>
    </xf>
    <xf numFmtId="0" fontId="18" fillId="3" borderId="18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13" fillId="3" borderId="21" xfId="0" applyNumberFormat="1" applyFont="1" applyFill="1" applyBorder="1" applyAlignment="1">
      <alignment horizontal="center" vertical="center" wrapText="1"/>
    </xf>
    <xf numFmtId="4" fontId="13" fillId="3" borderId="22" xfId="0" applyNumberFormat="1" applyFont="1" applyFill="1" applyBorder="1" applyAlignment="1">
      <alignment horizontal="center" vertical="center" wrapText="1"/>
    </xf>
    <xf numFmtId="4" fontId="13" fillId="3" borderId="6" xfId="0" applyNumberFormat="1" applyFont="1" applyFill="1" applyBorder="1" applyAlignment="1">
      <alignment horizontal="center" vertical="center" wrapText="1"/>
    </xf>
    <xf numFmtId="4" fontId="13" fillId="3" borderId="26" xfId="0" applyNumberFormat="1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wrapText="1"/>
    </xf>
    <xf numFmtId="0" fontId="5" fillId="3" borderId="0" xfId="0" applyFont="1" applyFill="1" applyAlignment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Y391"/>
  <sheetViews>
    <sheetView view="pageBreakPreview" topLeftCell="B1" zoomScale="85" zoomScaleNormal="70" zoomScaleSheetLayoutView="85" zoomScalePageLayoutView="70" workbookViewId="0">
      <selection activeCell="M38" sqref="M38"/>
    </sheetView>
  </sheetViews>
  <sheetFormatPr defaultRowHeight="12.75" x14ac:dyDescent="0.2"/>
  <cols>
    <col min="2" max="2" width="21.28515625" style="90" customWidth="1"/>
    <col min="3" max="3" width="16.5703125" style="90" customWidth="1"/>
    <col min="4" max="4" width="9.28515625" style="90" customWidth="1"/>
    <col min="5" max="6" width="9.140625" style="90"/>
    <col min="7" max="7" width="10.7109375" style="90" customWidth="1"/>
    <col min="8" max="8" width="15" style="90" customWidth="1"/>
    <col min="9" max="13" width="11.140625" style="90" bestFit="1" customWidth="1"/>
    <col min="14" max="14" width="12" style="90" customWidth="1"/>
    <col min="15" max="15" width="36.28515625" style="81" hidden="1" customWidth="1"/>
    <col min="16" max="17" width="0" style="81" hidden="1" customWidth="1"/>
    <col min="18" max="25" width="9.140625" style="81"/>
  </cols>
  <sheetData>
    <row r="2" spans="2:14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M2" s="80"/>
      <c r="N2" s="93" t="s">
        <v>33</v>
      </c>
    </row>
    <row r="3" spans="2:14" x14ac:dyDescent="0.2">
      <c r="B3" s="80"/>
      <c r="C3" s="80"/>
      <c r="D3" s="80"/>
      <c r="E3" s="80"/>
      <c r="F3" s="80"/>
      <c r="G3" s="80"/>
      <c r="H3" s="80"/>
      <c r="I3" s="80"/>
      <c r="J3" s="80"/>
      <c r="K3" s="80"/>
      <c r="M3" s="80"/>
      <c r="N3" s="93" t="s">
        <v>34</v>
      </c>
    </row>
    <row r="4" spans="2:14" ht="12.75" customHeight="1" x14ac:dyDescent="0.2">
      <c r="B4" s="80"/>
      <c r="C4" s="80"/>
      <c r="D4" s="80"/>
      <c r="E4" s="80"/>
      <c r="F4" s="80"/>
      <c r="G4" s="80"/>
      <c r="H4" s="80"/>
      <c r="I4" s="80"/>
      <c r="J4" s="80"/>
      <c r="K4" s="80"/>
      <c r="M4" s="80"/>
      <c r="N4" s="93" t="s">
        <v>35</v>
      </c>
    </row>
    <row r="5" spans="2:14" ht="12.75" customHeight="1" x14ac:dyDescent="0.2"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</row>
    <row r="6" spans="2:14" ht="12.75" customHeight="1" x14ac:dyDescent="0.2">
      <c r="B6" s="80"/>
      <c r="C6" s="135" t="s">
        <v>36</v>
      </c>
      <c r="D6" s="135"/>
      <c r="E6" s="135"/>
      <c r="F6" s="135"/>
      <c r="G6" s="135"/>
      <c r="H6" s="135"/>
      <c r="I6" s="135"/>
      <c r="J6" s="135"/>
      <c r="K6" s="135"/>
      <c r="L6" s="135"/>
      <c r="M6" s="80"/>
      <c r="N6" s="80"/>
    </row>
    <row r="7" spans="2:14" ht="12.75" customHeight="1" x14ac:dyDescent="0.2">
      <c r="B7" s="80"/>
      <c r="C7" s="135" t="s">
        <v>37</v>
      </c>
      <c r="D7" s="135"/>
      <c r="E7" s="135"/>
      <c r="F7" s="135"/>
      <c r="G7" s="135"/>
      <c r="H7" s="135"/>
      <c r="I7" s="135"/>
      <c r="J7" s="135"/>
      <c r="K7" s="135"/>
      <c r="L7" s="135"/>
      <c r="M7" s="80"/>
      <c r="N7" s="80"/>
    </row>
    <row r="8" spans="2:14" ht="12.75" customHeight="1" x14ac:dyDescent="0.2">
      <c r="B8" s="80" t="s">
        <v>38</v>
      </c>
      <c r="C8" s="94"/>
      <c r="D8" s="94"/>
      <c r="E8" s="94"/>
      <c r="F8" s="94"/>
      <c r="G8" s="94"/>
      <c r="H8" s="94"/>
      <c r="I8" s="94"/>
      <c r="J8" s="94"/>
      <c r="K8" s="94"/>
      <c r="L8" s="135" t="s">
        <v>39</v>
      </c>
      <c r="M8" s="135"/>
      <c r="N8" s="135"/>
    </row>
    <row r="9" spans="2:14" ht="12.75" customHeight="1" x14ac:dyDescent="0.2">
      <c r="B9" s="80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</row>
    <row r="10" spans="2:14" ht="12.75" customHeight="1" x14ac:dyDescent="0.2">
      <c r="B10" s="80" t="s">
        <v>40</v>
      </c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</row>
    <row r="11" spans="2:14" ht="12.75" customHeight="1" x14ac:dyDescent="0.2">
      <c r="B11" s="80" t="s">
        <v>41</v>
      </c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</row>
    <row r="12" spans="2:14" x14ac:dyDescent="0.2">
      <c r="B12" s="80" t="s">
        <v>127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</row>
    <row r="13" spans="2:14" x14ac:dyDescent="0.2">
      <c r="B13" s="80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</row>
    <row r="14" spans="2:14" x14ac:dyDescent="0.2"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</row>
    <row r="15" spans="2:14" ht="13.15" customHeight="1" x14ac:dyDescent="0.2">
      <c r="B15" s="136" t="s">
        <v>24</v>
      </c>
      <c r="C15" s="138" t="s">
        <v>42</v>
      </c>
      <c r="D15" s="140" t="s">
        <v>43</v>
      </c>
      <c r="E15" s="140" t="s">
        <v>44</v>
      </c>
      <c r="F15" s="140" t="s">
        <v>69</v>
      </c>
      <c r="G15" s="140" t="s">
        <v>45</v>
      </c>
      <c r="H15" s="140" t="s">
        <v>8</v>
      </c>
      <c r="I15" s="141" t="s">
        <v>46</v>
      </c>
      <c r="J15" s="141"/>
      <c r="K15" s="141"/>
      <c r="L15" s="141"/>
      <c r="M15" s="142" t="s">
        <v>47</v>
      </c>
      <c r="N15" s="143" t="s">
        <v>48</v>
      </c>
    </row>
    <row r="16" spans="2:14" ht="24.6" customHeight="1" x14ac:dyDescent="0.2">
      <c r="B16" s="137"/>
      <c r="C16" s="139"/>
      <c r="D16" s="140"/>
      <c r="E16" s="140"/>
      <c r="F16" s="140"/>
      <c r="G16" s="140"/>
      <c r="H16" s="140"/>
      <c r="I16" s="95" t="s">
        <v>49</v>
      </c>
      <c r="J16" s="95" t="s">
        <v>50</v>
      </c>
      <c r="K16" s="95" t="s">
        <v>51</v>
      </c>
      <c r="L16" s="95" t="s">
        <v>52</v>
      </c>
      <c r="M16" s="142"/>
      <c r="N16" s="144"/>
    </row>
    <row r="17" spans="2:17" ht="13.15" customHeight="1" x14ac:dyDescent="0.2">
      <c r="B17" s="125" t="s">
        <v>126</v>
      </c>
      <c r="C17" s="126"/>
      <c r="D17" s="126"/>
      <c r="E17" s="126"/>
      <c r="F17" s="126"/>
      <c r="G17" s="127"/>
      <c r="H17" s="96" t="s">
        <v>17</v>
      </c>
      <c r="I17" s="97">
        <v>114.43</v>
      </c>
      <c r="J17" s="97">
        <v>81.540000000000006</v>
      </c>
      <c r="K17" s="97">
        <v>41.31</v>
      </c>
      <c r="L17" s="97"/>
      <c r="M17" s="97">
        <v>6.52</v>
      </c>
      <c r="N17" s="97"/>
    </row>
    <row r="18" spans="2:17" x14ac:dyDescent="0.2">
      <c r="B18" s="128"/>
      <c r="C18" s="129"/>
      <c r="D18" s="129"/>
      <c r="E18" s="129"/>
      <c r="F18" s="129"/>
      <c r="G18" s="130"/>
      <c r="H18" s="96" t="s">
        <v>22</v>
      </c>
      <c r="I18" s="97">
        <v>855.9</v>
      </c>
      <c r="J18" s="97">
        <v>611.54999999999995</v>
      </c>
      <c r="K18" s="97">
        <v>307.68</v>
      </c>
      <c r="L18" s="97"/>
      <c r="M18" s="97">
        <v>26.64</v>
      </c>
      <c r="N18" s="97"/>
    </row>
    <row r="19" spans="2:17" x14ac:dyDescent="0.2">
      <c r="B19" s="128"/>
      <c r="C19" s="129"/>
      <c r="D19" s="129"/>
      <c r="E19" s="129"/>
      <c r="F19" s="129"/>
      <c r="G19" s="130"/>
      <c r="H19" s="96" t="s">
        <v>19</v>
      </c>
      <c r="I19" s="97">
        <v>67.95</v>
      </c>
      <c r="J19" s="97">
        <v>49.47</v>
      </c>
      <c r="K19" s="97">
        <v>25.28</v>
      </c>
      <c r="L19" s="97"/>
      <c r="M19" s="97">
        <v>1.36</v>
      </c>
      <c r="N19" s="97"/>
    </row>
    <row r="20" spans="2:17" x14ac:dyDescent="0.2">
      <c r="B20" s="128"/>
      <c r="C20" s="129"/>
      <c r="D20" s="129"/>
      <c r="E20" s="129"/>
      <c r="F20" s="129"/>
      <c r="G20" s="130"/>
      <c r="H20" s="96" t="s">
        <v>122</v>
      </c>
      <c r="I20" s="97">
        <v>855.9</v>
      </c>
      <c r="J20" s="97">
        <v>611.54999999999995</v>
      </c>
      <c r="K20" s="97">
        <v>307.68</v>
      </c>
      <c r="L20" s="97"/>
      <c r="M20" s="97">
        <v>26.64</v>
      </c>
      <c r="N20" s="97"/>
    </row>
    <row r="21" spans="2:17" x14ac:dyDescent="0.2">
      <c r="B21" s="131"/>
      <c r="C21" s="132"/>
      <c r="D21" s="132"/>
      <c r="E21" s="132"/>
      <c r="F21" s="132"/>
      <c r="G21" s="133"/>
      <c r="H21" s="96" t="s">
        <v>18</v>
      </c>
      <c r="I21" s="97">
        <v>21.74</v>
      </c>
      <c r="J21" s="97">
        <v>16.579999999999998</v>
      </c>
      <c r="K21" s="97">
        <v>8.43</v>
      </c>
      <c r="L21" s="97"/>
      <c r="M21" s="97">
        <v>0.54</v>
      </c>
      <c r="N21" s="97"/>
    </row>
    <row r="22" spans="2:17" x14ac:dyDescent="0.2">
      <c r="B22" s="98" t="s">
        <v>123</v>
      </c>
      <c r="C22" s="95" t="s">
        <v>53</v>
      </c>
      <c r="D22" s="98">
        <v>4</v>
      </c>
      <c r="E22" s="98">
        <v>6</v>
      </c>
      <c r="F22" s="98">
        <v>1</v>
      </c>
      <c r="G22" s="99">
        <v>2.9</v>
      </c>
      <c r="H22" s="100" t="s">
        <v>17</v>
      </c>
      <c r="I22" s="101">
        <v>21.18</v>
      </c>
      <c r="J22" s="101">
        <v>63.84</v>
      </c>
      <c r="K22" s="101">
        <v>4.8899999999999997</v>
      </c>
      <c r="L22" s="82">
        <f>IFERROR(SUM(I22,J22,K22),"")</f>
        <v>89.910000000000011</v>
      </c>
      <c r="M22" s="102">
        <v>106.88</v>
      </c>
      <c r="N22" s="82">
        <f>IFERROR(SUM(L22,M22),"")</f>
        <v>196.79000000000002</v>
      </c>
      <c r="O22" s="81" t="s">
        <v>108</v>
      </c>
      <c r="Q22" s="81">
        <f ca="1">SUMIF(H:H,"итого куб.м",N:N)</f>
        <v>6839.67</v>
      </c>
    </row>
    <row r="23" spans="2:17" x14ac:dyDescent="0.2">
      <c r="B23" s="95"/>
      <c r="C23" s="95"/>
      <c r="D23" s="95"/>
      <c r="E23" s="95"/>
      <c r="F23" s="95"/>
      <c r="G23" s="95"/>
      <c r="H23" s="83" t="s">
        <v>54</v>
      </c>
      <c r="I23" s="84">
        <f>IFERROR(I22*I17,"")</f>
        <v>2423.6274000000003</v>
      </c>
      <c r="J23" s="84">
        <f t="shared" ref="J23:K23" si="0">IFERROR(J22*J17,"")</f>
        <v>5205.5136000000002</v>
      </c>
      <c r="K23" s="84">
        <f t="shared" si="0"/>
        <v>202.0059</v>
      </c>
      <c r="L23" s="84">
        <f>IFERROR(SUM(I23,J23,K23),"")</f>
        <v>7831.1469000000006</v>
      </c>
      <c r="M23" s="84">
        <f>IFERROR(M22*M17,"")</f>
        <v>696.85759999999993</v>
      </c>
      <c r="N23" s="82">
        <f>IFERROR(SUM(L23,M23),"")</f>
        <v>8528.0045000000009</v>
      </c>
      <c r="O23" s="81" t="s">
        <v>117</v>
      </c>
      <c r="Q23" s="81">
        <f>SUMIF(H:H,H33,N:N)</f>
        <v>137499.837</v>
      </c>
    </row>
    <row r="24" spans="2:17" x14ac:dyDescent="0.2">
      <c r="B24" s="95"/>
      <c r="C24" s="95"/>
      <c r="D24" s="95"/>
      <c r="E24" s="95"/>
      <c r="F24" s="95"/>
      <c r="G24" s="95"/>
      <c r="H24" s="100" t="s">
        <v>22</v>
      </c>
      <c r="I24" s="101"/>
      <c r="J24" s="101"/>
      <c r="K24" s="101" t="str">
        <f>IFERROR(INDEX(Извещение!$J$7:$T$50,MATCH(CONCATENATE(РАСЧЕТ!B22,"/",РАСЧЕТ!D22,"/",РАСЧЕТ!E22,"/",F22,"/",H24),Извещение!#REF!,0),4),"")</f>
        <v/>
      </c>
      <c r="L24" s="82">
        <f t="shared" ref="L24:L33" si="1">IFERROR(SUM(I24,J24,K24),"")</f>
        <v>0</v>
      </c>
      <c r="M24" s="102"/>
      <c r="N24" s="82">
        <f t="shared" ref="N24" si="2">IFERROR(SUM(L24,M24),"")</f>
        <v>0</v>
      </c>
      <c r="O24" s="81" t="s">
        <v>118</v>
      </c>
    </row>
    <row r="25" spans="2:17" x14ac:dyDescent="0.2">
      <c r="B25" s="95"/>
      <c r="C25" s="95"/>
      <c r="D25" s="95"/>
      <c r="E25" s="95"/>
      <c r="F25" s="95"/>
      <c r="G25" s="95"/>
      <c r="H25" s="83" t="s">
        <v>54</v>
      </c>
      <c r="I25" s="84">
        <f>IFERROR(I24*I18,"")</f>
        <v>0</v>
      </c>
      <c r="J25" s="84">
        <f t="shared" ref="J25:K25" si="3">IFERROR(J24*J18,"")</f>
        <v>0</v>
      </c>
      <c r="K25" s="84" t="str">
        <f t="shared" si="3"/>
        <v/>
      </c>
      <c r="L25" s="84">
        <f t="shared" si="1"/>
        <v>0</v>
      </c>
      <c r="M25" s="84">
        <f t="shared" ref="M25" si="4">IFERROR(M24*M18,"")</f>
        <v>0</v>
      </c>
      <c r="N25" s="84">
        <f>IFERROR(SUM(L25,M25),"")</f>
        <v>0</v>
      </c>
      <c r="O25" s="81" t="s">
        <v>117</v>
      </c>
    </row>
    <row r="26" spans="2:17" x14ac:dyDescent="0.2">
      <c r="B26" s="95"/>
      <c r="C26" s="95"/>
      <c r="D26" s="95"/>
      <c r="E26" s="95"/>
      <c r="F26" s="95"/>
      <c r="G26" s="95"/>
      <c r="H26" s="85" t="s">
        <v>19</v>
      </c>
      <c r="I26" s="102">
        <v>2.2400000000000002</v>
      </c>
      <c r="J26" s="102">
        <v>8.4700000000000006</v>
      </c>
      <c r="K26" s="102">
        <v>0.8</v>
      </c>
      <c r="L26" s="82">
        <f t="shared" si="1"/>
        <v>11.510000000000002</v>
      </c>
      <c r="M26" s="102">
        <v>39.78</v>
      </c>
      <c r="N26" s="82">
        <f t="shared" ref="N26" si="5">IFERROR(SUM(L26,M26),"")</f>
        <v>51.290000000000006</v>
      </c>
      <c r="O26" s="81" t="s">
        <v>109</v>
      </c>
    </row>
    <row r="27" spans="2:17" x14ac:dyDescent="0.2">
      <c r="B27" s="95"/>
      <c r="C27" s="95"/>
      <c r="D27" s="95"/>
      <c r="E27" s="95"/>
      <c r="F27" s="95"/>
      <c r="G27" s="95"/>
      <c r="H27" s="83" t="s">
        <v>54</v>
      </c>
      <c r="I27" s="84">
        <f>IFERROR(I26*I19,"")</f>
        <v>152.20800000000003</v>
      </c>
      <c r="J27" s="84">
        <f>IFERROR(J26*J19,"")</f>
        <v>419.01090000000005</v>
      </c>
      <c r="K27" s="84">
        <f>IFERROR(K26*K19,"")</f>
        <v>20.224000000000004</v>
      </c>
      <c r="L27" s="84">
        <f t="shared" si="1"/>
        <v>591.44290000000012</v>
      </c>
      <c r="M27" s="84">
        <f>IFERROR(M26*M19,"")</f>
        <v>54.100800000000007</v>
      </c>
      <c r="N27" s="82">
        <f>IFERROR(SUM(L27,M27),"")</f>
        <v>645.54370000000017</v>
      </c>
      <c r="O27" s="81" t="s">
        <v>117</v>
      </c>
    </row>
    <row r="28" spans="2:17" x14ac:dyDescent="0.2">
      <c r="B28" s="95"/>
      <c r="C28" s="95"/>
      <c r="D28" s="95"/>
      <c r="E28" s="95"/>
      <c r="F28" s="95"/>
      <c r="G28" s="95"/>
      <c r="H28" s="85" t="s">
        <v>122</v>
      </c>
      <c r="I28" s="102"/>
      <c r="J28" s="102" t="str">
        <f>IFERROR(INDEX(Извещение!$J$7:$T$50,MATCH(CONCATENATE(РАСЧЕТ!B22,"/",РАСЧЕТ!D22,"/",РАСЧЕТ!E22,"/",F22,"/",H28),Извещение!#REF!,0),3),"")</f>
        <v/>
      </c>
      <c r="K28" s="102" t="str">
        <f>IFERROR(INDEX(Извещение!$J$7:$T$50,MATCH(CONCATENATE(РАСЧЕТ!B22,"/",РАСЧЕТ!D22,"/",РАСЧЕТ!E22,"/",F22,"/",H28),Извещение!#REF!,0),4),"")</f>
        <v/>
      </c>
      <c r="L28" s="82">
        <f t="shared" si="1"/>
        <v>0</v>
      </c>
      <c r="M28" s="102">
        <v>35.51</v>
      </c>
      <c r="N28" s="82">
        <f t="shared" ref="N28" si="6">IFERROR(SUM(L28,M28),"")</f>
        <v>35.51</v>
      </c>
      <c r="O28" s="81" t="s">
        <v>119</v>
      </c>
    </row>
    <row r="29" spans="2:17" x14ac:dyDescent="0.2">
      <c r="B29" s="95"/>
      <c r="C29" s="95"/>
      <c r="D29" s="95"/>
      <c r="E29" s="95"/>
      <c r="F29" s="95"/>
      <c r="G29" s="95"/>
      <c r="H29" s="83" t="s">
        <v>54</v>
      </c>
      <c r="I29" s="84">
        <f>IFERROR(I28*I20,"")</f>
        <v>0</v>
      </c>
      <c r="J29" s="84" t="str">
        <f>IFERROR(J28*J20,"")</f>
        <v/>
      </c>
      <c r="K29" s="84" t="str">
        <f>IFERROR(K28*K20,"")</f>
        <v/>
      </c>
      <c r="L29" s="84">
        <f t="shared" si="1"/>
        <v>0</v>
      </c>
      <c r="M29" s="84">
        <f>IFERROR(M28*M20,"")</f>
        <v>945.9864</v>
      </c>
      <c r="N29" s="82">
        <f>IFERROR(SUM(L29,M29),"")</f>
        <v>945.9864</v>
      </c>
      <c r="O29" s="81" t="s">
        <v>117</v>
      </c>
    </row>
    <row r="30" spans="2:17" x14ac:dyDescent="0.2">
      <c r="B30" s="95"/>
      <c r="C30" s="95"/>
      <c r="D30" s="95"/>
      <c r="E30" s="95"/>
      <c r="F30" s="95"/>
      <c r="G30" s="95"/>
      <c r="H30" s="85" t="s">
        <v>18</v>
      </c>
      <c r="I30" s="102">
        <v>66.64</v>
      </c>
      <c r="J30" s="102">
        <v>83.59</v>
      </c>
      <c r="K30" s="102"/>
      <c r="L30" s="82">
        <f t="shared" si="1"/>
        <v>150.23000000000002</v>
      </c>
      <c r="M30" s="102">
        <v>246.03</v>
      </c>
      <c r="N30" s="82">
        <f t="shared" ref="N30" si="7">IFERROR(SUM(L30,M30),"")</f>
        <v>396.26</v>
      </c>
      <c r="O30" s="81" t="s">
        <v>107</v>
      </c>
    </row>
    <row r="31" spans="2:17" x14ac:dyDescent="0.2">
      <c r="B31" s="95"/>
      <c r="C31" s="95"/>
      <c r="D31" s="95"/>
      <c r="E31" s="95"/>
      <c r="F31" s="95"/>
      <c r="G31" s="95"/>
      <c r="H31" s="83" t="s">
        <v>54</v>
      </c>
      <c r="I31" s="84">
        <f>IFERROR(I30*I21,"")</f>
        <v>1448.7536</v>
      </c>
      <c r="J31" s="84">
        <f>IFERROR(J30*J21,"")</f>
        <v>1385.9222</v>
      </c>
      <c r="K31" s="84">
        <f>IFERROR(K30*K21,"")</f>
        <v>0</v>
      </c>
      <c r="L31" s="84">
        <f t="shared" si="1"/>
        <v>2834.6758</v>
      </c>
      <c r="M31" s="84">
        <f>IFERROR(M30*M21,"")</f>
        <v>132.8562</v>
      </c>
      <c r="N31" s="82">
        <f>IFERROR(SUM(L31,M31),"")</f>
        <v>2967.5320000000002</v>
      </c>
      <c r="O31" s="81" t="s">
        <v>117</v>
      </c>
    </row>
    <row r="32" spans="2:17" x14ac:dyDescent="0.2">
      <c r="B32" s="95"/>
      <c r="C32" s="95"/>
      <c r="D32" s="95"/>
      <c r="E32" s="95"/>
      <c r="F32" s="95"/>
      <c r="G32" s="95"/>
      <c r="H32" s="86" t="s">
        <v>55</v>
      </c>
      <c r="I32" s="87">
        <f ca="1">SUM(I22:OFFSET(I32,-1,0))-I33</f>
        <v>90.059999999999036</v>
      </c>
      <c r="J32" s="87">
        <f ca="1">SUM(J22:OFFSET(J32,-1,0))-J33</f>
        <v>155.90000000000055</v>
      </c>
      <c r="K32" s="87">
        <f ca="1">SUM(K22:OFFSET(K32,-1,0))-K33</f>
        <v>5.6899999999999977</v>
      </c>
      <c r="L32" s="87">
        <f t="shared" ca="1" si="1"/>
        <v>251.64999999999958</v>
      </c>
      <c r="M32" s="87">
        <f ca="1">SUM(M22:OFFSET(M32,-1,0))-M33</f>
        <v>428.20000000000027</v>
      </c>
      <c r="N32" s="87">
        <f t="shared" ref="N32" ca="1" si="8">IFERROR(SUM(L32,M32),"")</f>
        <v>679.84999999999991</v>
      </c>
      <c r="O32" s="81" t="s">
        <v>120</v>
      </c>
    </row>
    <row r="33" spans="2:25" x14ac:dyDescent="0.2">
      <c r="B33" s="95"/>
      <c r="C33" s="95"/>
      <c r="D33" s="95"/>
      <c r="E33" s="95"/>
      <c r="F33" s="95"/>
      <c r="G33" s="95"/>
      <c r="H33" s="86" t="s">
        <v>70</v>
      </c>
      <c r="I33" s="87">
        <f>SUMIF(H22:H31,"стоимость",I22:I31)</f>
        <v>4024.5890000000004</v>
      </c>
      <c r="J33" s="87">
        <f>SUMIF(H22:H31,"стоимость",J22:J31)</f>
        <v>7010.4467000000004</v>
      </c>
      <c r="K33" s="87">
        <f>SUMIF(H22:H31,"стоимость",K22:K31)</f>
        <v>222.22989999999999</v>
      </c>
      <c r="L33" s="87">
        <f t="shared" si="1"/>
        <v>11257.265600000001</v>
      </c>
      <c r="M33" s="87">
        <f>SUMIF(H22:H31,"стоимость",M22:M31)</f>
        <v>1829.8009999999999</v>
      </c>
      <c r="N33" s="82">
        <f>IFERROR(SUM(L33,M33),"")</f>
        <v>13087.0666</v>
      </c>
      <c r="O33" s="81" t="s">
        <v>121</v>
      </c>
    </row>
    <row r="34" spans="2:25" x14ac:dyDescent="0.2">
      <c r="B34" s="103"/>
      <c r="C34" s="103"/>
      <c r="D34" s="103"/>
      <c r="E34" s="103"/>
      <c r="F34" s="103"/>
      <c r="G34" s="104"/>
      <c r="H34" s="88"/>
      <c r="I34" s="88"/>
      <c r="J34" s="88"/>
      <c r="K34" s="88"/>
      <c r="L34" s="89"/>
      <c r="M34" s="88"/>
      <c r="N34" s="88"/>
    </row>
    <row r="35" spans="2:25" x14ac:dyDescent="0.2">
      <c r="B35" s="134" t="s">
        <v>56</v>
      </c>
      <c r="C35" s="134"/>
      <c r="D35" s="134"/>
      <c r="E35" s="134"/>
      <c r="F35" s="105"/>
      <c r="G35" s="80"/>
      <c r="H35" s="80"/>
      <c r="I35" s="80"/>
      <c r="J35" s="88"/>
      <c r="K35" s="88"/>
      <c r="L35" s="89"/>
      <c r="M35" s="88"/>
      <c r="N35" s="88"/>
    </row>
    <row r="36" spans="2:25" s="2" customFormat="1" x14ac:dyDescent="0.2">
      <c r="B36" s="124" t="s">
        <v>101</v>
      </c>
      <c r="C36" s="124"/>
      <c r="D36" s="124"/>
      <c r="E36" s="124"/>
      <c r="F36" s="124"/>
      <c r="G36" s="124"/>
      <c r="H36" s="124"/>
      <c r="I36" s="124"/>
      <c r="J36" s="88"/>
      <c r="K36" s="88"/>
      <c r="L36" s="89"/>
      <c r="M36" s="88"/>
      <c r="N36" s="88"/>
      <c r="O36" s="81"/>
      <c r="P36" s="90"/>
      <c r="Q36" s="90"/>
      <c r="R36" s="90"/>
      <c r="S36" s="90"/>
      <c r="T36" s="90"/>
      <c r="U36" s="90"/>
      <c r="V36" s="90"/>
      <c r="W36" s="90"/>
      <c r="X36" s="90"/>
      <c r="Y36" s="90"/>
    </row>
    <row r="37" spans="2:25" x14ac:dyDescent="0.2">
      <c r="B37" s="124" t="s">
        <v>57</v>
      </c>
      <c r="C37" s="124"/>
      <c r="D37" s="124"/>
      <c r="E37" s="124"/>
      <c r="F37" s="124"/>
      <c r="G37" s="124"/>
      <c r="H37" s="124"/>
      <c r="I37" s="124"/>
      <c r="J37" s="88"/>
      <c r="K37" s="88"/>
      <c r="L37" s="89"/>
      <c r="M37" s="88"/>
      <c r="N37" s="88"/>
    </row>
    <row r="38" spans="2:25" x14ac:dyDescent="0.2">
      <c r="B38" s="124" t="s">
        <v>58</v>
      </c>
      <c r="C38" s="124"/>
      <c r="D38" s="124"/>
      <c r="E38" s="124"/>
      <c r="F38" s="124"/>
      <c r="G38" s="124"/>
      <c r="H38" s="124"/>
      <c r="I38" s="124"/>
      <c r="J38" s="88"/>
      <c r="K38" s="88"/>
      <c r="L38" s="89"/>
      <c r="M38" s="88"/>
      <c r="N38" s="88"/>
    </row>
    <row r="39" spans="2:25" x14ac:dyDescent="0.2">
      <c r="B39" s="124" t="s">
        <v>59</v>
      </c>
      <c r="C39" s="124"/>
      <c r="D39" s="124"/>
      <c r="E39" s="124"/>
      <c r="F39" s="124"/>
      <c r="G39" s="124"/>
      <c r="H39" s="124"/>
      <c r="I39" s="124"/>
      <c r="J39" s="88"/>
      <c r="K39" s="88"/>
      <c r="L39" s="89"/>
      <c r="M39" s="88"/>
      <c r="N39" s="88"/>
    </row>
    <row r="40" spans="2:25" x14ac:dyDescent="0.2">
      <c r="B40" s="124" t="s">
        <v>60</v>
      </c>
      <c r="C40" s="124"/>
      <c r="D40" s="124"/>
      <c r="E40" s="124"/>
      <c r="F40" s="124"/>
      <c r="G40" s="124"/>
      <c r="H40" s="124"/>
      <c r="I40" s="124"/>
      <c r="J40" s="80"/>
      <c r="K40" s="80"/>
      <c r="L40" s="80"/>
      <c r="M40" s="80"/>
      <c r="N40" s="80"/>
    </row>
    <row r="41" spans="2:25" x14ac:dyDescent="0.2">
      <c r="B41" s="124" t="s">
        <v>61</v>
      </c>
      <c r="C41" s="124"/>
      <c r="D41" s="124"/>
      <c r="E41" s="124"/>
      <c r="F41" s="124"/>
      <c r="G41" s="124"/>
      <c r="H41" s="124"/>
      <c r="I41" s="124"/>
      <c r="J41" s="80"/>
      <c r="K41" s="80"/>
      <c r="L41" s="80"/>
      <c r="M41" s="80"/>
      <c r="N41" s="80"/>
    </row>
    <row r="42" spans="2:25" x14ac:dyDescent="0.2">
      <c r="B42" s="124" t="s">
        <v>62</v>
      </c>
      <c r="C42" s="124"/>
      <c r="D42" s="124"/>
      <c r="E42" s="124"/>
      <c r="F42" s="124"/>
      <c r="G42" s="124"/>
      <c r="H42" s="124"/>
      <c r="I42" s="124"/>
      <c r="J42" s="80"/>
      <c r="K42" s="80"/>
      <c r="L42" s="80"/>
      <c r="M42" s="80"/>
      <c r="N42" s="80"/>
    </row>
    <row r="43" spans="2:25" x14ac:dyDescent="0.2">
      <c r="B43" s="124" t="s">
        <v>63</v>
      </c>
      <c r="C43" s="124"/>
      <c r="D43" s="124"/>
      <c r="E43" s="124"/>
      <c r="F43" s="124"/>
      <c r="G43" s="124"/>
      <c r="H43" s="124"/>
      <c r="I43" s="124"/>
      <c r="J43" s="80"/>
      <c r="K43" s="80"/>
      <c r="L43" s="80"/>
      <c r="M43" s="80"/>
      <c r="N43" s="80"/>
    </row>
    <row r="44" spans="2:25" x14ac:dyDescent="0.2">
      <c r="B44" s="106"/>
      <c r="C44" s="106"/>
      <c r="D44" s="106"/>
      <c r="E44" s="106"/>
      <c r="F44" s="106"/>
      <c r="G44" s="106"/>
      <c r="H44" s="106"/>
      <c r="I44" s="106"/>
      <c r="J44" s="80"/>
      <c r="K44" s="80"/>
      <c r="L44" s="80"/>
      <c r="M44" s="80"/>
      <c r="N44" s="80"/>
    </row>
    <row r="45" spans="2:25" x14ac:dyDescent="0.2">
      <c r="B45" s="80" t="s">
        <v>64</v>
      </c>
      <c r="C45" s="80"/>
      <c r="D45" s="80"/>
      <c r="E45" s="80"/>
      <c r="F45" s="80"/>
      <c r="G45" s="80"/>
      <c r="H45" s="80"/>
      <c r="I45" s="80"/>
      <c r="J45" s="80" t="s">
        <v>65</v>
      </c>
      <c r="K45" s="80"/>
      <c r="L45" s="80"/>
      <c r="M45" s="80"/>
      <c r="N45" s="80"/>
    </row>
    <row r="46" spans="2:25" x14ac:dyDescent="0.2">
      <c r="B46" s="107" t="s">
        <v>100</v>
      </c>
      <c r="C46" s="107"/>
      <c r="D46" s="80"/>
      <c r="E46" s="80"/>
      <c r="F46" s="80"/>
      <c r="G46" s="80"/>
      <c r="H46" s="80"/>
      <c r="I46" s="80"/>
      <c r="J46" s="107"/>
      <c r="K46" s="107"/>
      <c r="L46" s="107"/>
      <c r="M46" s="80"/>
      <c r="N46" s="80"/>
    </row>
    <row r="47" spans="2:25" x14ac:dyDescent="0.2">
      <c r="B47" s="91" t="s">
        <v>66</v>
      </c>
      <c r="C47" s="80"/>
      <c r="D47" s="80"/>
      <c r="E47" s="80"/>
      <c r="F47" s="80"/>
      <c r="G47" s="80"/>
      <c r="H47" s="80"/>
      <c r="I47" s="80"/>
      <c r="J47" s="80" t="s">
        <v>66</v>
      </c>
      <c r="K47" s="80"/>
      <c r="L47" s="80"/>
      <c r="M47" s="80"/>
      <c r="N47" s="80"/>
    </row>
    <row r="48" spans="2:25" x14ac:dyDescent="0.2"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</row>
    <row r="49" spans="2:14" x14ac:dyDescent="0.2">
      <c r="B49" s="107"/>
      <c r="C49" s="107"/>
      <c r="D49" s="80"/>
      <c r="E49" s="80"/>
      <c r="F49" s="80"/>
      <c r="G49" s="80"/>
      <c r="H49" s="80"/>
      <c r="I49" s="80"/>
      <c r="J49" s="107"/>
      <c r="K49" s="107"/>
      <c r="L49" s="107"/>
      <c r="M49" s="80"/>
      <c r="N49" s="80"/>
    </row>
    <row r="50" spans="2:14" x14ac:dyDescent="0.2">
      <c r="B50" s="92" t="s">
        <v>67</v>
      </c>
      <c r="C50" s="80"/>
      <c r="D50" s="80"/>
      <c r="E50" s="80"/>
      <c r="F50" s="80"/>
      <c r="G50" s="80"/>
      <c r="H50" s="80"/>
      <c r="I50" s="80"/>
      <c r="J50" s="123" t="s">
        <v>67</v>
      </c>
      <c r="K50" s="123"/>
      <c r="L50" s="123"/>
      <c r="M50" s="80"/>
      <c r="N50" s="80"/>
    </row>
    <row r="51" spans="2:14" x14ac:dyDescent="0.2"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</row>
    <row r="52" spans="2:14" x14ac:dyDescent="0.2">
      <c r="B52" s="106" t="s">
        <v>68</v>
      </c>
      <c r="C52" s="80"/>
      <c r="D52" s="80"/>
      <c r="E52" s="80"/>
      <c r="F52" s="80"/>
      <c r="G52" s="80"/>
      <c r="H52" s="80"/>
      <c r="I52" s="80"/>
      <c r="J52" s="80" t="s">
        <v>68</v>
      </c>
      <c r="K52" s="80"/>
      <c r="L52" s="80"/>
      <c r="M52" s="80"/>
      <c r="N52" s="80"/>
    </row>
    <row r="55" spans="2:14" x14ac:dyDescent="0.2">
      <c r="B55" s="80"/>
      <c r="C55" s="80"/>
      <c r="D55" s="80"/>
      <c r="E55" s="80"/>
      <c r="F55" s="80"/>
      <c r="G55" s="80"/>
      <c r="H55" s="80"/>
      <c r="I55" s="80"/>
      <c r="J55" s="80"/>
      <c r="K55" s="80"/>
      <c r="M55" s="80"/>
      <c r="N55" s="111" t="s">
        <v>33</v>
      </c>
    </row>
    <row r="56" spans="2:14" x14ac:dyDescent="0.2">
      <c r="B56" s="80"/>
      <c r="C56" s="80"/>
      <c r="D56" s="80"/>
      <c r="E56" s="80"/>
      <c r="F56" s="80"/>
      <c r="G56" s="80"/>
      <c r="H56" s="80"/>
      <c r="I56" s="80"/>
      <c r="J56" s="80"/>
      <c r="K56" s="80"/>
      <c r="M56" s="80"/>
      <c r="N56" s="111" t="s">
        <v>34</v>
      </c>
    </row>
    <row r="57" spans="2:14" x14ac:dyDescent="0.2">
      <c r="B57" s="80"/>
      <c r="C57" s="80"/>
      <c r="D57" s="80"/>
      <c r="E57" s="80"/>
      <c r="F57" s="80"/>
      <c r="G57" s="80"/>
      <c r="H57" s="80"/>
      <c r="I57" s="80"/>
      <c r="J57" s="80"/>
      <c r="K57" s="80"/>
      <c r="M57" s="80"/>
      <c r="N57" s="111" t="s">
        <v>35</v>
      </c>
    </row>
    <row r="58" spans="2:14" x14ac:dyDescent="0.2">
      <c r="B58" s="80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</row>
    <row r="59" spans="2:14" x14ac:dyDescent="0.2">
      <c r="B59" s="80"/>
      <c r="C59" s="135" t="s">
        <v>36</v>
      </c>
      <c r="D59" s="135"/>
      <c r="E59" s="135"/>
      <c r="F59" s="135"/>
      <c r="G59" s="135"/>
      <c r="H59" s="135"/>
      <c r="I59" s="135"/>
      <c r="J59" s="135"/>
      <c r="K59" s="135"/>
      <c r="L59" s="135"/>
      <c r="M59" s="80"/>
      <c r="N59" s="80"/>
    </row>
    <row r="60" spans="2:14" x14ac:dyDescent="0.2">
      <c r="B60" s="80"/>
      <c r="C60" s="135" t="s">
        <v>37</v>
      </c>
      <c r="D60" s="135"/>
      <c r="E60" s="135"/>
      <c r="F60" s="135"/>
      <c r="G60" s="135"/>
      <c r="H60" s="135"/>
      <c r="I60" s="135"/>
      <c r="J60" s="135"/>
      <c r="K60" s="135"/>
      <c r="L60" s="135"/>
      <c r="M60" s="80"/>
      <c r="N60" s="80"/>
    </row>
    <row r="61" spans="2:14" x14ac:dyDescent="0.2">
      <c r="B61" s="80" t="s">
        <v>38</v>
      </c>
      <c r="C61" s="110"/>
      <c r="D61" s="110"/>
      <c r="E61" s="110"/>
      <c r="F61" s="110"/>
      <c r="G61" s="110"/>
      <c r="H61" s="110"/>
      <c r="I61" s="110"/>
      <c r="J61" s="110"/>
      <c r="K61" s="110"/>
      <c r="L61" s="135" t="s">
        <v>39</v>
      </c>
      <c r="M61" s="135"/>
      <c r="N61" s="135"/>
    </row>
    <row r="62" spans="2:14" x14ac:dyDescent="0.2">
      <c r="B62" s="8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</row>
    <row r="63" spans="2:14" x14ac:dyDescent="0.2">
      <c r="B63" s="80" t="s">
        <v>40</v>
      </c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</row>
    <row r="64" spans="2:14" x14ac:dyDescent="0.2">
      <c r="B64" s="80" t="s">
        <v>41</v>
      </c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</row>
    <row r="65" spans="2:14" x14ac:dyDescent="0.2">
      <c r="B65" s="80" t="s">
        <v>127</v>
      </c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</row>
    <row r="66" spans="2:14" x14ac:dyDescent="0.2">
      <c r="B66" s="8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</row>
    <row r="67" spans="2:14" x14ac:dyDescent="0.2"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</row>
    <row r="68" spans="2:14" x14ac:dyDescent="0.2">
      <c r="B68" s="136" t="s">
        <v>24</v>
      </c>
      <c r="C68" s="138" t="s">
        <v>42</v>
      </c>
      <c r="D68" s="140" t="s">
        <v>43</v>
      </c>
      <c r="E68" s="140" t="s">
        <v>44</v>
      </c>
      <c r="F68" s="140" t="s">
        <v>69</v>
      </c>
      <c r="G68" s="140" t="s">
        <v>45</v>
      </c>
      <c r="H68" s="140" t="s">
        <v>8</v>
      </c>
      <c r="I68" s="141" t="s">
        <v>46</v>
      </c>
      <c r="J68" s="141"/>
      <c r="K68" s="141"/>
      <c r="L68" s="141"/>
      <c r="M68" s="142" t="s">
        <v>47</v>
      </c>
      <c r="N68" s="143" t="s">
        <v>48</v>
      </c>
    </row>
    <row r="69" spans="2:14" x14ac:dyDescent="0.2">
      <c r="B69" s="137"/>
      <c r="C69" s="139"/>
      <c r="D69" s="140"/>
      <c r="E69" s="140"/>
      <c r="F69" s="140"/>
      <c r="G69" s="140"/>
      <c r="H69" s="140"/>
      <c r="I69" s="95" t="s">
        <v>49</v>
      </c>
      <c r="J69" s="95" t="s">
        <v>50</v>
      </c>
      <c r="K69" s="95" t="s">
        <v>51</v>
      </c>
      <c r="L69" s="95" t="s">
        <v>52</v>
      </c>
      <c r="M69" s="142"/>
      <c r="N69" s="144"/>
    </row>
    <row r="70" spans="2:14" x14ac:dyDescent="0.2">
      <c r="B70" s="125" t="s">
        <v>126</v>
      </c>
      <c r="C70" s="126"/>
      <c r="D70" s="126"/>
      <c r="E70" s="126"/>
      <c r="F70" s="126"/>
      <c r="G70" s="127"/>
      <c r="H70" s="96" t="s">
        <v>17</v>
      </c>
      <c r="I70" s="97">
        <v>114.43</v>
      </c>
      <c r="J70" s="97">
        <v>81.540000000000006</v>
      </c>
      <c r="K70" s="97">
        <v>41.31</v>
      </c>
      <c r="L70" s="97"/>
      <c r="M70" s="97">
        <v>6.52</v>
      </c>
      <c r="N70" s="97"/>
    </row>
    <row r="71" spans="2:14" x14ac:dyDescent="0.2">
      <c r="B71" s="128"/>
      <c r="C71" s="129"/>
      <c r="D71" s="129"/>
      <c r="E71" s="129"/>
      <c r="F71" s="129"/>
      <c r="G71" s="130"/>
      <c r="H71" s="96" t="s">
        <v>18</v>
      </c>
      <c r="I71" s="97">
        <v>21.74</v>
      </c>
      <c r="J71" s="97">
        <v>16.579999999999998</v>
      </c>
      <c r="K71" s="97">
        <v>8.43</v>
      </c>
      <c r="L71" s="97"/>
      <c r="M71" s="97">
        <v>0.54</v>
      </c>
      <c r="N71" s="97"/>
    </row>
    <row r="72" spans="2:14" x14ac:dyDescent="0.2">
      <c r="B72" s="128"/>
      <c r="C72" s="129"/>
      <c r="D72" s="129"/>
      <c r="E72" s="129"/>
      <c r="F72" s="129"/>
      <c r="G72" s="130"/>
      <c r="H72" s="96" t="s">
        <v>19</v>
      </c>
      <c r="I72" s="97">
        <v>67.95</v>
      </c>
      <c r="J72" s="97">
        <v>49.47</v>
      </c>
      <c r="K72" s="97">
        <v>25.28</v>
      </c>
      <c r="L72" s="97"/>
      <c r="M72" s="97">
        <v>1.36</v>
      </c>
      <c r="N72" s="97"/>
    </row>
    <row r="73" spans="2:14" x14ac:dyDescent="0.2">
      <c r="B73" s="128"/>
      <c r="C73" s="129"/>
      <c r="D73" s="129"/>
      <c r="E73" s="129"/>
      <c r="F73" s="129"/>
      <c r="G73" s="130"/>
      <c r="H73" s="96" t="s">
        <v>122</v>
      </c>
      <c r="I73" s="97">
        <v>855.9</v>
      </c>
      <c r="J73" s="97">
        <v>611.54999999999995</v>
      </c>
      <c r="K73" s="97">
        <v>307.68</v>
      </c>
      <c r="L73" s="97"/>
      <c r="M73" s="97">
        <v>26.64</v>
      </c>
      <c r="N73" s="97"/>
    </row>
    <row r="74" spans="2:14" x14ac:dyDescent="0.2">
      <c r="B74" s="131"/>
      <c r="C74" s="132"/>
      <c r="D74" s="132"/>
      <c r="E74" s="132"/>
      <c r="F74" s="132"/>
      <c r="G74" s="133"/>
      <c r="H74" s="96" t="s">
        <v>128</v>
      </c>
      <c r="I74" s="97">
        <v>206.02</v>
      </c>
      <c r="J74" s="97">
        <v>146.77000000000001</v>
      </c>
      <c r="K74" s="97">
        <v>73.66</v>
      </c>
      <c r="L74" s="97"/>
      <c r="M74" s="97">
        <v>6.25</v>
      </c>
      <c r="N74" s="97"/>
    </row>
    <row r="75" spans="2:14" x14ac:dyDescent="0.2">
      <c r="B75" s="98" t="s">
        <v>123</v>
      </c>
      <c r="C75" s="95" t="s">
        <v>53</v>
      </c>
      <c r="D75" s="98">
        <v>2</v>
      </c>
      <c r="E75" s="98">
        <v>16</v>
      </c>
      <c r="F75" s="98">
        <v>1</v>
      </c>
      <c r="G75" s="99">
        <v>2.7</v>
      </c>
      <c r="H75" s="100" t="s">
        <v>17</v>
      </c>
      <c r="I75" s="101">
        <v>9.44</v>
      </c>
      <c r="J75" s="101">
        <v>42.75</v>
      </c>
      <c r="K75" s="101">
        <v>12.42</v>
      </c>
      <c r="L75" s="82">
        <f>IFERROR(SUM(I75,J75,K75),"")</f>
        <v>64.61</v>
      </c>
      <c r="M75" s="102">
        <v>150.74</v>
      </c>
      <c r="N75" s="82">
        <f>IFERROR(SUM(L75,M75),"")</f>
        <v>215.35000000000002</v>
      </c>
    </row>
    <row r="76" spans="2:14" x14ac:dyDescent="0.2">
      <c r="B76" s="95"/>
      <c r="C76" s="95"/>
      <c r="D76" s="95"/>
      <c r="E76" s="95"/>
      <c r="F76" s="95"/>
      <c r="G76" s="95"/>
      <c r="H76" s="83" t="s">
        <v>54</v>
      </c>
      <c r="I76" s="84">
        <f>IFERROR(I75*I70,"")</f>
        <v>1080.2192</v>
      </c>
      <c r="J76" s="84">
        <f t="shared" ref="J76:K76" si="9">IFERROR(J75*J70,"")</f>
        <v>3485.8350000000005</v>
      </c>
      <c r="K76" s="84">
        <f t="shared" si="9"/>
        <v>513.0702</v>
      </c>
      <c r="L76" s="84">
        <f>IFERROR(SUM(I76,J76,K76),"")</f>
        <v>5079.1244000000006</v>
      </c>
      <c r="M76" s="84">
        <f>IFERROR(M75*M70,"")</f>
        <v>982.82479999999998</v>
      </c>
      <c r="N76" s="82">
        <f>IFERROR(SUM(L76,M76),"")</f>
        <v>6061.9492000000009</v>
      </c>
    </row>
    <row r="77" spans="2:14" x14ac:dyDescent="0.2">
      <c r="B77" s="95"/>
      <c r="C77" s="95"/>
      <c r="D77" s="95"/>
      <c r="E77" s="95"/>
      <c r="F77" s="95"/>
      <c r="G77" s="95"/>
      <c r="H77" s="100" t="s">
        <v>130</v>
      </c>
      <c r="I77" s="101">
        <v>34.630000000000003</v>
      </c>
      <c r="J77" s="101">
        <v>63.59</v>
      </c>
      <c r="K77" s="101">
        <v>1.1000000000000001</v>
      </c>
      <c r="L77" s="82">
        <f t="shared" ref="L77:L86" si="10">IFERROR(SUM(I77,J77,K77),"")</f>
        <v>99.32</v>
      </c>
      <c r="M77" s="102">
        <v>165.78</v>
      </c>
      <c r="N77" s="82">
        <f t="shared" ref="N77" si="11">IFERROR(SUM(L77,M77),"")</f>
        <v>265.10000000000002</v>
      </c>
    </row>
    <row r="78" spans="2:14" x14ac:dyDescent="0.2">
      <c r="B78" s="95"/>
      <c r="C78" s="95"/>
      <c r="D78" s="95"/>
      <c r="E78" s="95"/>
      <c r="F78" s="95"/>
      <c r="G78" s="95"/>
      <c r="H78" s="83" t="s">
        <v>54</v>
      </c>
      <c r="I78" s="84">
        <f>IFERROR(I77*I71,"")</f>
        <v>752.85620000000006</v>
      </c>
      <c r="J78" s="84">
        <f t="shared" ref="J78:K78" si="12">IFERROR(J77*J71,"")</f>
        <v>1054.3221999999998</v>
      </c>
      <c r="K78" s="84">
        <f t="shared" si="12"/>
        <v>9.2729999999999997</v>
      </c>
      <c r="L78" s="84">
        <f t="shared" si="10"/>
        <v>1816.4513999999997</v>
      </c>
      <c r="M78" s="84">
        <f t="shared" ref="M78" si="13">IFERROR(M77*M71,"")</f>
        <v>89.521200000000007</v>
      </c>
      <c r="N78" s="82">
        <f>IFERROR(SUM(L78,M78),"")</f>
        <v>1905.9725999999996</v>
      </c>
    </row>
    <row r="79" spans="2:14" x14ac:dyDescent="0.2">
      <c r="B79" s="95"/>
      <c r="C79" s="95"/>
      <c r="D79" s="95"/>
      <c r="E79" s="95"/>
      <c r="F79" s="95"/>
      <c r="G79" s="95"/>
      <c r="H79" s="85" t="s">
        <v>19</v>
      </c>
      <c r="I79" s="102">
        <v>2.83</v>
      </c>
      <c r="J79" s="102">
        <v>20.39</v>
      </c>
      <c r="K79" s="102">
        <v>4.66</v>
      </c>
      <c r="L79" s="82">
        <f t="shared" si="10"/>
        <v>27.88</v>
      </c>
      <c r="M79" s="102">
        <v>44.22</v>
      </c>
      <c r="N79" s="82">
        <f t="shared" ref="N79" si="14">IFERROR(SUM(L79,M79),"")</f>
        <v>72.099999999999994</v>
      </c>
    </row>
    <row r="80" spans="2:14" x14ac:dyDescent="0.2">
      <c r="B80" s="95"/>
      <c r="C80" s="95"/>
      <c r="D80" s="95"/>
      <c r="E80" s="95"/>
      <c r="F80" s="95"/>
      <c r="G80" s="95"/>
      <c r="H80" s="83" t="s">
        <v>54</v>
      </c>
      <c r="I80" s="84">
        <f>IFERROR(I79*I72,"")</f>
        <v>192.29850000000002</v>
      </c>
      <c r="J80" s="84">
        <f>IFERROR(J79*J72,"")</f>
        <v>1008.6933</v>
      </c>
      <c r="K80" s="84">
        <f>IFERROR(K79*K72,"")</f>
        <v>117.80480000000001</v>
      </c>
      <c r="L80" s="84">
        <f t="shared" si="10"/>
        <v>1318.7966000000001</v>
      </c>
      <c r="M80" s="84">
        <f>IFERROR(M79*M72,"")</f>
        <v>60.139200000000002</v>
      </c>
      <c r="N80" s="82">
        <f>IFERROR(SUM(L80,M80),"")</f>
        <v>1378.9358000000002</v>
      </c>
    </row>
    <row r="81" spans="1:14" x14ac:dyDescent="0.2">
      <c r="B81" s="95"/>
      <c r="C81" s="95"/>
      <c r="D81" s="95"/>
      <c r="E81" s="95"/>
      <c r="F81" s="95"/>
      <c r="G81" s="95"/>
      <c r="H81" s="85" t="s">
        <v>122</v>
      </c>
      <c r="I81" s="102"/>
      <c r="J81" s="102"/>
      <c r="K81" s="102"/>
      <c r="L81" s="82">
        <f t="shared" si="10"/>
        <v>0</v>
      </c>
      <c r="M81" s="102">
        <v>33.159999999999997</v>
      </c>
      <c r="N81" s="82">
        <f t="shared" ref="N81" si="15">IFERROR(SUM(L81,M81),"")</f>
        <v>33.159999999999997</v>
      </c>
    </row>
    <row r="82" spans="1:14" x14ac:dyDescent="0.2">
      <c r="B82" s="95"/>
      <c r="C82" s="95"/>
      <c r="D82" s="95"/>
      <c r="E82" s="95"/>
      <c r="F82" s="95"/>
      <c r="G82" s="95"/>
      <c r="H82" s="83" t="s">
        <v>54</v>
      </c>
      <c r="I82" s="84">
        <f>IFERROR(I81*I73,"")</f>
        <v>0</v>
      </c>
      <c r="J82" s="84">
        <f>IFERROR(J81*J73,"")</f>
        <v>0</v>
      </c>
      <c r="K82" s="84">
        <f>IFERROR(K81*K73,"")</f>
        <v>0</v>
      </c>
      <c r="L82" s="84">
        <f t="shared" si="10"/>
        <v>0</v>
      </c>
      <c r="M82" s="84">
        <f>IFERROR(M81*M73,"")</f>
        <v>883.38239999999996</v>
      </c>
      <c r="N82" s="82">
        <f>IFERROR(SUM(L82,M82),"")</f>
        <v>883.38239999999996</v>
      </c>
    </row>
    <row r="83" spans="1:14" x14ac:dyDescent="0.2">
      <c r="B83" s="95"/>
      <c r="C83" s="95"/>
      <c r="D83" s="95"/>
      <c r="E83" s="95"/>
      <c r="F83" s="95"/>
      <c r="G83" s="95"/>
      <c r="H83" s="85" t="s">
        <v>128</v>
      </c>
      <c r="I83" s="102"/>
      <c r="J83" s="102"/>
      <c r="K83" s="102"/>
      <c r="L83" s="82">
        <f t="shared" si="10"/>
        <v>0</v>
      </c>
      <c r="M83" s="102"/>
      <c r="N83" s="82">
        <f t="shared" ref="N83" si="16">IFERROR(SUM(L83,M83),"")</f>
        <v>0</v>
      </c>
    </row>
    <row r="84" spans="1:14" x14ac:dyDescent="0.2">
      <c r="B84" s="95"/>
      <c r="C84" s="95"/>
      <c r="D84" s="95"/>
      <c r="E84" s="95"/>
      <c r="F84" s="95"/>
      <c r="G84" s="95"/>
      <c r="H84" s="83" t="s">
        <v>54</v>
      </c>
      <c r="I84" s="84">
        <f>IFERROR(I83*I74,"")</f>
        <v>0</v>
      </c>
      <c r="J84" s="84">
        <f>IFERROR(J83*J74,"")</f>
        <v>0</v>
      </c>
      <c r="K84" s="84">
        <f>IFERROR(K83*K74,"")</f>
        <v>0</v>
      </c>
      <c r="L84" s="84">
        <f t="shared" si="10"/>
        <v>0</v>
      </c>
      <c r="M84" s="84">
        <f>IFERROR(M83*M74,"")</f>
        <v>0</v>
      </c>
      <c r="N84" s="84">
        <f>IFERROR(SUM(L84,M84),"")</f>
        <v>0</v>
      </c>
    </row>
    <row r="85" spans="1:14" x14ac:dyDescent="0.2">
      <c r="B85" s="95"/>
      <c r="C85" s="95"/>
      <c r="D85" s="95"/>
      <c r="E85" s="95"/>
      <c r="F85" s="95"/>
      <c r="G85" s="95"/>
      <c r="H85" s="86" t="s">
        <v>55</v>
      </c>
      <c r="I85" s="87">
        <f ca="1">SUM(I75:OFFSET(I85,-1,0))-I86</f>
        <v>46.899999999999864</v>
      </c>
      <c r="J85" s="87">
        <f ca="1">SUM(J75:OFFSET(J85,-1,0))-J86</f>
        <v>126.73000000000047</v>
      </c>
      <c r="K85" s="87">
        <f ca="1">SUM(K75:OFFSET(K85,-1,0))-K86</f>
        <v>18.17999999999995</v>
      </c>
      <c r="L85" s="87">
        <f t="shared" ca="1" si="10"/>
        <v>191.81000000000029</v>
      </c>
      <c r="M85" s="87">
        <f ca="1">SUM(M75:OFFSET(M85,-1,0))-M86</f>
        <v>393.90000000000009</v>
      </c>
      <c r="N85" s="87">
        <f t="shared" ref="N85" ca="1" si="17">IFERROR(SUM(L85,M85),"")</f>
        <v>585.71000000000038</v>
      </c>
    </row>
    <row r="86" spans="1:14" x14ac:dyDescent="0.2">
      <c r="B86" s="95"/>
      <c r="C86" s="95"/>
      <c r="D86" s="95"/>
      <c r="E86" s="95"/>
      <c r="F86" s="95"/>
      <c r="G86" s="95"/>
      <c r="H86" s="86" t="s">
        <v>70</v>
      </c>
      <c r="I86" s="87">
        <f>SUMIF(H75:H84,"стоимость",I75:I84)</f>
        <v>2025.3739000000003</v>
      </c>
      <c r="J86" s="87">
        <f>SUMIF(H75:H84,"стоимость",J75:J84)</f>
        <v>5548.8505000000005</v>
      </c>
      <c r="K86" s="87">
        <f>SUMIF(H75:H84,"стоимость",K75:K84)</f>
        <v>640.14800000000002</v>
      </c>
      <c r="L86" s="87">
        <f t="shared" si="10"/>
        <v>8214.3724000000002</v>
      </c>
      <c r="M86" s="87">
        <f>SUMIF(H75:H84,"стоимость",M75:M84)</f>
        <v>2015.8676</v>
      </c>
      <c r="N86" s="82">
        <f>IFERROR(SUM(L86,M86),"")</f>
        <v>10230.24</v>
      </c>
    </row>
    <row r="87" spans="1:14" x14ac:dyDescent="0.2">
      <c r="B87" s="103"/>
      <c r="C87" s="103"/>
      <c r="D87" s="103"/>
      <c r="E87" s="103"/>
      <c r="F87" s="103"/>
      <c r="G87" s="104"/>
      <c r="H87" s="88"/>
      <c r="I87" s="88"/>
      <c r="J87" s="88"/>
      <c r="K87" s="88"/>
      <c r="L87" s="89"/>
      <c r="M87" s="88"/>
      <c r="N87" s="88"/>
    </row>
    <row r="88" spans="1:14" x14ac:dyDescent="0.2">
      <c r="B88" s="134" t="s">
        <v>56</v>
      </c>
      <c r="C88" s="134"/>
      <c r="D88" s="134"/>
      <c r="E88" s="134"/>
      <c r="F88" s="109"/>
      <c r="G88" s="80"/>
      <c r="H88" s="80"/>
      <c r="I88" s="80"/>
      <c r="J88" s="88"/>
      <c r="K88" s="88"/>
      <c r="L88" s="89"/>
      <c r="M88" s="88"/>
      <c r="N88" s="88"/>
    </row>
    <row r="89" spans="1:14" x14ac:dyDescent="0.2">
      <c r="A89" s="2"/>
      <c r="B89" s="124" t="s">
        <v>101</v>
      </c>
      <c r="C89" s="124"/>
      <c r="D89" s="124"/>
      <c r="E89" s="124"/>
      <c r="F89" s="124"/>
      <c r="G89" s="124"/>
      <c r="H89" s="124"/>
      <c r="I89" s="124"/>
      <c r="J89" s="88"/>
      <c r="K89" s="88"/>
      <c r="L89" s="89"/>
      <c r="M89" s="88"/>
      <c r="N89" s="88"/>
    </row>
    <row r="90" spans="1:14" x14ac:dyDescent="0.2">
      <c r="B90" s="124" t="s">
        <v>57</v>
      </c>
      <c r="C90" s="124"/>
      <c r="D90" s="124"/>
      <c r="E90" s="124"/>
      <c r="F90" s="124"/>
      <c r="G90" s="124"/>
      <c r="H90" s="124"/>
      <c r="I90" s="124"/>
      <c r="J90" s="88"/>
      <c r="K90" s="88"/>
      <c r="L90" s="89"/>
      <c r="M90" s="88"/>
      <c r="N90" s="88"/>
    </row>
    <row r="91" spans="1:14" x14ac:dyDescent="0.2">
      <c r="B91" s="124" t="s">
        <v>58</v>
      </c>
      <c r="C91" s="124"/>
      <c r="D91" s="124"/>
      <c r="E91" s="124"/>
      <c r="F91" s="124"/>
      <c r="G91" s="124"/>
      <c r="H91" s="124"/>
      <c r="I91" s="124"/>
      <c r="J91" s="88"/>
      <c r="K91" s="88"/>
      <c r="L91" s="89"/>
      <c r="M91" s="88"/>
      <c r="N91" s="88"/>
    </row>
    <row r="92" spans="1:14" x14ac:dyDescent="0.2">
      <c r="B92" s="124" t="s">
        <v>59</v>
      </c>
      <c r="C92" s="124"/>
      <c r="D92" s="124"/>
      <c r="E92" s="124"/>
      <c r="F92" s="124"/>
      <c r="G92" s="124"/>
      <c r="H92" s="124"/>
      <c r="I92" s="124"/>
      <c r="J92" s="88"/>
      <c r="K92" s="88"/>
      <c r="L92" s="89"/>
      <c r="M92" s="88"/>
      <c r="N92" s="88"/>
    </row>
    <row r="93" spans="1:14" x14ac:dyDescent="0.2">
      <c r="B93" s="124" t="s">
        <v>60</v>
      </c>
      <c r="C93" s="124"/>
      <c r="D93" s="124"/>
      <c r="E93" s="124"/>
      <c r="F93" s="124"/>
      <c r="G93" s="124"/>
      <c r="H93" s="124"/>
      <c r="I93" s="124"/>
      <c r="J93" s="80"/>
      <c r="K93" s="80"/>
      <c r="L93" s="80"/>
      <c r="M93" s="80"/>
      <c r="N93" s="80"/>
    </row>
    <row r="94" spans="1:14" x14ac:dyDescent="0.2">
      <c r="B94" s="124" t="s">
        <v>61</v>
      </c>
      <c r="C94" s="124"/>
      <c r="D94" s="124"/>
      <c r="E94" s="124"/>
      <c r="F94" s="124"/>
      <c r="G94" s="124"/>
      <c r="H94" s="124"/>
      <c r="I94" s="124"/>
      <c r="J94" s="80"/>
      <c r="K94" s="80"/>
      <c r="L94" s="80"/>
      <c r="M94" s="80"/>
      <c r="N94" s="80"/>
    </row>
    <row r="95" spans="1:14" x14ac:dyDescent="0.2">
      <c r="B95" s="124" t="s">
        <v>62</v>
      </c>
      <c r="C95" s="124"/>
      <c r="D95" s="124"/>
      <c r="E95" s="124"/>
      <c r="F95" s="124"/>
      <c r="G95" s="124"/>
      <c r="H95" s="124"/>
      <c r="I95" s="124"/>
      <c r="J95" s="80"/>
      <c r="K95" s="80"/>
      <c r="L95" s="80"/>
      <c r="M95" s="80"/>
      <c r="N95" s="80"/>
    </row>
    <row r="96" spans="1:14" x14ac:dyDescent="0.2">
      <c r="B96" s="124" t="s">
        <v>63</v>
      </c>
      <c r="C96" s="124"/>
      <c r="D96" s="124"/>
      <c r="E96" s="124"/>
      <c r="F96" s="124"/>
      <c r="G96" s="124"/>
      <c r="H96" s="124"/>
      <c r="I96" s="124"/>
      <c r="J96" s="80"/>
      <c r="K96" s="80"/>
      <c r="L96" s="80"/>
      <c r="M96" s="80"/>
      <c r="N96" s="80"/>
    </row>
    <row r="97" spans="2:14" x14ac:dyDescent="0.2">
      <c r="B97" s="108"/>
      <c r="C97" s="108"/>
      <c r="D97" s="108"/>
      <c r="E97" s="108"/>
      <c r="F97" s="108"/>
      <c r="G97" s="108"/>
      <c r="H97" s="108"/>
      <c r="I97" s="108"/>
      <c r="J97" s="80"/>
      <c r="K97" s="80"/>
      <c r="L97" s="80"/>
      <c r="M97" s="80"/>
      <c r="N97" s="80"/>
    </row>
    <row r="98" spans="2:14" x14ac:dyDescent="0.2">
      <c r="B98" s="80" t="s">
        <v>64</v>
      </c>
      <c r="C98" s="80"/>
      <c r="D98" s="80"/>
      <c r="E98" s="80"/>
      <c r="F98" s="80"/>
      <c r="G98" s="80"/>
      <c r="H98" s="80"/>
      <c r="I98" s="80"/>
      <c r="J98" s="80" t="s">
        <v>65</v>
      </c>
      <c r="K98" s="80"/>
      <c r="L98" s="80"/>
      <c r="M98" s="80"/>
      <c r="N98" s="80"/>
    </row>
    <row r="99" spans="2:14" x14ac:dyDescent="0.2">
      <c r="B99" s="107" t="s">
        <v>100</v>
      </c>
      <c r="C99" s="107"/>
      <c r="D99" s="80"/>
      <c r="E99" s="80"/>
      <c r="F99" s="80"/>
      <c r="G99" s="80"/>
      <c r="H99" s="80"/>
      <c r="I99" s="80"/>
      <c r="J99" s="107"/>
      <c r="K99" s="107"/>
      <c r="L99" s="107"/>
      <c r="M99" s="80"/>
      <c r="N99" s="80"/>
    </row>
    <row r="100" spans="2:14" x14ac:dyDescent="0.2">
      <c r="B100" s="91" t="s">
        <v>66</v>
      </c>
      <c r="C100" s="80"/>
      <c r="D100" s="80"/>
      <c r="E100" s="80"/>
      <c r="F100" s="80"/>
      <c r="G100" s="80"/>
      <c r="H100" s="80"/>
      <c r="I100" s="80"/>
      <c r="J100" s="80" t="s">
        <v>66</v>
      </c>
      <c r="K100" s="80"/>
      <c r="L100" s="80"/>
      <c r="M100" s="80"/>
      <c r="N100" s="80"/>
    </row>
    <row r="101" spans="2:14" x14ac:dyDescent="0.2">
      <c r="B101" s="80"/>
      <c r="C101" s="80"/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</row>
    <row r="102" spans="2:14" x14ac:dyDescent="0.2">
      <c r="B102" s="107"/>
      <c r="C102" s="107"/>
      <c r="D102" s="80"/>
      <c r="E102" s="80"/>
      <c r="F102" s="80"/>
      <c r="G102" s="80"/>
      <c r="H102" s="80"/>
      <c r="I102" s="80"/>
      <c r="J102" s="107"/>
      <c r="K102" s="107"/>
      <c r="L102" s="107"/>
      <c r="M102" s="80"/>
      <c r="N102" s="80"/>
    </row>
    <row r="103" spans="2:14" x14ac:dyDescent="0.2">
      <c r="B103" s="92" t="s">
        <v>67</v>
      </c>
      <c r="C103" s="80"/>
      <c r="D103" s="80"/>
      <c r="E103" s="80"/>
      <c r="F103" s="80"/>
      <c r="G103" s="80"/>
      <c r="H103" s="80"/>
      <c r="I103" s="80"/>
      <c r="J103" s="123" t="s">
        <v>67</v>
      </c>
      <c r="K103" s="123"/>
      <c r="L103" s="123"/>
      <c r="M103" s="80"/>
      <c r="N103" s="80"/>
    </row>
    <row r="104" spans="2:14" x14ac:dyDescent="0.2">
      <c r="B104" s="80"/>
      <c r="C104" s="80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</row>
    <row r="105" spans="2:14" x14ac:dyDescent="0.2">
      <c r="B105" s="108" t="s">
        <v>68</v>
      </c>
      <c r="C105" s="80"/>
      <c r="D105" s="80"/>
      <c r="E105" s="80"/>
      <c r="F105" s="80"/>
      <c r="G105" s="80"/>
      <c r="H105" s="80"/>
      <c r="I105" s="80"/>
      <c r="J105" s="80" t="s">
        <v>68</v>
      </c>
      <c r="K105" s="80"/>
      <c r="L105" s="80"/>
      <c r="M105" s="80"/>
      <c r="N105" s="80"/>
    </row>
    <row r="108" spans="2:14" x14ac:dyDescent="0.2">
      <c r="B108" s="80"/>
      <c r="C108" s="80"/>
      <c r="D108" s="80"/>
      <c r="E108" s="80"/>
      <c r="F108" s="80"/>
      <c r="G108" s="80"/>
      <c r="H108" s="80"/>
      <c r="I108" s="80"/>
      <c r="J108" s="80"/>
      <c r="K108" s="80"/>
      <c r="M108" s="80"/>
      <c r="N108" s="111" t="s">
        <v>33</v>
      </c>
    </row>
    <row r="109" spans="2:14" x14ac:dyDescent="0.2">
      <c r="B109" s="80"/>
      <c r="C109" s="80"/>
      <c r="D109" s="80"/>
      <c r="E109" s="80"/>
      <c r="F109" s="80"/>
      <c r="G109" s="80"/>
      <c r="H109" s="80"/>
      <c r="I109" s="80"/>
      <c r="J109" s="80"/>
      <c r="K109" s="80"/>
      <c r="M109" s="80"/>
      <c r="N109" s="111" t="s">
        <v>34</v>
      </c>
    </row>
    <row r="110" spans="2:14" x14ac:dyDescent="0.2">
      <c r="B110" s="80"/>
      <c r="C110" s="80"/>
      <c r="D110" s="80"/>
      <c r="E110" s="80"/>
      <c r="F110" s="80"/>
      <c r="G110" s="80"/>
      <c r="H110" s="80"/>
      <c r="I110" s="80"/>
      <c r="J110" s="80"/>
      <c r="K110" s="80"/>
      <c r="M110" s="80"/>
      <c r="N110" s="111" t="s">
        <v>35</v>
      </c>
    </row>
    <row r="111" spans="2:14" x14ac:dyDescent="0.2">
      <c r="B111" s="80"/>
      <c r="C111" s="80"/>
      <c r="D111" s="80"/>
      <c r="E111" s="80"/>
      <c r="F111" s="80"/>
      <c r="G111" s="80"/>
      <c r="H111" s="80"/>
      <c r="I111" s="80"/>
      <c r="J111" s="80"/>
      <c r="K111" s="80"/>
      <c r="L111" s="80"/>
      <c r="M111" s="80"/>
      <c r="N111" s="80"/>
    </row>
    <row r="112" spans="2:14" x14ac:dyDescent="0.2">
      <c r="B112" s="80"/>
      <c r="C112" s="135" t="s">
        <v>36</v>
      </c>
      <c r="D112" s="135"/>
      <c r="E112" s="135"/>
      <c r="F112" s="135"/>
      <c r="G112" s="135"/>
      <c r="H112" s="135"/>
      <c r="I112" s="135"/>
      <c r="J112" s="135"/>
      <c r="K112" s="135"/>
      <c r="L112" s="135"/>
      <c r="M112" s="80"/>
      <c r="N112" s="80"/>
    </row>
    <row r="113" spans="2:14" x14ac:dyDescent="0.2">
      <c r="B113" s="80"/>
      <c r="C113" s="135" t="s">
        <v>37</v>
      </c>
      <c r="D113" s="135"/>
      <c r="E113" s="135"/>
      <c r="F113" s="135"/>
      <c r="G113" s="135"/>
      <c r="H113" s="135"/>
      <c r="I113" s="135"/>
      <c r="J113" s="135"/>
      <c r="K113" s="135"/>
      <c r="L113" s="135"/>
      <c r="M113" s="80"/>
      <c r="N113" s="80"/>
    </row>
    <row r="114" spans="2:14" x14ac:dyDescent="0.2">
      <c r="B114" s="80" t="s">
        <v>38</v>
      </c>
      <c r="C114" s="110"/>
      <c r="D114" s="110"/>
      <c r="E114" s="110"/>
      <c r="F114" s="110"/>
      <c r="G114" s="110"/>
      <c r="H114" s="110"/>
      <c r="I114" s="110"/>
      <c r="J114" s="110"/>
      <c r="K114" s="110"/>
      <c r="L114" s="135" t="s">
        <v>39</v>
      </c>
      <c r="M114" s="135"/>
      <c r="N114" s="135"/>
    </row>
    <row r="115" spans="2:14" x14ac:dyDescent="0.2">
      <c r="B115" s="80"/>
      <c r="C115" s="110"/>
      <c r="D115" s="110"/>
      <c r="E115" s="110"/>
      <c r="F115" s="110"/>
      <c r="G115" s="110"/>
      <c r="H115" s="110"/>
      <c r="I115" s="110"/>
      <c r="J115" s="110"/>
      <c r="K115" s="110"/>
      <c r="L115" s="110"/>
      <c r="M115" s="110"/>
      <c r="N115" s="110"/>
    </row>
    <row r="116" spans="2:14" x14ac:dyDescent="0.2">
      <c r="B116" s="80" t="s">
        <v>40</v>
      </c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</row>
    <row r="117" spans="2:14" x14ac:dyDescent="0.2">
      <c r="B117" s="80" t="s">
        <v>41</v>
      </c>
      <c r="C117" s="110"/>
      <c r="D117" s="110"/>
      <c r="E117" s="110"/>
      <c r="F117" s="110"/>
      <c r="G117" s="110"/>
      <c r="H117" s="110"/>
      <c r="I117" s="110"/>
      <c r="J117" s="110"/>
      <c r="K117" s="110"/>
      <c r="L117" s="110"/>
      <c r="M117" s="110"/>
      <c r="N117" s="110"/>
    </row>
    <row r="118" spans="2:14" x14ac:dyDescent="0.2">
      <c r="B118" s="80" t="s">
        <v>127</v>
      </c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  <c r="M118" s="110"/>
      <c r="N118" s="110"/>
    </row>
    <row r="119" spans="2:14" x14ac:dyDescent="0.2">
      <c r="B119" s="80"/>
      <c r="C119" s="110"/>
      <c r="D119" s="110"/>
      <c r="E119" s="110"/>
      <c r="F119" s="110"/>
      <c r="G119" s="110"/>
      <c r="H119" s="110"/>
      <c r="I119" s="110"/>
      <c r="J119" s="110"/>
      <c r="K119" s="110"/>
      <c r="L119" s="110"/>
      <c r="M119" s="110"/>
      <c r="N119" s="110"/>
    </row>
    <row r="120" spans="2:14" x14ac:dyDescent="0.2">
      <c r="B120" s="80"/>
      <c r="C120" s="80"/>
      <c r="D120" s="80"/>
      <c r="E120" s="80"/>
      <c r="F120" s="80"/>
      <c r="G120" s="80"/>
      <c r="H120" s="80"/>
      <c r="I120" s="80"/>
      <c r="J120" s="80"/>
      <c r="K120" s="80"/>
      <c r="L120" s="80"/>
      <c r="M120" s="80"/>
      <c r="N120" s="80"/>
    </row>
    <row r="121" spans="2:14" x14ac:dyDescent="0.2">
      <c r="B121" s="136" t="s">
        <v>24</v>
      </c>
      <c r="C121" s="138" t="s">
        <v>42</v>
      </c>
      <c r="D121" s="140" t="s">
        <v>43</v>
      </c>
      <c r="E121" s="140" t="s">
        <v>44</v>
      </c>
      <c r="F121" s="140" t="s">
        <v>69</v>
      </c>
      <c r="G121" s="140" t="s">
        <v>45</v>
      </c>
      <c r="H121" s="140" t="s">
        <v>8</v>
      </c>
      <c r="I121" s="141" t="s">
        <v>46</v>
      </c>
      <c r="J121" s="141"/>
      <c r="K121" s="141"/>
      <c r="L121" s="141"/>
      <c r="M121" s="142" t="s">
        <v>47</v>
      </c>
      <c r="N121" s="143" t="s">
        <v>48</v>
      </c>
    </row>
    <row r="122" spans="2:14" x14ac:dyDescent="0.2">
      <c r="B122" s="137"/>
      <c r="C122" s="139"/>
      <c r="D122" s="140"/>
      <c r="E122" s="140"/>
      <c r="F122" s="140"/>
      <c r="G122" s="140"/>
      <c r="H122" s="140"/>
      <c r="I122" s="95" t="s">
        <v>49</v>
      </c>
      <c r="J122" s="95" t="s">
        <v>50</v>
      </c>
      <c r="K122" s="95" t="s">
        <v>51</v>
      </c>
      <c r="L122" s="95" t="s">
        <v>52</v>
      </c>
      <c r="M122" s="142"/>
      <c r="N122" s="144"/>
    </row>
    <row r="123" spans="2:14" x14ac:dyDescent="0.2">
      <c r="B123" s="125" t="s">
        <v>126</v>
      </c>
      <c r="C123" s="126"/>
      <c r="D123" s="126"/>
      <c r="E123" s="126"/>
      <c r="F123" s="126"/>
      <c r="G123" s="127"/>
      <c r="H123" s="96" t="s">
        <v>17</v>
      </c>
      <c r="I123" s="97">
        <v>114.43</v>
      </c>
      <c r="J123" s="97">
        <v>81.540000000000006</v>
      </c>
      <c r="K123" s="97">
        <v>41.31</v>
      </c>
      <c r="L123" s="97"/>
      <c r="M123" s="97">
        <v>6.52</v>
      </c>
      <c r="N123" s="97"/>
    </row>
    <row r="124" spans="2:14" x14ac:dyDescent="0.2">
      <c r="B124" s="128"/>
      <c r="C124" s="129"/>
      <c r="D124" s="129"/>
      <c r="E124" s="129"/>
      <c r="F124" s="129"/>
      <c r="G124" s="130"/>
      <c r="H124" s="96" t="s">
        <v>22</v>
      </c>
      <c r="I124" s="97">
        <v>855.9</v>
      </c>
      <c r="J124" s="97">
        <v>611.54999999999995</v>
      </c>
      <c r="K124" s="97">
        <v>307.68</v>
      </c>
      <c r="L124" s="97"/>
      <c r="M124" s="97">
        <v>26.64</v>
      </c>
      <c r="N124" s="97"/>
    </row>
    <row r="125" spans="2:14" x14ac:dyDescent="0.2">
      <c r="B125" s="128"/>
      <c r="C125" s="129"/>
      <c r="D125" s="129"/>
      <c r="E125" s="129"/>
      <c r="F125" s="129"/>
      <c r="G125" s="130"/>
      <c r="H125" s="96" t="s">
        <v>19</v>
      </c>
      <c r="I125" s="97">
        <v>67.95</v>
      </c>
      <c r="J125" s="97">
        <v>49.47</v>
      </c>
      <c r="K125" s="97">
        <v>25.28</v>
      </c>
      <c r="L125" s="97"/>
      <c r="M125" s="97">
        <v>1.36</v>
      </c>
      <c r="N125" s="97"/>
    </row>
    <row r="126" spans="2:14" x14ac:dyDescent="0.2">
      <c r="B126" s="128"/>
      <c r="C126" s="129"/>
      <c r="D126" s="129"/>
      <c r="E126" s="129"/>
      <c r="F126" s="129"/>
      <c r="G126" s="130"/>
      <c r="H126" s="96" t="s">
        <v>122</v>
      </c>
      <c r="I126" s="97">
        <v>855.9</v>
      </c>
      <c r="J126" s="97">
        <v>611.54999999999995</v>
      </c>
      <c r="K126" s="97">
        <v>307.68</v>
      </c>
      <c r="L126" s="97"/>
      <c r="M126" s="97">
        <v>26.64</v>
      </c>
      <c r="N126" s="97"/>
    </row>
    <row r="127" spans="2:14" x14ac:dyDescent="0.2">
      <c r="B127" s="131"/>
      <c r="C127" s="132"/>
      <c r="D127" s="132"/>
      <c r="E127" s="132"/>
      <c r="F127" s="132"/>
      <c r="G127" s="133"/>
      <c r="H127" s="96" t="s">
        <v>18</v>
      </c>
      <c r="I127" s="97">
        <v>21.74</v>
      </c>
      <c r="J127" s="97">
        <v>16.579999999999998</v>
      </c>
      <c r="K127" s="97">
        <v>8.43</v>
      </c>
      <c r="L127" s="97"/>
      <c r="M127" s="97">
        <v>0.54</v>
      </c>
      <c r="N127" s="97"/>
    </row>
    <row r="128" spans="2:14" x14ac:dyDescent="0.2">
      <c r="B128" s="98" t="s">
        <v>123</v>
      </c>
      <c r="C128" s="95" t="s">
        <v>53</v>
      </c>
      <c r="D128" s="98">
        <v>5</v>
      </c>
      <c r="E128" s="98">
        <v>14</v>
      </c>
      <c r="F128" s="98">
        <v>1</v>
      </c>
      <c r="G128" s="122">
        <v>0.22</v>
      </c>
      <c r="H128" s="100" t="s">
        <v>17</v>
      </c>
      <c r="I128" s="101">
        <v>2.2000000000000002</v>
      </c>
      <c r="J128" s="101">
        <v>2.61</v>
      </c>
      <c r="K128" s="101">
        <v>0.09</v>
      </c>
      <c r="L128" s="82">
        <f>IFERROR(SUM(I128,J128,K128),"")</f>
        <v>4.9000000000000004</v>
      </c>
      <c r="M128" s="102">
        <v>8.61</v>
      </c>
      <c r="N128" s="82">
        <f>IFERROR(SUM(L128,M128),"")</f>
        <v>13.51</v>
      </c>
    </row>
    <row r="129" spans="1:14" x14ac:dyDescent="0.2">
      <c r="B129" s="95"/>
      <c r="C129" s="95"/>
      <c r="D129" s="95"/>
      <c r="E129" s="95"/>
      <c r="F129" s="95"/>
      <c r="G129" s="95"/>
      <c r="H129" s="83" t="s">
        <v>54</v>
      </c>
      <c r="I129" s="84">
        <f>IFERROR(I128*I123,"")</f>
        <v>251.74600000000004</v>
      </c>
      <c r="J129" s="84">
        <f t="shared" ref="J129:K129" si="18">IFERROR(J128*J123,"")</f>
        <v>212.8194</v>
      </c>
      <c r="K129" s="84">
        <f t="shared" si="18"/>
        <v>3.7179000000000002</v>
      </c>
      <c r="L129" s="84">
        <f>IFERROR(SUM(I129,J129,K129),"")</f>
        <v>468.28330000000005</v>
      </c>
      <c r="M129" s="84">
        <f>IFERROR(M128*M123,"")</f>
        <v>56.137199999999993</v>
      </c>
      <c r="N129" s="82">
        <f>IFERROR(SUM(L129,M129),"")</f>
        <v>524.42050000000006</v>
      </c>
    </row>
    <row r="130" spans="1:14" x14ac:dyDescent="0.2">
      <c r="B130" s="95"/>
      <c r="C130" s="95"/>
      <c r="D130" s="95"/>
      <c r="E130" s="95"/>
      <c r="F130" s="95"/>
      <c r="G130" s="95"/>
      <c r="H130" s="100" t="s">
        <v>22</v>
      </c>
      <c r="I130" s="101"/>
      <c r="J130" s="101"/>
      <c r="K130" s="101"/>
      <c r="L130" s="82">
        <f t="shared" ref="L130:L139" si="19">IFERROR(SUM(I130,J130,K130),"")</f>
        <v>0</v>
      </c>
      <c r="M130" s="102"/>
      <c r="N130" s="82">
        <f t="shared" ref="N130" si="20">IFERROR(SUM(L130,M130),"")</f>
        <v>0</v>
      </c>
    </row>
    <row r="131" spans="1:14" x14ac:dyDescent="0.2">
      <c r="B131" s="95"/>
      <c r="C131" s="95"/>
      <c r="D131" s="95"/>
      <c r="E131" s="95"/>
      <c r="F131" s="95"/>
      <c r="G131" s="95"/>
      <c r="H131" s="83" t="s">
        <v>54</v>
      </c>
      <c r="I131" s="84">
        <f>IFERROR(I130*I124,"")</f>
        <v>0</v>
      </c>
      <c r="J131" s="84">
        <f t="shared" ref="J131:K131" si="21">IFERROR(J130*J124,"")</f>
        <v>0</v>
      </c>
      <c r="K131" s="84">
        <f t="shared" si="21"/>
        <v>0</v>
      </c>
      <c r="L131" s="84">
        <f t="shared" si="19"/>
        <v>0</v>
      </c>
      <c r="M131" s="84">
        <f t="shared" ref="M131" si="22">IFERROR(M130*M124,"")</f>
        <v>0</v>
      </c>
      <c r="N131" s="84">
        <f>IFERROR(SUM(L131,M131),"")</f>
        <v>0</v>
      </c>
    </row>
    <row r="132" spans="1:14" x14ac:dyDescent="0.2">
      <c r="B132" s="95"/>
      <c r="C132" s="95"/>
      <c r="D132" s="95"/>
      <c r="E132" s="95"/>
      <c r="F132" s="95"/>
      <c r="G132" s="95"/>
      <c r="H132" s="85" t="s">
        <v>19</v>
      </c>
      <c r="I132" s="102"/>
      <c r="J132" s="102">
        <v>0.8</v>
      </c>
      <c r="K132" s="102">
        <v>0.4</v>
      </c>
      <c r="L132" s="82">
        <f t="shared" si="19"/>
        <v>1.2000000000000002</v>
      </c>
      <c r="M132" s="102">
        <v>3.48</v>
      </c>
      <c r="N132" s="82">
        <f t="shared" ref="N132" si="23">IFERROR(SUM(L132,M132),"")</f>
        <v>4.68</v>
      </c>
    </row>
    <row r="133" spans="1:14" x14ac:dyDescent="0.2">
      <c r="B133" s="95"/>
      <c r="C133" s="95"/>
      <c r="D133" s="95"/>
      <c r="E133" s="95"/>
      <c r="F133" s="95"/>
      <c r="G133" s="95"/>
      <c r="H133" s="83" t="s">
        <v>54</v>
      </c>
      <c r="I133" s="84">
        <f>IFERROR(I132*I125,"")</f>
        <v>0</v>
      </c>
      <c r="J133" s="84">
        <f>IFERROR(J132*J125,"")</f>
        <v>39.576000000000001</v>
      </c>
      <c r="K133" s="84">
        <f>IFERROR(K132*K125,"")</f>
        <v>10.112000000000002</v>
      </c>
      <c r="L133" s="84">
        <f t="shared" si="19"/>
        <v>49.688000000000002</v>
      </c>
      <c r="M133" s="84">
        <f>IFERROR(M132*M125,"")</f>
        <v>4.7328000000000001</v>
      </c>
      <c r="N133" s="82">
        <f>IFERROR(SUM(L133,M133),"")</f>
        <v>54.4208</v>
      </c>
    </row>
    <row r="134" spans="1:14" x14ac:dyDescent="0.2">
      <c r="B134" s="95"/>
      <c r="C134" s="95"/>
      <c r="D134" s="95"/>
      <c r="E134" s="95"/>
      <c r="F134" s="95"/>
      <c r="G134" s="95"/>
      <c r="H134" s="85" t="s">
        <v>122</v>
      </c>
      <c r="I134" s="102"/>
      <c r="J134" s="102" t="str">
        <f>IFERROR(INDEX(Извещение!$J$7:$T$50,MATCH(CONCATENATE(РАСЧЕТ!B128,"/",РАСЧЕТ!D128,"/",РАСЧЕТ!E128,"/",F128,"/",H134),Извещение!#REF!,0),3),"")</f>
        <v/>
      </c>
      <c r="K134" s="102" t="str">
        <f>IFERROR(INDEX(Извещение!$J$7:$T$50,MATCH(CONCATENATE(РАСЧЕТ!B128,"/",РАСЧЕТ!D128,"/",РАСЧЕТ!E128,"/",F128,"/",H134),Извещение!#REF!,0),4),"")</f>
        <v/>
      </c>
      <c r="L134" s="82">
        <f t="shared" si="19"/>
        <v>0</v>
      </c>
      <c r="M134" s="102">
        <v>8.35</v>
      </c>
      <c r="N134" s="82">
        <f t="shared" ref="N134" si="24">IFERROR(SUM(L134,M134),"")</f>
        <v>8.35</v>
      </c>
    </row>
    <row r="135" spans="1:14" x14ac:dyDescent="0.2">
      <c r="B135" s="95"/>
      <c r="C135" s="95"/>
      <c r="D135" s="95"/>
      <c r="E135" s="95"/>
      <c r="F135" s="95"/>
      <c r="G135" s="95"/>
      <c r="H135" s="83" t="s">
        <v>54</v>
      </c>
      <c r="I135" s="84">
        <f>IFERROR(I134*I126,"")</f>
        <v>0</v>
      </c>
      <c r="J135" s="84" t="str">
        <f>IFERROR(J134*J126,"")</f>
        <v/>
      </c>
      <c r="K135" s="84" t="str">
        <f>IFERROR(K134*K126,"")</f>
        <v/>
      </c>
      <c r="L135" s="84">
        <f t="shared" si="19"/>
        <v>0</v>
      </c>
      <c r="M135" s="84">
        <f>IFERROR(M134*M126,"")</f>
        <v>222.44399999999999</v>
      </c>
      <c r="N135" s="82">
        <f>IFERROR(SUM(L135,M135),"")</f>
        <v>222.44399999999999</v>
      </c>
    </row>
    <row r="136" spans="1:14" x14ac:dyDescent="0.2">
      <c r="B136" s="95"/>
      <c r="C136" s="95"/>
      <c r="D136" s="95"/>
      <c r="E136" s="95"/>
      <c r="F136" s="95"/>
      <c r="G136" s="95"/>
      <c r="H136" s="85" t="s">
        <v>18</v>
      </c>
      <c r="I136" s="102">
        <v>5.51</v>
      </c>
      <c r="J136" s="102">
        <v>2.67</v>
      </c>
      <c r="K136" s="102">
        <v>0.06</v>
      </c>
      <c r="L136" s="82">
        <f t="shared" si="19"/>
        <v>8.24</v>
      </c>
      <c r="M136" s="102">
        <v>14.41</v>
      </c>
      <c r="N136" s="82">
        <f t="shared" ref="N136" si="25">IFERROR(SUM(L136,M136),"")</f>
        <v>22.65</v>
      </c>
    </row>
    <row r="137" spans="1:14" x14ac:dyDescent="0.2">
      <c r="B137" s="95"/>
      <c r="C137" s="95"/>
      <c r="D137" s="95"/>
      <c r="E137" s="95"/>
      <c r="F137" s="95"/>
      <c r="G137" s="95"/>
      <c r="H137" s="83" t="s">
        <v>54</v>
      </c>
      <c r="I137" s="84">
        <f>IFERROR(I136*I127,"")</f>
        <v>119.78739999999999</v>
      </c>
      <c r="J137" s="84">
        <f>IFERROR(J136*J127,"")</f>
        <v>44.268599999999992</v>
      </c>
      <c r="K137" s="84">
        <f>IFERROR(K136*K127,"")</f>
        <v>0.50579999999999992</v>
      </c>
      <c r="L137" s="84">
        <f t="shared" si="19"/>
        <v>164.56179999999998</v>
      </c>
      <c r="M137" s="84">
        <f>IFERROR(M136*M127,"")</f>
        <v>7.7814000000000005</v>
      </c>
      <c r="N137" s="82">
        <f>IFERROR(SUM(L137,M137),"")</f>
        <v>172.34319999999997</v>
      </c>
    </row>
    <row r="138" spans="1:14" x14ac:dyDescent="0.2">
      <c r="B138" s="95"/>
      <c r="C138" s="95"/>
      <c r="D138" s="95"/>
      <c r="E138" s="95"/>
      <c r="F138" s="95"/>
      <c r="G138" s="95"/>
      <c r="H138" s="86" t="s">
        <v>55</v>
      </c>
      <c r="I138" s="87">
        <f ca="1">SUM(I128:OFFSET(I138,-1,0))-I139</f>
        <v>7.7099999999999795</v>
      </c>
      <c r="J138" s="87">
        <f ca="1">SUM(J128:OFFSET(J138,-1,0))-J139</f>
        <v>6.0800000000000409</v>
      </c>
      <c r="K138" s="87">
        <f ca="1">SUM(K128:OFFSET(K138,-1,0))-K139</f>
        <v>0.55000000000000071</v>
      </c>
      <c r="L138" s="87">
        <f t="shared" ca="1" si="19"/>
        <v>14.340000000000021</v>
      </c>
      <c r="M138" s="87">
        <f ca="1">SUM(M128:OFFSET(M138,-1,0))-M139</f>
        <v>34.850000000000023</v>
      </c>
      <c r="N138" s="87">
        <f t="shared" ref="N138" ca="1" si="26">IFERROR(SUM(L138,M138),"")</f>
        <v>49.19000000000004</v>
      </c>
    </row>
    <row r="139" spans="1:14" x14ac:dyDescent="0.2">
      <c r="B139" s="95"/>
      <c r="C139" s="95"/>
      <c r="D139" s="95"/>
      <c r="E139" s="95"/>
      <c r="F139" s="95"/>
      <c r="G139" s="95"/>
      <c r="H139" s="86" t="s">
        <v>70</v>
      </c>
      <c r="I139" s="87">
        <f>SUMIF(H128:H137,"стоимость",I128:I137)</f>
        <v>371.53340000000003</v>
      </c>
      <c r="J139" s="87">
        <f>SUMIF(H128:H137,"стоимость",J128:J137)</f>
        <v>296.66399999999999</v>
      </c>
      <c r="K139" s="87">
        <f>SUMIF(H128:H137,"стоимость",K128:K137)</f>
        <v>14.335700000000003</v>
      </c>
      <c r="L139" s="87">
        <f t="shared" si="19"/>
        <v>682.53309999999999</v>
      </c>
      <c r="M139" s="87">
        <f>SUMIF(H128:H137,"стоимость",M128:M137)</f>
        <v>291.09539999999998</v>
      </c>
      <c r="N139" s="82">
        <f>IFERROR(SUM(L139,M139),"")</f>
        <v>973.62850000000003</v>
      </c>
    </row>
    <row r="140" spans="1:14" x14ac:dyDescent="0.2">
      <c r="B140" s="103"/>
      <c r="C140" s="103"/>
      <c r="D140" s="103"/>
      <c r="E140" s="103"/>
      <c r="F140" s="103"/>
      <c r="G140" s="104"/>
      <c r="H140" s="88"/>
      <c r="I140" s="88"/>
      <c r="J140" s="88"/>
      <c r="K140" s="88"/>
      <c r="L140" s="89"/>
      <c r="M140" s="88"/>
      <c r="N140" s="88"/>
    </row>
    <row r="141" spans="1:14" x14ac:dyDescent="0.2">
      <c r="B141" s="134" t="s">
        <v>56</v>
      </c>
      <c r="C141" s="134"/>
      <c r="D141" s="134"/>
      <c r="E141" s="134"/>
      <c r="F141" s="109"/>
      <c r="G141" s="80"/>
      <c r="H141" s="80"/>
      <c r="I141" s="80"/>
      <c r="J141" s="88"/>
      <c r="K141" s="88"/>
      <c r="L141" s="89"/>
      <c r="M141" s="88"/>
      <c r="N141" s="88"/>
    </row>
    <row r="142" spans="1:14" x14ac:dyDescent="0.2">
      <c r="A142" s="2"/>
      <c r="B142" s="124" t="s">
        <v>101</v>
      </c>
      <c r="C142" s="124"/>
      <c r="D142" s="124"/>
      <c r="E142" s="124"/>
      <c r="F142" s="124"/>
      <c r="G142" s="124"/>
      <c r="H142" s="124"/>
      <c r="I142" s="124"/>
      <c r="J142" s="88"/>
      <c r="K142" s="88"/>
      <c r="L142" s="89"/>
      <c r="M142" s="88"/>
      <c r="N142" s="88"/>
    </row>
    <row r="143" spans="1:14" x14ac:dyDescent="0.2">
      <c r="B143" s="124" t="s">
        <v>57</v>
      </c>
      <c r="C143" s="124"/>
      <c r="D143" s="124"/>
      <c r="E143" s="124"/>
      <c r="F143" s="124"/>
      <c r="G143" s="124"/>
      <c r="H143" s="124"/>
      <c r="I143" s="124"/>
      <c r="J143" s="88"/>
      <c r="K143" s="88"/>
      <c r="L143" s="89"/>
      <c r="M143" s="88"/>
      <c r="N143" s="88"/>
    </row>
    <row r="144" spans="1:14" x14ac:dyDescent="0.2">
      <c r="B144" s="124" t="s">
        <v>58</v>
      </c>
      <c r="C144" s="124"/>
      <c r="D144" s="124"/>
      <c r="E144" s="124"/>
      <c r="F144" s="124"/>
      <c r="G144" s="124"/>
      <c r="H144" s="124"/>
      <c r="I144" s="124"/>
      <c r="J144" s="88"/>
      <c r="K144" s="88"/>
      <c r="L144" s="89"/>
      <c r="M144" s="88"/>
      <c r="N144" s="88"/>
    </row>
    <row r="145" spans="2:14" x14ac:dyDescent="0.2">
      <c r="B145" s="124" t="s">
        <v>59</v>
      </c>
      <c r="C145" s="124"/>
      <c r="D145" s="124"/>
      <c r="E145" s="124"/>
      <c r="F145" s="124"/>
      <c r="G145" s="124"/>
      <c r="H145" s="124"/>
      <c r="I145" s="124"/>
      <c r="J145" s="88"/>
      <c r="K145" s="88"/>
      <c r="L145" s="89"/>
      <c r="M145" s="88"/>
      <c r="N145" s="88"/>
    </row>
    <row r="146" spans="2:14" x14ac:dyDescent="0.2">
      <c r="B146" s="124" t="s">
        <v>60</v>
      </c>
      <c r="C146" s="124"/>
      <c r="D146" s="124"/>
      <c r="E146" s="124"/>
      <c r="F146" s="124"/>
      <c r="G146" s="124"/>
      <c r="H146" s="124"/>
      <c r="I146" s="124"/>
      <c r="J146" s="80"/>
      <c r="K146" s="80"/>
      <c r="L146" s="80"/>
      <c r="M146" s="80"/>
      <c r="N146" s="80"/>
    </row>
    <row r="147" spans="2:14" x14ac:dyDescent="0.2">
      <c r="B147" s="124" t="s">
        <v>61</v>
      </c>
      <c r="C147" s="124"/>
      <c r="D147" s="124"/>
      <c r="E147" s="124"/>
      <c r="F147" s="124"/>
      <c r="G147" s="124"/>
      <c r="H147" s="124"/>
      <c r="I147" s="124"/>
      <c r="J147" s="80"/>
      <c r="K147" s="80"/>
      <c r="L147" s="80"/>
      <c r="M147" s="80"/>
      <c r="N147" s="80"/>
    </row>
    <row r="148" spans="2:14" x14ac:dyDescent="0.2">
      <c r="B148" s="124" t="s">
        <v>62</v>
      </c>
      <c r="C148" s="124"/>
      <c r="D148" s="124"/>
      <c r="E148" s="124"/>
      <c r="F148" s="124"/>
      <c r="G148" s="124"/>
      <c r="H148" s="124"/>
      <c r="I148" s="124"/>
      <c r="J148" s="80"/>
      <c r="K148" s="80"/>
      <c r="L148" s="80"/>
      <c r="M148" s="80"/>
      <c r="N148" s="80"/>
    </row>
    <row r="149" spans="2:14" x14ac:dyDescent="0.2">
      <c r="B149" s="124" t="s">
        <v>63</v>
      </c>
      <c r="C149" s="124"/>
      <c r="D149" s="124"/>
      <c r="E149" s="124"/>
      <c r="F149" s="124"/>
      <c r="G149" s="124"/>
      <c r="H149" s="124"/>
      <c r="I149" s="124"/>
      <c r="J149" s="80"/>
      <c r="K149" s="80"/>
      <c r="L149" s="80"/>
      <c r="M149" s="80"/>
      <c r="N149" s="80"/>
    </row>
    <row r="150" spans="2:14" x14ac:dyDescent="0.2">
      <c r="B150" s="108"/>
      <c r="C150" s="108"/>
      <c r="D150" s="108"/>
      <c r="E150" s="108"/>
      <c r="F150" s="108"/>
      <c r="G150" s="108"/>
      <c r="H150" s="108"/>
      <c r="I150" s="108"/>
      <c r="J150" s="80"/>
      <c r="K150" s="80"/>
      <c r="L150" s="80"/>
      <c r="M150" s="80"/>
      <c r="N150" s="80"/>
    </row>
    <row r="151" spans="2:14" x14ac:dyDescent="0.2">
      <c r="B151" s="80" t="s">
        <v>64</v>
      </c>
      <c r="C151" s="80"/>
      <c r="D151" s="80"/>
      <c r="E151" s="80"/>
      <c r="F151" s="80"/>
      <c r="G151" s="80"/>
      <c r="H151" s="80"/>
      <c r="I151" s="80"/>
      <c r="J151" s="80" t="s">
        <v>65</v>
      </c>
      <c r="K151" s="80"/>
      <c r="L151" s="80"/>
      <c r="M151" s="80"/>
      <c r="N151" s="80"/>
    </row>
    <row r="152" spans="2:14" x14ac:dyDescent="0.2">
      <c r="B152" s="107" t="s">
        <v>100</v>
      </c>
      <c r="C152" s="107"/>
      <c r="D152" s="80"/>
      <c r="E152" s="80"/>
      <c r="F152" s="80"/>
      <c r="G152" s="80"/>
      <c r="H152" s="80"/>
      <c r="I152" s="80"/>
      <c r="J152" s="107"/>
      <c r="K152" s="107"/>
      <c r="L152" s="107"/>
      <c r="M152" s="80"/>
      <c r="N152" s="80"/>
    </row>
    <row r="153" spans="2:14" x14ac:dyDescent="0.2">
      <c r="B153" s="91" t="s">
        <v>66</v>
      </c>
      <c r="C153" s="80"/>
      <c r="D153" s="80"/>
      <c r="E153" s="80"/>
      <c r="F153" s="80"/>
      <c r="G153" s="80"/>
      <c r="H153" s="80"/>
      <c r="I153" s="80"/>
      <c r="J153" s="80" t="s">
        <v>66</v>
      </c>
      <c r="K153" s="80"/>
      <c r="L153" s="80"/>
      <c r="M153" s="80"/>
      <c r="N153" s="80"/>
    </row>
    <row r="154" spans="2:14" x14ac:dyDescent="0.2">
      <c r="B154" s="80"/>
      <c r="C154" s="80"/>
      <c r="D154" s="80"/>
      <c r="E154" s="80"/>
      <c r="F154" s="80"/>
      <c r="G154" s="80"/>
      <c r="H154" s="80"/>
      <c r="I154" s="80"/>
      <c r="J154" s="80"/>
      <c r="K154" s="80"/>
      <c r="L154" s="80"/>
      <c r="M154" s="80"/>
      <c r="N154" s="80"/>
    </row>
    <row r="155" spans="2:14" x14ac:dyDescent="0.2">
      <c r="B155" s="107"/>
      <c r="C155" s="107"/>
      <c r="D155" s="80"/>
      <c r="E155" s="80"/>
      <c r="F155" s="80"/>
      <c r="G155" s="80"/>
      <c r="H155" s="80"/>
      <c r="I155" s="80"/>
      <c r="J155" s="107"/>
      <c r="K155" s="107"/>
      <c r="L155" s="107"/>
      <c r="M155" s="80"/>
      <c r="N155" s="80"/>
    </row>
    <row r="156" spans="2:14" x14ac:dyDescent="0.2">
      <c r="B156" s="92" t="s">
        <v>67</v>
      </c>
      <c r="C156" s="80"/>
      <c r="D156" s="80"/>
      <c r="E156" s="80"/>
      <c r="F156" s="80"/>
      <c r="G156" s="80"/>
      <c r="H156" s="80"/>
      <c r="I156" s="80"/>
      <c r="J156" s="123" t="s">
        <v>67</v>
      </c>
      <c r="K156" s="123"/>
      <c r="L156" s="123"/>
      <c r="M156" s="80"/>
      <c r="N156" s="80"/>
    </row>
    <row r="157" spans="2:14" x14ac:dyDescent="0.2">
      <c r="B157" s="80"/>
      <c r="C157" s="80"/>
      <c r="D157" s="80"/>
      <c r="E157" s="80"/>
      <c r="F157" s="80"/>
      <c r="G157" s="80"/>
      <c r="H157" s="80"/>
      <c r="I157" s="80"/>
      <c r="J157" s="80"/>
      <c r="K157" s="80"/>
      <c r="L157" s="80"/>
      <c r="M157" s="80"/>
      <c r="N157" s="80"/>
    </row>
    <row r="158" spans="2:14" x14ac:dyDescent="0.2">
      <c r="B158" s="108" t="s">
        <v>68</v>
      </c>
      <c r="C158" s="80"/>
      <c r="D158" s="80"/>
      <c r="E158" s="80"/>
      <c r="F158" s="80"/>
      <c r="G158" s="80"/>
      <c r="H158" s="80"/>
      <c r="I158" s="80"/>
      <c r="J158" s="80" t="s">
        <v>68</v>
      </c>
      <c r="K158" s="80"/>
      <c r="L158" s="80"/>
      <c r="M158" s="80"/>
      <c r="N158" s="80"/>
    </row>
    <row r="161" spans="2:14" x14ac:dyDescent="0.2">
      <c r="B161" s="80"/>
      <c r="C161" s="80"/>
      <c r="D161" s="80"/>
      <c r="E161" s="80"/>
      <c r="F161" s="80"/>
      <c r="G161" s="80"/>
      <c r="H161" s="80"/>
      <c r="I161" s="80"/>
      <c r="J161" s="80"/>
      <c r="K161" s="80"/>
      <c r="M161" s="80"/>
      <c r="N161" s="111" t="s">
        <v>33</v>
      </c>
    </row>
    <row r="162" spans="2:14" x14ac:dyDescent="0.2">
      <c r="B162" s="80"/>
      <c r="C162" s="80"/>
      <c r="D162" s="80"/>
      <c r="E162" s="80"/>
      <c r="F162" s="80"/>
      <c r="G162" s="80"/>
      <c r="H162" s="80"/>
      <c r="I162" s="80"/>
      <c r="J162" s="80"/>
      <c r="K162" s="80"/>
      <c r="M162" s="80"/>
      <c r="N162" s="111" t="s">
        <v>34</v>
      </c>
    </row>
    <row r="163" spans="2:14" x14ac:dyDescent="0.2">
      <c r="B163" s="80"/>
      <c r="C163" s="80"/>
      <c r="D163" s="80"/>
      <c r="E163" s="80"/>
      <c r="F163" s="80"/>
      <c r="G163" s="80"/>
      <c r="H163" s="80"/>
      <c r="I163" s="80"/>
      <c r="J163" s="80"/>
      <c r="K163" s="80"/>
      <c r="M163" s="80"/>
      <c r="N163" s="111" t="s">
        <v>35</v>
      </c>
    </row>
    <row r="164" spans="2:14" x14ac:dyDescent="0.2">
      <c r="B164" s="80"/>
      <c r="C164" s="80"/>
      <c r="D164" s="80"/>
      <c r="E164" s="80"/>
      <c r="F164" s="80"/>
      <c r="G164" s="80"/>
      <c r="H164" s="80"/>
      <c r="I164" s="80"/>
      <c r="J164" s="80"/>
      <c r="K164" s="80"/>
      <c r="L164" s="80"/>
      <c r="M164" s="80"/>
      <c r="N164" s="80"/>
    </row>
    <row r="165" spans="2:14" x14ac:dyDescent="0.2">
      <c r="B165" s="80"/>
      <c r="C165" s="135" t="s">
        <v>36</v>
      </c>
      <c r="D165" s="135"/>
      <c r="E165" s="135"/>
      <c r="F165" s="135"/>
      <c r="G165" s="135"/>
      <c r="H165" s="135"/>
      <c r="I165" s="135"/>
      <c r="J165" s="135"/>
      <c r="K165" s="135"/>
      <c r="L165" s="135"/>
      <c r="M165" s="80"/>
      <c r="N165" s="80"/>
    </row>
    <row r="166" spans="2:14" x14ac:dyDescent="0.2">
      <c r="B166" s="80"/>
      <c r="C166" s="135" t="s">
        <v>37</v>
      </c>
      <c r="D166" s="135"/>
      <c r="E166" s="135"/>
      <c r="F166" s="135"/>
      <c r="G166" s="135"/>
      <c r="H166" s="135"/>
      <c r="I166" s="135"/>
      <c r="J166" s="135"/>
      <c r="K166" s="135"/>
      <c r="L166" s="135"/>
      <c r="M166" s="80"/>
      <c r="N166" s="80"/>
    </row>
    <row r="167" spans="2:14" x14ac:dyDescent="0.2">
      <c r="B167" s="80" t="s">
        <v>38</v>
      </c>
      <c r="C167" s="114"/>
      <c r="D167" s="114"/>
      <c r="E167" s="114"/>
      <c r="F167" s="114"/>
      <c r="G167" s="114"/>
      <c r="H167" s="114"/>
      <c r="I167" s="114"/>
      <c r="J167" s="114"/>
      <c r="K167" s="114"/>
      <c r="L167" s="135" t="s">
        <v>39</v>
      </c>
      <c r="M167" s="135"/>
      <c r="N167" s="135"/>
    </row>
    <row r="168" spans="2:14" x14ac:dyDescent="0.2">
      <c r="B168" s="80"/>
      <c r="C168" s="114"/>
      <c r="D168" s="114"/>
      <c r="E168" s="114"/>
      <c r="F168" s="114"/>
      <c r="G168" s="114"/>
      <c r="H168" s="114"/>
      <c r="I168" s="114"/>
      <c r="J168" s="114"/>
      <c r="K168" s="114"/>
      <c r="L168" s="114"/>
      <c r="M168" s="114"/>
      <c r="N168" s="114"/>
    </row>
    <row r="169" spans="2:14" x14ac:dyDescent="0.2">
      <c r="B169" s="80" t="s">
        <v>40</v>
      </c>
      <c r="C169" s="114"/>
      <c r="D169" s="114"/>
      <c r="E169" s="114"/>
      <c r="F169" s="114"/>
      <c r="G169" s="114"/>
      <c r="H169" s="114"/>
      <c r="I169" s="114"/>
      <c r="J169" s="114"/>
      <c r="K169" s="114"/>
      <c r="L169" s="114"/>
      <c r="M169" s="114"/>
      <c r="N169" s="114"/>
    </row>
    <row r="170" spans="2:14" x14ac:dyDescent="0.2">
      <c r="B170" s="80" t="s">
        <v>41</v>
      </c>
      <c r="C170" s="114"/>
      <c r="D170" s="114"/>
      <c r="E170" s="114"/>
      <c r="F170" s="114"/>
      <c r="G170" s="114"/>
      <c r="H170" s="114"/>
      <c r="I170" s="114"/>
      <c r="J170" s="114"/>
      <c r="K170" s="114"/>
      <c r="L170" s="114"/>
      <c r="M170" s="114"/>
      <c r="N170" s="114"/>
    </row>
    <row r="171" spans="2:14" x14ac:dyDescent="0.2">
      <c r="B171" s="80" t="s">
        <v>127</v>
      </c>
      <c r="C171" s="114"/>
      <c r="D171" s="114"/>
      <c r="E171" s="114"/>
      <c r="F171" s="114"/>
      <c r="G171" s="114"/>
      <c r="H171" s="114"/>
      <c r="I171" s="114"/>
      <c r="J171" s="114"/>
      <c r="K171" s="114"/>
      <c r="L171" s="114"/>
      <c r="M171" s="114"/>
      <c r="N171" s="114"/>
    </row>
    <row r="172" spans="2:14" x14ac:dyDescent="0.2">
      <c r="B172" s="80"/>
      <c r="C172" s="114"/>
      <c r="D172" s="114"/>
      <c r="E172" s="114"/>
      <c r="F172" s="114"/>
      <c r="G172" s="114"/>
      <c r="H172" s="114"/>
      <c r="I172" s="114"/>
      <c r="J172" s="114"/>
      <c r="K172" s="114"/>
      <c r="L172" s="114"/>
      <c r="M172" s="114"/>
      <c r="N172" s="114"/>
    </row>
    <row r="173" spans="2:14" x14ac:dyDescent="0.2">
      <c r="B173" s="80"/>
      <c r="C173" s="80"/>
      <c r="D173" s="80"/>
      <c r="E173" s="80"/>
      <c r="F173" s="80"/>
      <c r="G173" s="80"/>
      <c r="H173" s="80"/>
      <c r="I173" s="80"/>
      <c r="J173" s="80"/>
      <c r="K173" s="80"/>
      <c r="L173" s="80"/>
      <c r="M173" s="80"/>
      <c r="N173" s="80"/>
    </row>
    <row r="174" spans="2:14" x14ac:dyDescent="0.2">
      <c r="B174" s="136" t="s">
        <v>24</v>
      </c>
      <c r="C174" s="138" t="s">
        <v>42</v>
      </c>
      <c r="D174" s="140" t="s">
        <v>43</v>
      </c>
      <c r="E174" s="140" t="s">
        <v>44</v>
      </c>
      <c r="F174" s="140" t="s">
        <v>69</v>
      </c>
      <c r="G174" s="140" t="s">
        <v>45</v>
      </c>
      <c r="H174" s="140" t="s">
        <v>8</v>
      </c>
      <c r="I174" s="141" t="s">
        <v>46</v>
      </c>
      <c r="J174" s="141"/>
      <c r="K174" s="141"/>
      <c r="L174" s="141"/>
      <c r="M174" s="142" t="s">
        <v>47</v>
      </c>
      <c r="N174" s="143" t="s">
        <v>48</v>
      </c>
    </row>
    <row r="175" spans="2:14" x14ac:dyDescent="0.2">
      <c r="B175" s="137"/>
      <c r="C175" s="139"/>
      <c r="D175" s="140"/>
      <c r="E175" s="140"/>
      <c r="F175" s="140"/>
      <c r="G175" s="140"/>
      <c r="H175" s="140"/>
      <c r="I175" s="95" t="s">
        <v>49</v>
      </c>
      <c r="J175" s="95" t="s">
        <v>50</v>
      </c>
      <c r="K175" s="95" t="s">
        <v>51</v>
      </c>
      <c r="L175" s="95" t="s">
        <v>52</v>
      </c>
      <c r="M175" s="142"/>
      <c r="N175" s="144"/>
    </row>
    <row r="176" spans="2:14" x14ac:dyDescent="0.2">
      <c r="B176" s="125" t="s">
        <v>126</v>
      </c>
      <c r="C176" s="126"/>
      <c r="D176" s="126"/>
      <c r="E176" s="126"/>
      <c r="F176" s="126"/>
      <c r="G176" s="127"/>
      <c r="H176" s="96" t="s">
        <v>17</v>
      </c>
      <c r="I176" s="97">
        <v>114.43</v>
      </c>
      <c r="J176" s="97">
        <v>81.540000000000006</v>
      </c>
      <c r="K176" s="97">
        <v>41.31</v>
      </c>
      <c r="L176" s="97"/>
      <c r="M176" s="97">
        <v>6.52</v>
      </c>
      <c r="N176" s="97"/>
    </row>
    <row r="177" spans="2:14" x14ac:dyDescent="0.2">
      <c r="B177" s="128"/>
      <c r="C177" s="129"/>
      <c r="D177" s="129"/>
      <c r="E177" s="129"/>
      <c r="F177" s="129"/>
      <c r="G177" s="130"/>
      <c r="H177" s="96" t="s">
        <v>22</v>
      </c>
      <c r="I177" s="97">
        <v>855.9</v>
      </c>
      <c r="J177" s="97">
        <v>611.54999999999995</v>
      </c>
      <c r="K177" s="97">
        <v>307.68</v>
      </c>
      <c r="L177" s="97"/>
      <c r="M177" s="97">
        <v>26.64</v>
      </c>
      <c r="N177" s="97"/>
    </row>
    <row r="178" spans="2:14" x14ac:dyDescent="0.2">
      <c r="B178" s="128"/>
      <c r="C178" s="129"/>
      <c r="D178" s="129"/>
      <c r="E178" s="129"/>
      <c r="F178" s="129"/>
      <c r="G178" s="130"/>
      <c r="H178" s="96" t="s">
        <v>19</v>
      </c>
      <c r="I178" s="97">
        <v>67.95</v>
      </c>
      <c r="J178" s="97">
        <v>49.47</v>
      </c>
      <c r="K178" s="97">
        <v>25.28</v>
      </c>
      <c r="L178" s="97"/>
      <c r="M178" s="97">
        <v>1.36</v>
      </c>
      <c r="N178" s="97"/>
    </row>
    <row r="179" spans="2:14" x14ac:dyDescent="0.2">
      <c r="B179" s="128"/>
      <c r="C179" s="129"/>
      <c r="D179" s="129"/>
      <c r="E179" s="129"/>
      <c r="F179" s="129"/>
      <c r="G179" s="130"/>
      <c r="H179" s="96" t="s">
        <v>122</v>
      </c>
      <c r="I179" s="97">
        <v>855.9</v>
      </c>
      <c r="J179" s="97">
        <v>611.54999999999995</v>
      </c>
      <c r="K179" s="97">
        <v>307.68</v>
      </c>
      <c r="L179" s="97"/>
      <c r="M179" s="97">
        <v>26.64</v>
      </c>
      <c r="N179" s="97"/>
    </row>
    <row r="180" spans="2:14" x14ac:dyDescent="0.2">
      <c r="B180" s="128"/>
      <c r="C180" s="129"/>
      <c r="D180" s="129"/>
      <c r="E180" s="129"/>
      <c r="F180" s="129"/>
      <c r="G180" s="130"/>
      <c r="H180" s="96" t="s">
        <v>18</v>
      </c>
      <c r="I180" s="97">
        <v>21.74</v>
      </c>
      <c r="J180" s="97">
        <v>16.579999999999998</v>
      </c>
      <c r="K180" s="97">
        <v>8.43</v>
      </c>
      <c r="L180" s="97"/>
      <c r="M180" s="97">
        <v>0.54</v>
      </c>
      <c r="N180" s="97"/>
    </row>
    <row r="181" spans="2:14" x14ac:dyDescent="0.2">
      <c r="B181" s="128"/>
      <c r="C181" s="129"/>
      <c r="D181" s="129"/>
      <c r="E181" s="129"/>
      <c r="F181" s="129"/>
      <c r="G181" s="130"/>
      <c r="H181" s="96" t="s">
        <v>141</v>
      </c>
      <c r="I181" s="97">
        <v>227.77</v>
      </c>
      <c r="J181" s="97">
        <v>162.81</v>
      </c>
      <c r="K181" s="97">
        <v>81.540000000000006</v>
      </c>
      <c r="L181" s="97"/>
      <c r="M181" s="97">
        <v>6.25</v>
      </c>
      <c r="N181" s="97"/>
    </row>
    <row r="182" spans="2:14" x14ac:dyDescent="0.2">
      <c r="B182" s="131"/>
      <c r="C182" s="132"/>
      <c r="D182" s="132"/>
      <c r="E182" s="132"/>
      <c r="F182" s="132"/>
      <c r="G182" s="133"/>
      <c r="H182" s="96" t="s">
        <v>142</v>
      </c>
      <c r="I182" s="97">
        <v>206.02</v>
      </c>
      <c r="J182" s="97">
        <v>146.77000000000001</v>
      </c>
      <c r="K182" s="97">
        <v>73.66</v>
      </c>
      <c r="L182" s="97"/>
      <c r="M182" s="97">
        <v>6.25</v>
      </c>
      <c r="N182" s="97"/>
    </row>
    <row r="183" spans="2:14" x14ac:dyDescent="0.2">
      <c r="B183" s="98" t="s">
        <v>140</v>
      </c>
      <c r="C183" s="95" t="s">
        <v>53</v>
      </c>
      <c r="D183" s="98">
        <v>47</v>
      </c>
      <c r="E183" s="98">
        <v>24</v>
      </c>
      <c r="F183" s="98">
        <v>1</v>
      </c>
      <c r="G183" s="99">
        <v>7.3</v>
      </c>
      <c r="H183" s="100" t="s">
        <v>17</v>
      </c>
      <c r="I183" s="101">
        <v>265.37</v>
      </c>
      <c r="J183" s="101">
        <v>154.13999999999999</v>
      </c>
      <c r="K183" s="101">
        <v>4.8899999999999997</v>
      </c>
      <c r="L183" s="82">
        <f>IFERROR(SUM(I183,J183,K183),"")</f>
        <v>424.4</v>
      </c>
      <c r="M183" s="102">
        <v>218.36</v>
      </c>
      <c r="N183" s="82">
        <f>IFERROR(SUM(L183,M183),"")</f>
        <v>642.76</v>
      </c>
    </row>
    <row r="184" spans="2:14" x14ac:dyDescent="0.2">
      <c r="B184" s="95"/>
      <c r="C184" s="95"/>
      <c r="D184" s="95"/>
      <c r="E184" s="95"/>
      <c r="F184" s="95"/>
      <c r="G184" s="95"/>
      <c r="H184" s="83" t="s">
        <v>54</v>
      </c>
      <c r="I184" s="84">
        <f>IFERROR(I183*I176,"")</f>
        <v>30366.289100000002</v>
      </c>
      <c r="J184" s="84">
        <f>IFERROR(J183*J176,"")</f>
        <v>12568.5756</v>
      </c>
      <c r="K184" s="84">
        <f>IFERROR(K183*K176,"")</f>
        <v>202.0059</v>
      </c>
      <c r="L184" s="84">
        <f>IFERROR(SUM(I184,J184,K184),"")</f>
        <v>43136.870600000002</v>
      </c>
      <c r="M184" s="84">
        <f>IFERROR(M183*M176,"")</f>
        <v>1423.7072000000001</v>
      </c>
      <c r="N184" s="82">
        <f>IFERROR(SUM(L184,M184),"")</f>
        <v>44560.577799999999</v>
      </c>
    </row>
    <row r="185" spans="2:14" x14ac:dyDescent="0.2">
      <c r="B185" s="95"/>
      <c r="C185" s="95"/>
      <c r="D185" s="95"/>
      <c r="E185" s="95"/>
      <c r="F185" s="95"/>
      <c r="G185" s="95"/>
      <c r="H185" s="100" t="s">
        <v>22</v>
      </c>
      <c r="I185" s="101">
        <v>0.93</v>
      </c>
      <c r="J185" s="101">
        <v>0.16</v>
      </c>
      <c r="K185" s="101"/>
      <c r="L185" s="82">
        <f t="shared" ref="L185:L196" si="27">IFERROR(SUM(I185,J185,K185),"")</f>
        <v>1.0900000000000001</v>
      </c>
      <c r="M185" s="102">
        <v>1.57</v>
      </c>
      <c r="N185" s="82">
        <f t="shared" ref="N185" si="28">IFERROR(SUM(L185,M185),"")</f>
        <v>2.66</v>
      </c>
    </row>
    <row r="186" spans="2:14" x14ac:dyDescent="0.2">
      <c r="B186" s="95"/>
      <c r="C186" s="95"/>
      <c r="D186" s="95"/>
      <c r="E186" s="95"/>
      <c r="F186" s="95"/>
      <c r="G186" s="95"/>
      <c r="H186" s="83" t="s">
        <v>54</v>
      </c>
      <c r="I186" s="84">
        <f>IFERROR(I185*I177,"")</f>
        <v>795.98699999999997</v>
      </c>
      <c r="J186" s="84">
        <f>IFERROR(J185*J177,"")</f>
        <v>97.847999999999999</v>
      </c>
      <c r="K186" s="84">
        <f>IFERROR(K185*K177,"")</f>
        <v>0</v>
      </c>
      <c r="L186" s="84">
        <f t="shared" si="27"/>
        <v>893.83499999999992</v>
      </c>
      <c r="M186" s="84">
        <f>IFERROR(M185*M177,"")</f>
        <v>41.824800000000003</v>
      </c>
      <c r="N186" s="82">
        <f>IFERROR(SUM(L186,M186),"")</f>
        <v>935.6597999999999</v>
      </c>
    </row>
    <row r="187" spans="2:14" x14ac:dyDescent="0.2">
      <c r="B187" s="95"/>
      <c r="C187" s="95"/>
      <c r="D187" s="95"/>
      <c r="E187" s="95"/>
      <c r="F187" s="95"/>
      <c r="G187" s="95"/>
      <c r="H187" s="85" t="s">
        <v>19</v>
      </c>
      <c r="I187" s="102">
        <v>0.14000000000000001</v>
      </c>
      <c r="J187" s="102">
        <v>0.4</v>
      </c>
      <c r="K187" s="102">
        <v>0.12</v>
      </c>
      <c r="L187" s="82">
        <f t="shared" si="27"/>
        <v>0.66</v>
      </c>
      <c r="M187" s="102">
        <v>8.56</v>
      </c>
      <c r="N187" s="82">
        <f t="shared" ref="N187" si="29">IFERROR(SUM(L187,M187),"")</f>
        <v>9.2200000000000006</v>
      </c>
    </row>
    <row r="188" spans="2:14" x14ac:dyDescent="0.2">
      <c r="B188" s="95"/>
      <c r="C188" s="95"/>
      <c r="D188" s="95"/>
      <c r="E188" s="95"/>
      <c r="F188" s="95"/>
      <c r="G188" s="95"/>
      <c r="H188" s="83" t="s">
        <v>54</v>
      </c>
      <c r="I188" s="84">
        <f>IFERROR(I187*I178,"")</f>
        <v>9.5130000000000017</v>
      </c>
      <c r="J188" s="84">
        <f>IFERROR(J187*J178,"")</f>
        <v>19.788</v>
      </c>
      <c r="K188" s="84">
        <f>IFERROR(K187*K178,"")</f>
        <v>3.0335999999999999</v>
      </c>
      <c r="L188" s="84">
        <f>IFERROR(SUM(I188,J188,K188),"")</f>
        <v>32.334600000000002</v>
      </c>
      <c r="M188" s="84">
        <f>IFERROR(M187*M178,"")</f>
        <v>11.641600000000002</v>
      </c>
      <c r="N188" s="82">
        <f>IFERROR(SUM(L188,M188),"")</f>
        <v>43.976200000000006</v>
      </c>
    </row>
    <row r="189" spans="2:14" x14ac:dyDescent="0.2">
      <c r="B189" s="95"/>
      <c r="C189" s="95"/>
      <c r="D189" s="95"/>
      <c r="E189" s="95"/>
      <c r="F189" s="95"/>
      <c r="G189" s="95"/>
      <c r="H189" s="85" t="s">
        <v>122</v>
      </c>
      <c r="I189" s="102">
        <v>5</v>
      </c>
      <c r="J189" s="102">
        <v>12.2</v>
      </c>
      <c r="K189" s="102">
        <v>1.7</v>
      </c>
      <c r="L189" s="82">
        <f t="shared" si="27"/>
        <v>18.899999999999999</v>
      </c>
      <c r="M189" s="102">
        <v>51.71</v>
      </c>
      <c r="N189" s="82">
        <f t="shared" ref="N189" si="30">IFERROR(SUM(L189,M189),"")</f>
        <v>70.61</v>
      </c>
    </row>
    <row r="190" spans="2:14" x14ac:dyDescent="0.2">
      <c r="B190" s="95"/>
      <c r="C190" s="95"/>
      <c r="D190" s="95"/>
      <c r="E190" s="95"/>
      <c r="F190" s="95"/>
      <c r="G190" s="95"/>
      <c r="H190" s="83" t="s">
        <v>54</v>
      </c>
      <c r="I190" s="84">
        <f>IFERROR(I189*I179,"")</f>
        <v>4279.5</v>
      </c>
      <c r="J190" s="84">
        <f>IFERROR(J189*J179,"")</f>
        <v>7460.9099999999989</v>
      </c>
      <c r="K190" s="84">
        <f>IFERROR(K189*K179,)</f>
        <v>523.05600000000004</v>
      </c>
      <c r="L190" s="84">
        <f t="shared" si="27"/>
        <v>12263.466</v>
      </c>
      <c r="M190" s="84">
        <f>IFERROR(M189*M179,"")</f>
        <v>1377.5544</v>
      </c>
      <c r="N190" s="82">
        <f>IFERROR(SUM(L190,M190),"")</f>
        <v>13641.020400000001</v>
      </c>
    </row>
    <row r="191" spans="2:14" x14ac:dyDescent="0.2">
      <c r="B191" s="95"/>
      <c r="C191" s="95"/>
      <c r="D191" s="95"/>
      <c r="E191" s="95"/>
      <c r="F191" s="95"/>
      <c r="G191" s="95"/>
      <c r="H191" s="85" t="s">
        <v>18</v>
      </c>
      <c r="I191" s="102">
        <v>672.13</v>
      </c>
      <c r="J191" s="102">
        <v>80.13</v>
      </c>
      <c r="K191" s="102">
        <v>0.31</v>
      </c>
      <c r="L191" s="82">
        <f>IFERROR(SUM(I191,J191,K191),"")</f>
        <v>752.56999999999994</v>
      </c>
      <c r="M191" s="102">
        <v>499.82</v>
      </c>
      <c r="N191" s="82">
        <f t="shared" ref="N191:N195" si="31">IFERROR(SUM(L191,M191),"")</f>
        <v>1252.3899999999999</v>
      </c>
    </row>
    <row r="192" spans="2:14" x14ac:dyDescent="0.2">
      <c r="B192" s="95"/>
      <c r="C192" s="95"/>
      <c r="D192" s="95"/>
      <c r="E192" s="95"/>
      <c r="F192" s="95"/>
      <c r="G192" s="95"/>
      <c r="H192" s="83" t="s">
        <v>54</v>
      </c>
      <c r="I192" s="84">
        <f>IFERROR(I191*I180,"")</f>
        <v>14612.106199999998</v>
      </c>
      <c r="J192" s="84">
        <f>IFERROR(J191*J180,"")</f>
        <v>1328.5553999999997</v>
      </c>
      <c r="K192" s="84">
        <f>IFERROR(K191*K180,"")</f>
        <v>2.6132999999999997</v>
      </c>
      <c r="L192" s="84">
        <f t="shared" si="27"/>
        <v>15943.274899999999</v>
      </c>
      <c r="M192" s="84">
        <f>IFERROR(M191*M180,"")</f>
        <v>269.90280000000001</v>
      </c>
      <c r="N192" s="82">
        <f>IFERROR(SUM(L192,M192),"")</f>
        <v>16213.177699999998</v>
      </c>
    </row>
    <row r="193" spans="2:14" x14ac:dyDescent="0.2">
      <c r="B193" s="95"/>
      <c r="C193" s="95"/>
      <c r="D193" s="95"/>
      <c r="E193" s="95"/>
      <c r="F193" s="95"/>
      <c r="G193" s="95"/>
      <c r="H193" s="85" t="s">
        <v>141</v>
      </c>
      <c r="I193" s="102">
        <v>4.3099999999999996</v>
      </c>
      <c r="J193" s="102">
        <v>9.9600000000000009</v>
      </c>
      <c r="K193" s="102">
        <v>2.2799999999999998</v>
      </c>
      <c r="L193" s="102">
        <f t="shared" si="27"/>
        <v>16.55</v>
      </c>
      <c r="M193" s="102">
        <v>1.24</v>
      </c>
      <c r="N193" s="102">
        <f t="shared" si="31"/>
        <v>17.79</v>
      </c>
    </row>
    <row r="194" spans="2:14" x14ac:dyDescent="0.2">
      <c r="B194" s="95"/>
      <c r="C194" s="95"/>
      <c r="D194" s="95"/>
      <c r="E194" s="95"/>
      <c r="F194" s="95"/>
      <c r="G194" s="95"/>
      <c r="H194" s="83" t="s">
        <v>54</v>
      </c>
      <c r="I194" s="84">
        <f>SUM(I193*I181)</f>
        <v>981.68869999999993</v>
      </c>
      <c r="J194" s="84">
        <f>SUM(J193*J181)</f>
        <v>1621.5876000000001</v>
      </c>
      <c r="K194" s="84">
        <f>SUM(K193*K181)</f>
        <v>185.91120000000001</v>
      </c>
      <c r="L194" s="84">
        <f t="shared" si="27"/>
        <v>2789.1875</v>
      </c>
      <c r="M194" s="84">
        <f>SUM(M193*M181)</f>
        <v>7.75</v>
      </c>
      <c r="N194" s="82">
        <f>IFERROR(SUM(L194,M194),"")</f>
        <v>2796.9375</v>
      </c>
    </row>
    <row r="195" spans="2:14" x14ac:dyDescent="0.2">
      <c r="B195" s="95"/>
      <c r="C195" s="95"/>
      <c r="D195" s="95"/>
      <c r="E195" s="95"/>
      <c r="F195" s="95"/>
      <c r="G195" s="95"/>
      <c r="H195" s="85" t="s">
        <v>142</v>
      </c>
      <c r="I195" s="102">
        <v>2.5099999999999998</v>
      </c>
      <c r="J195" s="102">
        <v>8.77</v>
      </c>
      <c r="K195" s="102">
        <v>2.61</v>
      </c>
      <c r="L195" s="102">
        <f t="shared" si="27"/>
        <v>13.889999999999999</v>
      </c>
      <c r="M195" s="102">
        <v>0.19</v>
      </c>
      <c r="N195" s="102">
        <f t="shared" si="31"/>
        <v>14.079999999999998</v>
      </c>
    </row>
    <row r="196" spans="2:14" x14ac:dyDescent="0.2">
      <c r="B196" s="95"/>
      <c r="C196" s="95"/>
      <c r="D196" s="95"/>
      <c r="E196" s="95"/>
      <c r="F196" s="95"/>
      <c r="G196" s="95"/>
      <c r="H196" s="83" t="s">
        <v>54</v>
      </c>
      <c r="I196" s="84">
        <f>SUM(I195*I182)</f>
        <v>517.11019999999996</v>
      </c>
      <c r="J196" s="84">
        <f>SUM(J195*J182)</f>
        <v>1287.1729</v>
      </c>
      <c r="K196" s="84">
        <f>SUM(K195*K182)</f>
        <v>192.25259999999997</v>
      </c>
      <c r="L196" s="84">
        <f t="shared" si="27"/>
        <v>1996.5357000000001</v>
      </c>
      <c r="M196" s="84">
        <f>SUM(M195*M182)</f>
        <v>1.1875</v>
      </c>
      <c r="N196" s="82">
        <f>IFERROR(SUM(L196,M196),"")</f>
        <v>1997.7232000000001</v>
      </c>
    </row>
    <row r="197" spans="2:14" x14ac:dyDescent="0.2">
      <c r="B197" s="95"/>
      <c r="C197" s="95"/>
      <c r="D197" s="95"/>
      <c r="E197" s="95"/>
      <c r="F197" s="95"/>
      <c r="G197" s="95"/>
      <c r="H197" s="86" t="s">
        <v>55</v>
      </c>
      <c r="I197" s="87">
        <f>SUM(I195+I193+I191+I189+I187+I185+I183)</f>
        <v>950.39</v>
      </c>
      <c r="J197" s="82">
        <f>SUM(J183+J185+J187+J189+J191+J193+J195)</f>
        <v>265.75999999999993</v>
      </c>
      <c r="K197" s="87">
        <f>SUM(K195+K193+K191+K189+K187+K185+K183)</f>
        <v>11.91</v>
      </c>
      <c r="L197" s="87">
        <f>SUM(L183+L185+L187+L189+L191+L193+L195)</f>
        <v>1228.06</v>
      </c>
      <c r="M197" s="87">
        <f>SUM(M183+M185+M187+M189+M191+M193+M195)</f>
        <v>781.45</v>
      </c>
      <c r="N197" s="87">
        <f>IFERROR(SUM(L197,M197),"")</f>
        <v>2009.51</v>
      </c>
    </row>
    <row r="198" spans="2:14" x14ac:dyDescent="0.2">
      <c r="B198" s="95"/>
      <c r="C198" s="95"/>
      <c r="D198" s="95"/>
      <c r="E198" s="95"/>
      <c r="F198" s="95"/>
      <c r="G198" s="95"/>
      <c r="H198" s="86" t="s">
        <v>70</v>
      </c>
      <c r="I198" s="87">
        <f>SUM(I184+I186+I188+I190+I192+I194+I196)</f>
        <v>51562.194200000005</v>
      </c>
      <c r="J198" s="87">
        <f>SUM(J184+J186+J188+J190+J192+J194+J196)</f>
        <v>24384.4375</v>
      </c>
      <c r="K198" s="87">
        <f>SUM(K184+K186+K188+K190+K192+K194+K196)</f>
        <v>1108.8725999999999</v>
      </c>
      <c r="L198" s="87">
        <f>SUM(L184+L186+L188+L190+L192+L194+L196)</f>
        <v>77055.504300000001</v>
      </c>
      <c r="M198" s="87">
        <f>SUM(M184+M186+M188+M190+M192+M194+M196)</f>
        <v>3133.5682999999999</v>
      </c>
      <c r="N198" s="82">
        <f>SUM(N184+N186+N188+N190+N192+N194+N196)</f>
        <v>80189.072599999985</v>
      </c>
    </row>
    <row r="199" spans="2:14" x14ac:dyDescent="0.2">
      <c r="B199" s="103"/>
      <c r="C199" s="103"/>
      <c r="D199" s="103"/>
      <c r="E199" s="103"/>
      <c r="F199" s="103"/>
      <c r="G199" s="104"/>
      <c r="H199" s="88"/>
      <c r="I199" s="88"/>
      <c r="J199" s="88"/>
      <c r="K199" s="88"/>
      <c r="L199" s="89"/>
      <c r="M199" s="88"/>
      <c r="N199" s="88"/>
    </row>
    <row r="200" spans="2:14" x14ac:dyDescent="0.2">
      <c r="B200" s="134" t="s">
        <v>56</v>
      </c>
      <c r="C200" s="134"/>
      <c r="D200" s="134"/>
      <c r="E200" s="134"/>
      <c r="F200" s="116"/>
      <c r="G200" s="80"/>
      <c r="H200" s="80"/>
      <c r="I200" s="80"/>
      <c r="J200" s="88"/>
      <c r="K200" s="88"/>
      <c r="L200" s="89"/>
      <c r="M200" s="88"/>
      <c r="N200" s="88"/>
    </row>
    <row r="201" spans="2:14" x14ac:dyDescent="0.2">
      <c r="B201" s="124" t="s">
        <v>101</v>
      </c>
      <c r="C201" s="124"/>
      <c r="D201" s="124"/>
      <c r="E201" s="124"/>
      <c r="F201" s="124"/>
      <c r="G201" s="124"/>
      <c r="H201" s="124"/>
      <c r="I201" s="124"/>
      <c r="J201" s="88"/>
      <c r="K201" s="88"/>
      <c r="L201" s="89"/>
      <c r="M201" s="88"/>
      <c r="N201" s="88"/>
    </row>
    <row r="202" spans="2:14" x14ac:dyDescent="0.2">
      <c r="B202" s="124" t="s">
        <v>57</v>
      </c>
      <c r="C202" s="124"/>
      <c r="D202" s="124"/>
      <c r="E202" s="124"/>
      <c r="F202" s="124"/>
      <c r="G202" s="124"/>
      <c r="H202" s="124"/>
      <c r="I202" s="124"/>
      <c r="J202" s="88"/>
      <c r="K202" s="88"/>
      <c r="L202" s="89"/>
      <c r="M202" s="88"/>
      <c r="N202" s="88"/>
    </row>
    <row r="203" spans="2:14" x14ac:dyDescent="0.2">
      <c r="B203" s="124" t="s">
        <v>58</v>
      </c>
      <c r="C203" s="124"/>
      <c r="D203" s="124"/>
      <c r="E203" s="124"/>
      <c r="F203" s="124"/>
      <c r="G203" s="124"/>
      <c r="H203" s="124"/>
      <c r="I203" s="124"/>
      <c r="J203" s="88"/>
      <c r="K203" s="88"/>
      <c r="L203" s="89"/>
      <c r="M203" s="88"/>
      <c r="N203" s="88"/>
    </row>
    <row r="204" spans="2:14" x14ac:dyDescent="0.2">
      <c r="B204" s="124" t="s">
        <v>59</v>
      </c>
      <c r="C204" s="124"/>
      <c r="D204" s="124"/>
      <c r="E204" s="124"/>
      <c r="F204" s="124"/>
      <c r="G204" s="124"/>
      <c r="H204" s="124"/>
      <c r="I204" s="124"/>
      <c r="J204" s="88"/>
      <c r="K204" s="88"/>
      <c r="L204" s="89"/>
      <c r="M204" s="88"/>
      <c r="N204" s="88"/>
    </row>
    <row r="205" spans="2:14" x14ac:dyDescent="0.2">
      <c r="B205" s="124" t="s">
        <v>60</v>
      </c>
      <c r="C205" s="124"/>
      <c r="D205" s="124"/>
      <c r="E205" s="124"/>
      <c r="F205" s="124"/>
      <c r="G205" s="124"/>
      <c r="H205" s="124"/>
      <c r="I205" s="124"/>
      <c r="J205" s="80"/>
      <c r="K205" s="80"/>
      <c r="L205" s="80"/>
      <c r="M205" s="80"/>
      <c r="N205" s="80"/>
    </row>
    <row r="206" spans="2:14" x14ac:dyDescent="0.2">
      <c r="B206" s="124" t="s">
        <v>61</v>
      </c>
      <c r="C206" s="124"/>
      <c r="D206" s="124"/>
      <c r="E206" s="124"/>
      <c r="F206" s="124"/>
      <c r="G206" s="124"/>
      <c r="H206" s="124"/>
      <c r="I206" s="124"/>
      <c r="J206" s="80"/>
      <c r="K206" s="80"/>
      <c r="L206" s="80"/>
      <c r="M206" s="80"/>
      <c r="N206" s="80"/>
    </row>
    <row r="207" spans="2:14" x14ac:dyDescent="0.2">
      <c r="B207" s="124" t="s">
        <v>62</v>
      </c>
      <c r="C207" s="124"/>
      <c r="D207" s="124"/>
      <c r="E207" s="124"/>
      <c r="F207" s="124"/>
      <c r="G207" s="124"/>
      <c r="H207" s="124"/>
      <c r="I207" s="124"/>
      <c r="J207" s="80"/>
      <c r="K207" s="80"/>
      <c r="L207" s="80"/>
      <c r="M207" s="80"/>
      <c r="N207" s="80"/>
    </row>
    <row r="208" spans="2:14" x14ac:dyDescent="0.2">
      <c r="B208" s="124" t="s">
        <v>63</v>
      </c>
      <c r="C208" s="124"/>
      <c r="D208" s="124"/>
      <c r="E208" s="124"/>
      <c r="F208" s="124"/>
      <c r="G208" s="124"/>
      <c r="H208" s="124"/>
      <c r="I208" s="124"/>
      <c r="J208" s="80"/>
      <c r="K208" s="80"/>
      <c r="L208" s="80"/>
      <c r="M208" s="80"/>
      <c r="N208" s="80"/>
    </row>
    <row r="209" spans="2:14" x14ac:dyDescent="0.2">
      <c r="B209" s="115"/>
      <c r="C209" s="115"/>
      <c r="D209" s="115"/>
      <c r="E209" s="115"/>
      <c r="F209" s="115"/>
      <c r="G209" s="115"/>
      <c r="H209" s="115"/>
      <c r="I209" s="115"/>
      <c r="J209" s="80"/>
      <c r="K209" s="80"/>
      <c r="L209" s="80"/>
      <c r="M209" s="80"/>
      <c r="N209" s="80"/>
    </row>
    <row r="210" spans="2:14" x14ac:dyDescent="0.2">
      <c r="B210" s="80" t="s">
        <v>64</v>
      </c>
      <c r="C210" s="80"/>
      <c r="D210" s="80"/>
      <c r="E210" s="80"/>
      <c r="F210" s="80"/>
      <c r="G210" s="80"/>
      <c r="H210" s="80"/>
      <c r="I210" s="80"/>
      <c r="J210" s="80" t="s">
        <v>65</v>
      </c>
      <c r="K210" s="80"/>
      <c r="L210" s="80"/>
      <c r="M210" s="80"/>
      <c r="N210" s="80"/>
    </row>
    <row r="211" spans="2:14" x14ac:dyDescent="0.2">
      <c r="B211" s="107" t="s">
        <v>100</v>
      </c>
      <c r="C211" s="107"/>
      <c r="D211" s="80"/>
      <c r="E211" s="80"/>
      <c r="F211" s="80"/>
      <c r="G211" s="80"/>
      <c r="H211" s="80"/>
      <c r="I211" s="80"/>
      <c r="J211" s="107"/>
      <c r="K211" s="107"/>
      <c r="L211" s="107"/>
      <c r="M211" s="80"/>
      <c r="N211" s="80"/>
    </row>
    <row r="212" spans="2:14" x14ac:dyDescent="0.2">
      <c r="B212" s="91" t="s">
        <v>66</v>
      </c>
      <c r="C212" s="80"/>
      <c r="D212" s="80"/>
      <c r="E212" s="80"/>
      <c r="F212" s="80"/>
      <c r="G212" s="80"/>
      <c r="H212" s="80"/>
      <c r="I212" s="80"/>
      <c r="J212" s="80" t="s">
        <v>66</v>
      </c>
      <c r="K212" s="80"/>
      <c r="L212" s="80"/>
      <c r="M212" s="80"/>
      <c r="N212" s="80"/>
    </row>
    <row r="213" spans="2:14" x14ac:dyDescent="0.2">
      <c r="B213" s="80"/>
      <c r="C213" s="80"/>
      <c r="D213" s="80"/>
      <c r="E213" s="80"/>
      <c r="F213" s="80"/>
      <c r="G213" s="80"/>
      <c r="H213" s="80"/>
      <c r="I213" s="80"/>
      <c r="J213" s="80"/>
      <c r="K213" s="80"/>
      <c r="L213" s="80"/>
      <c r="M213" s="80"/>
      <c r="N213" s="80"/>
    </row>
    <row r="214" spans="2:14" x14ac:dyDescent="0.2">
      <c r="B214" s="107"/>
      <c r="C214" s="107"/>
      <c r="D214" s="80"/>
      <c r="E214" s="80"/>
      <c r="F214" s="80"/>
      <c r="G214" s="80"/>
      <c r="H214" s="80"/>
      <c r="I214" s="80"/>
      <c r="J214" s="107"/>
      <c r="K214" s="107"/>
      <c r="L214" s="107"/>
      <c r="M214" s="80"/>
      <c r="N214" s="80"/>
    </row>
    <row r="215" spans="2:14" x14ac:dyDescent="0.2">
      <c r="B215" s="92" t="s">
        <v>67</v>
      </c>
      <c r="C215" s="80"/>
      <c r="D215" s="80"/>
      <c r="E215" s="80"/>
      <c r="F215" s="80"/>
      <c r="G215" s="80"/>
      <c r="H215" s="80"/>
      <c r="I215" s="80"/>
      <c r="J215" s="123" t="s">
        <v>67</v>
      </c>
      <c r="K215" s="123"/>
      <c r="L215" s="123"/>
      <c r="M215" s="80"/>
      <c r="N215" s="80"/>
    </row>
    <row r="216" spans="2:14" x14ac:dyDescent="0.2">
      <c r="B216" s="80"/>
      <c r="C216" s="80"/>
      <c r="D216" s="80"/>
      <c r="E216" s="80"/>
      <c r="F216" s="80"/>
      <c r="G216" s="80"/>
      <c r="H216" s="80"/>
      <c r="I216" s="80"/>
      <c r="J216" s="80"/>
      <c r="K216" s="80"/>
      <c r="L216" s="80"/>
      <c r="M216" s="80"/>
      <c r="N216" s="80"/>
    </row>
    <row r="217" spans="2:14" x14ac:dyDescent="0.2">
      <c r="B217" s="115" t="s">
        <v>68</v>
      </c>
      <c r="C217" s="80"/>
      <c r="D217" s="80"/>
      <c r="E217" s="80"/>
      <c r="F217" s="80"/>
      <c r="G217" s="80"/>
      <c r="H217" s="80"/>
      <c r="I217" s="80"/>
      <c r="J217" s="80" t="s">
        <v>68</v>
      </c>
      <c r="K217" s="80"/>
      <c r="L217" s="80"/>
      <c r="M217" s="80"/>
      <c r="N217" s="80"/>
    </row>
    <row r="219" spans="2:14" x14ac:dyDescent="0.2">
      <c r="B219" s="80"/>
      <c r="C219" s="80"/>
      <c r="D219" s="80"/>
      <c r="E219" s="80"/>
      <c r="F219" s="80"/>
      <c r="G219" s="80"/>
      <c r="H219" s="80"/>
      <c r="I219" s="80"/>
      <c r="J219" s="80"/>
      <c r="K219" s="80"/>
      <c r="M219" s="80"/>
      <c r="N219" s="111" t="s">
        <v>33</v>
      </c>
    </row>
    <row r="220" spans="2:14" x14ac:dyDescent="0.2">
      <c r="B220" s="80"/>
      <c r="C220" s="80"/>
      <c r="D220" s="80"/>
      <c r="E220" s="80"/>
      <c r="F220" s="80"/>
      <c r="G220" s="80"/>
      <c r="H220" s="80"/>
      <c r="I220" s="80"/>
      <c r="J220" s="80"/>
      <c r="K220" s="80"/>
      <c r="M220" s="80"/>
      <c r="N220" s="111" t="s">
        <v>34</v>
      </c>
    </row>
    <row r="221" spans="2:14" x14ac:dyDescent="0.2">
      <c r="B221" s="80"/>
      <c r="C221" s="80"/>
      <c r="D221" s="80"/>
      <c r="E221" s="80"/>
      <c r="F221" s="80"/>
      <c r="G221" s="80"/>
      <c r="H221" s="80"/>
      <c r="I221" s="80"/>
      <c r="J221" s="80"/>
      <c r="K221" s="80"/>
      <c r="M221" s="80"/>
      <c r="N221" s="111" t="s">
        <v>35</v>
      </c>
    </row>
    <row r="222" spans="2:14" x14ac:dyDescent="0.2">
      <c r="B222" s="80"/>
      <c r="C222" s="80"/>
      <c r="D222" s="80"/>
      <c r="E222" s="80"/>
      <c r="F222" s="80"/>
      <c r="G222" s="80"/>
      <c r="H222" s="80"/>
      <c r="I222" s="80"/>
      <c r="J222" s="80"/>
      <c r="K222" s="80"/>
      <c r="L222" s="80"/>
      <c r="M222" s="80"/>
      <c r="N222" s="80"/>
    </row>
    <row r="223" spans="2:14" x14ac:dyDescent="0.2">
      <c r="B223" s="80"/>
      <c r="C223" s="135" t="s">
        <v>36</v>
      </c>
      <c r="D223" s="135"/>
      <c r="E223" s="135"/>
      <c r="F223" s="135"/>
      <c r="G223" s="135"/>
      <c r="H223" s="135"/>
      <c r="I223" s="135"/>
      <c r="J223" s="135"/>
      <c r="K223" s="135"/>
      <c r="L223" s="135"/>
      <c r="M223" s="80"/>
      <c r="N223" s="80"/>
    </row>
    <row r="224" spans="2:14" x14ac:dyDescent="0.2">
      <c r="B224" s="80"/>
      <c r="C224" s="135" t="s">
        <v>37</v>
      </c>
      <c r="D224" s="135"/>
      <c r="E224" s="135"/>
      <c r="F224" s="135"/>
      <c r="G224" s="135"/>
      <c r="H224" s="135"/>
      <c r="I224" s="135"/>
      <c r="J224" s="135"/>
      <c r="K224" s="135"/>
      <c r="L224" s="135"/>
      <c r="M224" s="80"/>
      <c r="N224" s="80"/>
    </row>
    <row r="225" spans="2:14" x14ac:dyDescent="0.2">
      <c r="B225" s="80" t="s">
        <v>38</v>
      </c>
      <c r="C225" s="118"/>
      <c r="D225" s="118"/>
      <c r="E225" s="118"/>
      <c r="F225" s="118"/>
      <c r="G225" s="118"/>
      <c r="H225" s="118"/>
      <c r="I225" s="118"/>
      <c r="J225" s="118"/>
      <c r="K225" s="118"/>
      <c r="L225" s="135" t="s">
        <v>39</v>
      </c>
      <c r="M225" s="135"/>
      <c r="N225" s="135"/>
    </row>
    <row r="226" spans="2:14" x14ac:dyDescent="0.2">
      <c r="B226" s="80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2:14" x14ac:dyDescent="0.2">
      <c r="B227" s="80" t="s">
        <v>40</v>
      </c>
      <c r="C227" s="118"/>
      <c r="D227" s="118"/>
      <c r="E227" s="118"/>
      <c r="F227" s="118"/>
      <c r="G227" s="118"/>
      <c r="H227" s="118"/>
      <c r="I227" s="118"/>
      <c r="J227" s="118"/>
      <c r="K227" s="118"/>
      <c r="L227" s="118"/>
      <c r="M227" s="118"/>
      <c r="N227" s="118"/>
    </row>
    <row r="228" spans="2:14" x14ac:dyDescent="0.2">
      <c r="B228" s="80" t="s">
        <v>41</v>
      </c>
      <c r="C228" s="118"/>
      <c r="D228" s="118"/>
      <c r="E228" s="118"/>
      <c r="F228" s="118"/>
      <c r="G228" s="118"/>
      <c r="H228" s="118"/>
      <c r="I228" s="118"/>
      <c r="J228" s="118"/>
      <c r="K228" s="118"/>
      <c r="L228" s="118"/>
      <c r="M228" s="118"/>
      <c r="N228" s="118"/>
    </row>
    <row r="229" spans="2:14" x14ac:dyDescent="0.2">
      <c r="B229" s="80" t="s">
        <v>127</v>
      </c>
      <c r="C229" s="118"/>
      <c r="D229" s="118"/>
      <c r="E229" s="118"/>
      <c r="F229" s="118"/>
      <c r="G229" s="118"/>
      <c r="H229" s="118"/>
      <c r="I229" s="118"/>
      <c r="J229" s="118"/>
      <c r="K229" s="118"/>
      <c r="L229" s="118"/>
      <c r="M229" s="118"/>
      <c r="N229" s="118"/>
    </row>
    <row r="230" spans="2:14" x14ac:dyDescent="0.2">
      <c r="B230" s="80"/>
      <c r="C230" s="118"/>
      <c r="D230" s="118"/>
      <c r="E230" s="118"/>
      <c r="F230" s="118"/>
      <c r="G230" s="118"/>
      <c r="H230" s="118"/>
      <c r="I230" s="118"/>
      <c r="J230" s="118"/>
      <c r="K230" s="118"/>
      <c r="L230" s="118"/>
      <c r="M230" s="118"/>
      <c r="N230" s="118"/>
    </row>
    <row r="231" spans="2:14" x14ac:dyDescent="0.2">
      <c r="B231" s="80"/>
      <c r="C231" s="80"/>
      <c r="D231" s="80"/>
      <c r="E231" s="80"/>
      <c r="F231" s="80"/>
      <c r="G231" s="80"/>
      <c r="H231" s="80"/>
      <c r="I231" s="80"/>
      <c r="J231" s="80"/>
      <c r="K231" s="80"/>
      <c r="L231" s="80"/>
      <c r="M231" s="80"/>
      <c r="N231" s="80"/>
    </row>
    <row r="232" spans="2:14" x14ac:dyDescent="0.2">
      <c r="B232" s="136" t="s">
        <v>24</v>
      </c>
      <c r="C232" s="138" t="s">
        <v>42</v>
      </c>
      <c r="D232" s="140" t="s">
        <v>43</v>
      </c>
      <c r="E232" s="140" t="s">
        <v>44</v>
      </c>
      <c r="F232" s="140" t="s">
        <v>69</v>
      </c>
      <c r="G232" s="140" t="s">
        <v>45</v>
      </c>
      <c r="H232" s="140" t="s">
        <v>8</v>
      </c>
      <c r="I232" s="141" t="s">
        <v>46</v>
      </c>
      <c r="J232" s="141"/>
      <c r="K232" s="141"/>
      <c r="L232" s="141"/>
      <c r="M232" s="142" t="s">
        <v>47</v>
      </c>
      <c r="N232" s="143" t="s">
        <v>48</v>
      </c>
    </row>
    <row r="233" spans="2:14" x14ac:dyDescent="0.2">
      <c r="B233" s="137"/>
      <c r="C233" s="139"/>
      <c r="D233" s="140"/>
      <c r="E233" s="140"/>
      <c r="F233" s="140"/>
      <c r="G233" s="140"/>
      <c r="H233" s="140"/>
      <c r="I233" s="95" t="s">
        <v>49</v>
      </c>
      <c r="J233" s="95" t="s">
        <v>50</v>
      </c>
      <c r="K233" s="95" t="s">
        <v>51</v>
      </c>
      <c r="L233" s="95" t="s">
        <v>52</v>
      </c>
      <c r="M233" s="142"/>
      <c r="N233" s="144"/>
    </row>
    <row r="234" spans="2:14" x14ac:dyDescent="0.2">
      <c r="B234" s="125" t="s">
        <v>126</v>
      </c>
      <c r="C234" s="126"/>
      <c r="D234" s="126"/>
      <c r="E234" s="126"/>
      <c r="F234" s="126"/>
      <c r="G234" s="127"/>
      <c r="H234" s="96" t="s">
        <v>17</v>
      </c>
      <c r="I234" s="97">
        <v>114.43</v>
      </c>
      <c r="J234" s="97">
        <v>81.540000000000006</v>
      </c>
      <c r="K234" s="97">
        <v>41.31</v>
      </c>
      <c r="L234" s="97"/>
      <c r="M234" s="97">
        <v>6.52</v>
      </c>
      <c r="N234" s="97"/>
    </row>
    <row r="235" spans="2:14" x14ac:dyDescent="0.2">
      <c r="B235" s="128"/>
      <c r="C235" s="129"/>
      <c r="D235" s="129"/>
      <c r="E235" s="129"/>
      <c r="F235" s="129"/>
      <c r="G235" s="130"/>
      <c r="H235" s="96" t="s">
        <v>22</v>
      </c>
      <c r="I235" s="97">
        <v>855.9</v>
      </c>
      <c r="J235" s="97">
        <v>611.54999999999995</v>
      </c>
      <c r="K235" s="97">
        <v>307.68</v>
      </c>
      <c r="L235" s="97"/>
      <c r="M235" s="97">
        <v>26.64</v>
      </c>
      <c r="N235" s="97"/>
    </row>
    <row r="236" spans="2:14" x14ac:dyDescent="0.2">
      <c r="B236" s="128"/>
      <c r="C236" s="129"/>
      <c r="D236" s="129"/>
      <c r="E236" s="129"/>
      <c r="F236" s="129"/>
      <c r="G236" s="130"/>
      <c r="H236" s="96" t="s">
        <v>19</v>
      </c>
      <c r="I236" s="97">
        <v>67.95</v>
      </c>
      <c r="J236" s="97">
        <v>49.47</v>
      </c>
      <c r="K236" s="97">
        <v>25.28</v>
      </c>
      <c r="L236" s="97"/>
      <c r="M236" s="97">
        <v>1.36</v>
      </c>
      <c r="N236" s="97"/>
    </row>
    <row r="237" spans="2:14" x14ac:dyDescent="0.2">
      <c r="B237" s="128"/>
      <c r="C237" s="129"/>
      <c r="D237" s="129"/>
      <c r="E237" s="129"/>
      <c r="F237" s="129"/>
      <c r="G237" s="130"/>
      <c r="H237" s="96" t="s">
        <v>122</v>
      </c>
      <c r="I237" s="97">
        <v>855.9</v>
      </c>
      <c r="J237" s="97">
        <v>611.54999999999995</v>
      </c>
      <c r="K237" s="97">
        <v>307.68</v>
      </c>
      <c r="L237" s="97"/>
      <c r="M237" s="97">
        <v>26.64</v>
      </c>
      <c r="N237" s="97"/>
    </row>
    <row r="238" spans="2:14" x14ac:dyDescent="0.2">
      <c r="B238" s="128"/>
      <c r="C238" s="129"/>
      <c r="D238" s="129"/>
      <c r="E238" s="129"/>
      <c r="F238" s="129"/>
      <c r="G238" s="130"/>
      <c r="H238" s="96" t="s">
        <v>18</v>
      </c>
      <c r="I238" s="97">
        <v>21.74</v>
      </c>
      <c r="J238" s="97">
        <v>16.579999999999998</v>
      </c>
      <c r="K238" s="97">
        <v>8.43</v>
      </c>
      <c r="L238" s="97"/>
      <c r="M238" s="97">
        <v>0.54</v>
      </c>
      <c r="N238" s="97"/>
    </row>
    <row r="239" spans="2:14" x14ac:dyDescent="0.2">
      <c r="B239" s="128"/>
      <c r="C239" s="129"/>
      <c r="D239" s="129"/>
      <c r="E239" s="129"/>
      <c r="F239" s="129"/>
      <c r="G239" s="130"/>
      <c r="H239" s="96" t="s">
        <v>141</v>
      </c>
      <c r="I239" s="97">
        <v>227.77</v>
      </c>
      <c r="J239" s="97">
        <v>162.81</v>
      </c>
      <c r="K239" s="97">
        <v>81.540000000000006</v>
      </c>
      <c r="L239" s="97"/>
      <c r="M239" s="97">
        <v>6.25</v>
      </c>
      <c r="N239" s="97"/>
    </row>
    <row r="240" spans="2:14" x14ac:dyDescent="0.2">
      <c r="B240" s="131"/>
      <c r="C240" s="132"/>
      <c r="D240" s="132"/>
      <c r="E240" s="132"/>
      <c r="F240" s="132"/>
      <c r="G240" s="133"/>
      <c r="H240" s="96" t="s">
        <v>142</v>
      </c>
      <c r="I240" s="97">
        <v>206.02</v>
      </c>
      <c r="J240" s="97">
        <v>146.77000000000001</v>
      </c>
      <c r="K240" s="97">
        <v>73.66</v>
      </c>
      <c r="L240" s="97"/>
      <c r="M240" s="97">
        <v>6.25</v>
      </c>
      <c r="N240" s="97"/>
    </row>
    <row r="241" spans="2:14" x14ac:dyDescent="0.2">
      <c r="B241" s="98" t="s">
        <v>123</v>
      </c>
      <c r="C241" s="95" t="s">
        <v>53</v>
      </c>
      <c r="D241" s="98">
        <v>37</v>
      </c>
      <c r="E241" s="98">
        <v>4</v>
      </c>
      <c r="F241" s="98">
        <v>1</v>
      </c>
      <c r="G241" s="99">
        <v>1.1000000000000001</v>
      </c>
      <c r="H241" s="100" t="s">
        <v>17</v>
      </c>
      <c r="I241" s="101">
        <v>9.84</v>
      </c>
      <c r="J241" s="101">
        <v>4.2300000000000004</v>
      </c>
      <c r="K241" s="101"/>
      <c r="L241" s="82">
        <f>IFERROR(SUM(I241,J241,K241),"")</f>
        <v>14.07</v>
      </c>
      <c r="M241" s="102">
        <v>23.29</v>
      </c>
      <c r="N241" s="82">
        <f>IFERROR(SUM(L241,M241),"")</f>
        <v>37.36</v>
      </c>
    </row>
    <row r="242" spans="2:14" x14ac:dyDescent="0.2">
      <c r="B242" s="95"/>
      <c r="C242" s="95"/>
      <c r="D242" s="95"/>
      <c r="E242" s="95"/>
      <c r="F242" s="95"/>
      <c r="G242" s="95"/>
      <c r="H242" s="83" t="s">
        <v>54</v>
      </c>
      <c r="I242" s="84">
        <f>IFERROR(I241*I234,"")</f>
        <v>1125.9912000000002</v>
      </c>
      <c r="J242" s="84">
        <f>IFERROR(J241*J234,"")</f>
        <v>344.91420000000005</v>
      </c>
      <c r="K242" s="84">
        <f>IFERROR(K241*K234,"")</f>
        <v>0</v>
      </c>
      <c r="L242" s="84">
        <f>IFERROR(SUM(I242,J242,K242),"")</f>
        <v>1470.9054000000001</v>
      </c>
      <c r="M242" s="84">
        <f>IFERROR(M241*M234,"")</f>
        <v>151.85079999999999</v>
      </c>
      <c r="N242" s="82">
        <f>IFERROR(SUM(L242,M242),"")</f>
        <v>1622.7562</v>
      </c>
    </row>
    <row r="243" spans="2:14" x14ac:dyDescent="0.2">
      <c r="B243" s="95"/>
      <c r="C243" s="95"/>
      <c r="D243" s="95"/>
      <c r="E243" s="95"/>
      <c r="F243" s="95"/>
      <c r="G243" s="95"/>
      <c r="H243" s="100" t="s">
        <v>22</v>
      </c>
      <c r="I243" s="101"/>
      <c r="J243" s="101"/>
      <c r="K243" s="101"/>
      <c r="L243" s="82">
        <f t="shared" ref="L243:L245" si="32">IFERROR(SUM(I243,J243,K243),"")</f>
        <v>0</v>
      </c>
      <c r="M243" s="102"/>
      <c r="N243" s="82">
        <f t="shared" ref="N243" si="33">IFERROR(SUM(L243,M243),"")</f>
        <v>0</v>
      </c>
    </row>
    <row r="244" spans="2:14" x14ac:dyDescent="0.2">
      <c r="B244" s="95"/>
      <c r="C244" s="95"/>
      <c r="D244" s="95"/>
      <c r="E244" s="95"/>
      <c r="F244" s="95"/>
      <c r="G244" s="95"/>
      <c r="H244" s="83" t="s">
        <v>54</v>
      </c>
      <c r="I244" s="84">
        <f>IFERROR(I243*I235,"")</f>
        <v>0</v>
      </c>
      <c r="J244" s="84">
        <f>IFERROR(J243*J235,"")</f>
        <v>0</v>
      </c>
      <c r="K244" s="84">
        <f>IFERROR(K243*K235,"")</f>
        <v>0</v>
      </c>
      <c r="L244" s="84">
        <f t="shared" si="32"/>
        <v>0</v>
      </c>
      <c r="M244" s="84">
        <f>IFERROR(M243*M235,"")</f>
        <v>0</v>
      </c>
      <c r="N244" s="84">
        <f>IFERROR(SUM(L244,M244),"")</f>
        <v>0</v>
      </c>
    </row>
    <row r="245" spans="2:14" x14ac:dyDescent="0.2">
      <c r="B245" s="95"/>
      <c r="C245" s="95"/>
      <c r="D245" s="95"/>
      <c r="E245" s="95"/>
      <c r="F245" s="95"/>
      <c r="G245" s="95"/>
      <c r="H245" s="85" t="s">
        <v>19</v>
      </c>
      <c r="I245" s="102">
        <v>2.2999999999999998</v>
      </c>
      <c r="J245" s="102">
        <v>1.17</v>
      </c>
      <c r="K245" s="102">
        <v>0.12</v>
      </c>
      <c r="L245" s="82">
        <f t="shared" si="32"/>
        <v>3.59</v>
      </c>
      <c r="M245" s="102">
        <v>15.13</v>
      </c>
      <c r="N245" s="82">
        <f t="shared" ref="N245" si="34">IFERROR(SUM(L245,M245),"")</f>
        <v>18.72</v>
      </c>
    </row>
    <row r="246" spans="2:14" x14ac:dyDescent="0.2">
      <c r="B246" s="95"/>
      <c r="C246" s="95"/>
      <c r="D246" s="95"/>
      <c r="E246" s="95"/>
      <c r="F246" s="95"/>
      <c r="G246" s="95"/>
      <c r="H246" s="83" t="s">
        <v>54</v>
      </c>
      <c r="I246" s="84">
        <f>IFERROR(I245*I236,"")</f>
        <v>156.285</v>
      </c>
      <c r="J246" s="84">
        <f>IFERROR(J245*J236,"")</f>
        <v>57.879899999999992</v>
      </c>
      <c r="K246" s="84">
        <f>IFERROR(K245*K236,"")</f>
        <v>3.0335999999999999</v>
      </c>
      <c r="L246" s="84">
        <f>IFERROR(SUM(I246,J246,K246),"")</f>
        <v>217.1985</v>
      </c>
      <c r="M246" s="84">
        <f>IFERROR(M245*M236,"")</f>
        <v>20.576800000000002</v>
      </c>
      <c r="N246" s="82">
        <f>IFERROR(SUM(L246,M246),"")</f>
        <v>237.77529999999999</v>
      </c>
    </row>
    <row r="247" spans="2:14" x14ac:dyDescent="0.2">
      <c r="B247" s="95"/>
      <c r="C247" s="95"/>
      <c r="D247" s="95"/>
      <c r="E247" s="95"/>
      <c r="F247" s="95"/>
      <c r="G247" s="95"/>
      <c r="H247" s="85" t="s">
        <v>122</v>
      </c>
      <c r="I247" s="102"/>
      <c r="J247" s="102"/>
      <c r="K247" s="102"/>
      <c r="L247" s="82">
        <f t="shared" ref="L247:L248" si="35">IFERROR(SUM(I247,J247,K247),"")</f>
        <v>0</v>
      </c>
      <c r="M247" s="102">
        <v>4.54</v>
      </c>
      <c r="N247" s="82">
        <f t="shared" ref="N247" si="36">IFERROR(SUM(L247,M247),"")</f>
        <v>4.54</v>
      </c>
    </row>
    <row r="248" spans="2:14" x14ac:dyDescent="0.2">
      <c r="B248" s="95"/>
      <c r="C248" s="95"/>
      <c r="D248" s="95"/>
      <c r="E248" s="95"/>
      <c r="F248" s="95"/>
      <c r="G248" s="95"/>
      <c r="H248" s="83" t="s">
        <v>54</v>
      </c>
      <c r="I248" s="84">
        <f>IFERROR(I247*I237,"")</f>
        <v>0</v>
      </c>
      <c r="J248" s="84">
        <f>IFERROR(J247*J237,"")</f>
        <v>0</v>
      </c>
      <c r="K248" s="84">
        <f>IFERROR(K247*K237,)</f>
        <v>0</v>
      </c>
      <c r="L248" s="84">
        <f t="shared" si="35"/>
        <v>0</v>
      </c>
      <c r="M248" s="84">
        <f>IFERROR(M247*M237,"")</f>
        <v>120.9456</v>
      </c>
      <c r="N248" s="82">
        <f>IFERROR(SUM(L248,M248),"")</f>
        <v>120.9456</v>
      </c>
    </row>
    <row r="249" spans="2:14" x14ac:dyDescent="0.2">
      <c r="B249" s="95"/>
      <c r="C249" s="95"/>
      <c r="D249" s="95"/>
      <c r="E249" s="95"/>
      <c r="F249" s="95"/>
      <c r="G249" s="95"/>
      <c r="H249" s="85" t="s">
        <v>18</v>
      </c>
      <c r="I249" s="102">
        <v>43.91</v>
      </c>
      <c r="J249" s="102">
        <v>3.97</v>
      </c>
      <c r="K249" s="102"/>
      <c r="L249" s="82">
        <f>IFERROR(SUM(I249,J249,K249),"")</f>
        <v>47.879999999999995</v>
      </c>
      <c r="M249" s="102">
        <v>119.51</v>
      </c>
      <c r="N249" s="82">
        <f t="shared" ref="N249" si="37">IFERROR(SUM(L249,M249),"")</f>
        <v>167.39</v>
      </c>
    </row>
    <row r="250" spans="2:14" x14ac:dyDescent="0.2">
      <c r="B250" s="95"/>
      <c r="C250" s="95"/>
      <c r="D250" s="95"/>
      <c r="E250" s="95"/>
      <c r="F250" s="95"/>
      <c r="G250" s="95"/>
      <c r="H250" s="83" t="s">
        <v>54</v>
      </c>
      <c r="I250" s="84">
        <f>IFERROR(I249*I238,"")</f>
        <v>954.60339999999985</v>
      </c>
      <c r="J250" s="84">
        <f>IFERROR(J249*J238,"")</f>
        <v>65.822599999999994</v>
      </c>
      <c r="K250" s="84">
        <f>IFERROR(K249*K238,"")</f>
        <v>0</v>
      </c>
      <c r="L250" s="84">
        <f t="shared" ref="L250:L254" si="38">IFERROR(SUM(I250,J250,K250),"")</f>
        <v>1020.4259999999998</v>
      </c>
      <c r="M250" s="84">
        <f>IFERROR(M249*M238,"")</f>
        <v>64.53540000000001</v>
      </c>
      <c r="N250" s="82">
        <f>IFERROR(SUM(L250,M250),"")</f>
        <v>1084.9613999999999</v>
      </c>
    </row>
    <row r="251" spans="2:14" x14ac:dyDescent="0.2">
      <c r="B251" s="95"/>
      <c r="C251" s="95"/>
      <c r="D251" s="95"/>
      <c r="E251" s="95"/>
      <c r="F251" s="95"/>
      <c r="G251" s="95"/>
      <c r="H251" s="85" t="s">
        <v>141</v>
      </c>
      <c r="I251" s="102"/>
      <c r="J251" s="102"/>
      <c r="K251" s="102"/>
      <c r="L251" s="102">
        <f t="shared" si="38"/>
        <v>0</v>
      </c>
      <c r="M251" s="102"/>
      <c r="N251" s="102">
        <f t="shared" ref="N251" si="39">IFERROR(SUM(L251,M251),"")</f>
        <v>0</v>
      </c>
    </row>
    <row r="252" spans="2:14" x14ac:dyDescent="0.2">
      <c r="B252" s="95"/>
      <c r="C252" s="95"/>
      <c r="D252" s="95"/>
      <c r="E252" s="95"/>
      <c r="F252" s="95"/>
      <c r="G252" s="95"/>
      <c r="H252" s="83" t="s">
        <v>54</v>
      </c>
      <c r="I252" s="84">
        <f>SUM(I251*I239)</f>
        <v>0</v>
      </c>
      <c r="J252" s="84">
        <f>SUM(J251*J239)</f>
        <v>0</v>
      </c>
      <c r="K252" s="84">
        <f>SUM(K251*K239)</f>
        <v>0</v>
      </c>
      <c r="L252" s="84">
        <f t="shared" si="38"/>
        <v>0</v>
      </c>
      <c r="M252" s="84">
        <f>SUM(M251*M239)</f>
        <v>0</v>
      </c>
      <c r="N252" s="84">
        <f>IFERROR(SUM(L252,M252),"")</f>
        <v>0</v>
      </c>
    </row>
    <row r="253" spans="2:14" x14ac:dyDescent="0.2">
      <c r="B253" s="95"/>
      <c r="C253" s="95"/>
      <c r="D253" s="95"/>
      <c r="E253" s="95"/>
      <c r="F253" s="95"/>
      <c r="G253" s="95"/>
      <c r="H253" s="85" t="s">
        <v>142</v>
      </c>
      <c r="I253" s="102"/>
      <c r="J253" s="102"/>
      <c r="K253" s="102"/>
      <c r="L253" s="102">
        <f t="shared" si="38"/>
        <v>0</v>
      </c>
      <c r="M253" s="102"/>
      <c r="N253" s="102">
        <f t="shared" ref="N253" si="40">IFERROR(SUM(L253,M253),"")</f>
        <v>0</v>
      </c>
    </row>
    <row r="254" spans="2:14" x14ac:dyDescent="0.2">
      <c r="B254" s="95"/>
      <c r="C254" s="95"/>
      <c r="D254" s="95"/>
      <c r="E254" s="95"/>
      <c r="F254" s="95"/>
      <c r="G254" s="95"/>
      <c r="H254" s="83" t="s">
        <v>54</v>
      </c>
      <c r="I254" s="84">
        <f>SUM(I253*I240)</f>
        <v>0</v>
      </c>
      <c r="J254" s="84">
        <f>SUM(J253*J240)</f>
        <v>0</v>
      </c>
      <c r="K254" s="84">
        <f>SUM(K253*K240)</f>
        <v>0</v>
      </c>
      <c r="L254" s="84">
        <f t="shared" si="38"/>
        <v>0</v>
      </c>
      <c r="M254" s="84">
        <f>SUM(M253*M240)</f>
        <v>0</v>
      </c>
      <c r="N254" s="84">
        <f>IFERROR(SUM(L254,M254),"")</f>
        <v>0</v>
      </c>
    </row>
    <row r="255" spans="2:14" x14ac:dyDescent="0.2">
      <c r="B255" s="95"/>
      <c r="C255" s="95"/>
      <c r="D255" s="95"/>
      <c r="E255" s="95"/>
      <c r="F255" s="95"/>
      <c r="G255" s="95"/>
      <c r="H255" s="86" t="s">
        <v>55</v>
      </c>
      <c r="I255" s="87">
        <f>SUM(I253+I251+I249+I247+I245+I243+I241)</f>
        <v>56.05</v>
      </c>
      <c r="J255" s="82">
        <f>SUM(J241+J243+J245+J247+J249+J251+J253)</f>
        <v>9.370000000000001</v>
      </c>
      <c r="K255" s="87">
        <f>SUM(K253+K251+K249+K247+K245+K243+K241)</f>
        <v>0.12</v>
      </c>
      <c r="L255" s="87">
        <f>SUM(L241+L243+L245+L247+L249+L251+L253)</f>
        <v>65.539999999999992</v>
      </c>
      <c r="M255" s="87">
        <f>SUM(M241+M243+M245+M247+M249+M251+M253)</f>
        <v>162.47</v>
      </c>
      <c r="N255" s="84">
        <f>IFERROR(SUM(L255,M255),"")</f>
        <v>228.01</v>
      </c>
    </row>
    <row r="256" spans="2:14" x14ac:dyDescent="0.2">
      <c r="B256" s="95"/>
      <c r="C256" s="95"/>
      <c r="D256" s="95"/>
      <c r="E256" s="95"/>
      <c r="F256" s="95"/>
      <c r="G256" s="95"/>
      <c r="H256" s="86" t="s">
        <v>70</v>
      </c>
      <c r="I256" s="87">
        <f>SUM(I242+I244+I246+I248+I250+I252+I254)</f>
        <v>2236.8796000000002</v>
      </c>
      <c r="J256" s="87">
        <f>SUM(J242+J244+J246+J248+J250+J252+J254)</f>
        <v>468.61670000000004</v>
      </c>
      <c r="K256" s="87">
        <f>SUM(K242+K244+K246+K248+K250+K252+K254)</f>
        <v>3.0335999999999999</v>
      </c>
      <c r="L256" s="87">
        <f>SUM(L242+L244+L246+L248+L250+L252+L254)</f>
        <v>2708.5299</v>
      </c>
      <c r="M256" s="87">
        <f>SUM(M242+M244+M246+M248+M250+M252+M254)</f>
        <v>357.90859999999998</v>
      </c>
      <c r="N256" s="82">
        <f>SUM(N242+N244+N246+N248+N250+N252+N254)</f>
        <v>3066.4385000000002</v>
      </c>
    </row>
    <row r="257" spans="2:14" x14ac:dyDescent="0.2">
      <c r="B257" s="103"/>
      <c r="C257" s="103"/>
      <c r="D257" s="103"/>
      <c r="E257" s="103"/>
      <c r="F257" s="103"/>
      <c r="G257" s="104"/>
      <c r="H257" s="88"/>
      <c r="I257" s="88"/>
      <c r="J257" s="88"/>
      <c r="K257" s="88"/>
      <c r="L257" s="89"/>
      <c r="M257" s="88"/>
      <c r="N257" s="88"/>
    </row>
    <row r="258" spans="2:14" x14ac:dyDescent="0.2">
      <c r="B258" s="134" t="s">
        <v>56</v>
      </c>
      <c r="C258" s="134"/>
      <c r="D258" s="134"/>
      <c r="E258" s="134"/>
      <c r="F258" s="119"/>
      <c r="G258" s="80"/>
      <c r="H258" s="80"/>
      <c r="I258" s="80"/>
      <c r="J258" s="88"/>
      <c r="K258" s="88"/>
      <c r="L258" s="89"/>
      <c r="M258" s="88"/>
      <c r="N258" s="88"/>
    </row>
    <row r="259" spans="2:14" x14ac:dyDescent="0.2">
      <c r="B259" s="124" t="s">
        <v>101</v>
      </c>
      <c r="C259" s="124"/>
      <c r="D259" s="124"/>
      <c r="E259" s="124"/>
      <c r="F259" s="124"/>
      <c r="G259" s="124"/>
      <c r="H259" s="124"/>
      <c r="I259" s="124"/>
      <c r="J259" s="88"/>
      <c r="K259" s="88"/>
      <c r="L259" s="89"/>
      <c r="M259" s="88"/>
      <c r="N259" s="88"/>
    </row>
    <row r="260" spans="2:14" x14ac:dyDescent="0.2">
      <c r="B260" s="124" t="s">
        <v>57</v>
      </c>
      <c r="C260" s="124"/>
      <c r="D260" s="124"/>
      <c r="E260" s="124"/>
      <c r="F260" s="124"/>
      <c r="G260" s="124"/>
      <c r="H260" s="124"/>
      <c r="I260" s="124"/>
      <c r="J260" s="88"/>
      <c r="K260" s="88"/>
      <c r="L260" s="89"/>
      <c r="M260" s="88"/>
      <c r="N260" s="88"/>
    </row>
    <row r="261" spans="2:14" x14ac:dyDescent="0.2">
      <c r="B261" s="124" t="s">
        <v>58</v>
      </c>
      <c r="C261" s="124"/>
      <c r="D261" s="124"/>
      <c r="E261" s="124"/>
      <c r="F261" s="124"/>
      <c r="G261" s="124"/>
      <c r="H261" s="124"/>
      <c r="I261" s="124"/>
      <c r="J261" s="88"/>
      <c r="K261" s="88"/>
      <c r="L261" s="89"/>
      <c r="M261" s="88"/>
      <c r="N261" s="88"/>
    </row>
    <row r="262" spans="2:14" x14ac:dyDescent="0.2">
      <c r="B262" s="124" t="s">
        <v>59</v>
      </c>
      <c r="C262" s="124"/>
      <c r="D262" s="124"/>
      <c r="E262" s="124"/>
      <c r="F262" s="124"/>
      <c r="G262" s="124"/>
      <c r="H262" s="124"/>
      <c r="I262" s="124"/>
      <c r="J262" s="88"/>
      <c r="K262" s="88"/>
      <c r="L262" s="89"/>
      <c r="M262" s="88"/>
      <c r="N262" s="88"/>
    </row>
    <row r="263" spans="2:14" x14ac:dyDescent="0.2">
      <c r="B263" s="124" t="s">
        <v>60</v>
      </c>
      <c r="C263" s="124"/>
      <c r="D263" s="124"/>
      <c r="E263" s="124"/>
      <c r="F263" s="124"/>
      <c r="G263" s="124"/>
      <c r="H263" s="124"/>
      <c r="I263" s="124"/>
      <c r="J263" s="80"/>
      <c r="K263" s="80"/>
      <c r="L263" s="80"/>
      <c r="M263" s="80"/>
      <c r="N263" s="80"/>
    </row>
    <row r="264" spans="2:14" x14ac:dyDescent="0.2">
      <c r="B264" s="124" t="s">
        <v>61</v>
      </c>
      <c r="C264" s="124"/>
      <c r="D264" s="124"/>
      <c r="E264" s="124"/>
      <c r="F264" s="124"/>
      <c r="G264" s="124"/>
      <c r="H264" s="124"/>
      <c r="I264" s="124"/>
      <c r="J264" s="80"/>
      <c r="K264" s="80"/>
      <c r="L264" s="80"/>
      <c r="M264" s="80"/>
      <c r="N264" s="80"/>
    </row>
    <row r="265" spans="2:14" x14ac:dyDescent="0.2">
      <c r="B265" s="124" t="s">
        <v>62</v>
      </c>
      <c r="C265" s="124"/>
      <c r="D265" s="124"/>
      <c r="E265" s="124"/>
      <c r="F265" s="124"/>
      <c r="G265" s="124"/>
      <c r="H265" s="124"/>
      <c r="I265" s="124"/>
      <c r="J265" s="80"/>
      <c r="K265" s="80"/>
      <c r="L265" s="80"/>
      <c r="M265" s="80"/>
      <c r="N265" s="80"/>
    </row>
    <row r="266" spans="2:14" x14ac:dyDescent="0.2">
      <c r="B266" s="124" t="s">
        <v>63</v>
      </c>
      <c r="C266" s="124"/>
      <c r="D266" s="124"/>
      <c r="E266" s="124"/>
      <c r="F266" s="124"/>
      <c r="G266" s="124"/>
      <c r="H266" s="124"/>
      <c r="I266" s="124"/>
      <c r="J266" s="80"/>
      <c r="K266" s="80"/>
      <c r="L266" s="80"/>
      <c r="M266" s="80"/>
      <c r="N266" s="80"/>
    </row>
    <row r="267" spans="2:14" x14ac:dyDescent="0.2">
      <c r="B267" s="120"/>
      <c r="C267" s="120"/>
      <c r="D267" s="120"/>
      <c r="E267" s="120"/>
      <c r="F267" s="120"/>
      <c r="G267" s="120"/>
      <c r="H267" s="120"/>
      <c r="I267" s="120"/>
      <c r="J267" s="80"/>
      <c r="K267" s="80"/>
      <c r="L267" s="80"/>
      <c r="M267" s="80"/>
      <c r="N267" s="80"/>
    </row>
    <row r="268" spans="2:14" x14ac:dyDescent="0.2">
      <c r="B268" s="80" t="s">
        <v>64</v>
      </c>
      <c r="C268" s="80"/>
      <c r="D268" s="80"/>
      <c r="E268" s="80"/>
      <c r="F268" s="80"/>
      <c r="G268" s="80"/>
      <c r="H268" s="80"/>
      <c r="I268" s="80"/>
      <c r="J268" s="80" t="s">
        <v>65</v>
      </c>
      <c r="K268" s="80"/>
      <c r="L268" s="80"/>
      <c r="M268" s="80"/>
      <c r="N268" s="80"/>
    </row>
    <row r="269" spans="2:14" x14ac:dyDescent="0.2">
      <c r="B269" s="107" t="s">
        <v>100</v>
      </c>
      <c r="C269" s="107"/>
      <c r="D269" s="80"/>
      <c r="E269" s="80"/>
      <c r="F269" s="80"/>
      <c r="G269" s="80"/>
      <c r="H269" s="80"/>
      <c r="I269" s="80"/>
      <c r="J269" s="107"/>
      <c r="K269" s="107"/>
      <c r="L269" s="107"/>
      <c r="M269" s="80"/>
      <c r="N269" s="80"/>
    </row>
    <row r="270" spans="2:14" x14ac:dyDescent="0.2">
      <c r="B270" s="91" t="s">
        <v>66</v>
      </c>
      <c r="C270" s="80"/>
      <c r="D270" s="80"/>
      <c r="E270" s="80"/>
      <c r="F270" s="80"/>
      <c r="G270" s="80"/>
      <c r="H270" s="80"/>
      <c r="I270" s="80"/>
      <c r="J270" s="80" t="s">
        <v>66</v>
      </c>
      <c r="K270" s="80"/>
      <c r="L270" s="80"/>
      <c r="M270" s="80"/>
      <c r="N270" s="80"/>
    </row>
    <row r="271" spans="2:14" x14ac:dyDescent="0.2">
      <c r="B271" s="80"/>
      <c r="C271" s="80"/>
      <c r="D271" s="80"/>
      <c r="E271" s="80"/>
      <c r="F271" s="80"/>
      <c r="G271" s="80"/>
      <c r="H271" s="80"/>
      <c r="I271" s="80"/>
      <c r="J271" s="80"/>
      <c r="K271" s="80"/>
      <c r="L271" s="80"/>
      <c r="M271" s="80"/>
      <c r="N271" s="80"/>
    </row>
    <row r="272" spans="2:14" x14ac:dyDescent="0.2">
      <c r="B272" s="107"/>
      <c r="C272" s="107"/>
      <c r="D272" s="80"/>
      <c r="E272" s="80"/>
      <c r="F272" s="80"/>
      <c r="G272" s="80"/>
      <c r="H272" s="80"/>
      <c r="I272" s="80"/>
      <c r="J272" s="107"/>
      <c r="K272" s="107"/>
      <c r="L272" s="107"/>
      <c r="M272" s="80"/>
      <c r="N272" s="80"/>
    </row>
    <row r="273" spans="2:14" x14ac:dyDescent="0.2">
      <c r="B273" s="92" t="s">
        <v>67</v>
      </c>
      <c r="C273" s="80"/>
      <c r="D273" s="80"/>
      <c r="E273" s="80"/>
      <c r="F273" s="80"/>
      <c r="G273" s="80"/>
      <c r="H273" s="80"/>
      <c r="I273" s="80"/>
      <c r="J273" s="123" t="s">
        <v>67</v>
      </c>
      <c r="K273" s="123"/>
      <c r="L273" s="123"/>
      <c r="M273" s="80"/>
      <c r="N273" s="80"/>
    </row>
    <row r="274" spans="2:14" x14ac:dyDescent="0.2">
      <c r="B274" s="80"/>
      <c r="C274" s="80"/>
      <c r="D274" s="80"/>
      <c r="E274" s="80"/>
      <c r="F274" s="80"/>
      <c r="G274" s="80"/>
      <c r="H274" s="80"/>
      <c r="I274" s="80"/>
      <c r="J274" s="80"/>
      <c r="K274" s="80"/>
      <c r="L274" s="80"/>
      <c r="M274" s="80"/>
      <c r="N274" s="80"/>
    </row>
    <row r="275" spans="2:14" x14ac:dyDescent="0.2">
      <c r="B275" s="120" t="s">
        <v>68</v>
      </c>
      <c r="C275" s="80"/>
      <c r="D275" s="80"/>
      <c r="E275" s="80"/>
      <c r="F275" s="80"/>
      <c r="G275" s="80"/>
      <c r="H275" s="80"/>
      <c r="I275" s="80"/>
      <c r="J275" s="80" t="s">
        <v>68</v>
      </c>
      <c r="K275" s="80"/>
      <c r="L275" s="80"/>
      <c r="M275" s="80"/>
      <c r="N275" s="80"/>
    </row>
    <row r="277" spans="2:14" x14ac:dyDescent="0.2">
      <c r="B277" s="80"/>
      <c r="C277" s="80"/>
      <c r="D277" s="80"/>
      <c r="E277" s="80"/>
      <c r="F277" s="80"/>
      <c r="G277" s="80"/>
      <c r="H277" s="80"/>
      <c r="I277" s="80"/>
      <c r="J277" s="80"/>
      <c r="K277" s="80"/>
      <c r="M277" s="80"/>
      <c r="N277" s="111" t="s">
        <v>33</v>
      </c>
    </row>
    <row r="278" spans="2:14" x14ac:dyDescent="0.2">
      <c r="B278" s="80"/>
      <c r="C278" s="80"/>
      <c r="D278" s="80"/>
      <c r="E278" s="80"/>
      <c r="F278" s="80"/>
      <c r="G278" s="80"/>
      <c r="H278" s="80"/>
      <c r="I278" s="80"/>
      <c r="J278" s="80"/>
      <c r="K278" s="80"/>
      <c r="M278" s="80"/>
      <c r="N278" s="111" t="s">
        <v>34</v>
      </c>
    </row>
    <row r="279" spans="2:14" x14ac:dyDescent="0.2">
      <c r="B279" s="80"/>
      <c r="C279" s="80"/>
      <c r="D279" s="80"/>
      <c r="E279" s="80"/>
      <c r="F279" s="80"/>
      <c r="G279" s="80"/>
      <c r="H279" s="80"/>
      <c r="I279" s="80"/>
      <c r="J279" s="80"/>
      <c r="K279" s="80"/>
      <c r="M279" s="80"/>
      <c r="N279" s="111" t="s">
        <v>35</v>
      </c>
    </row>
    <row r="280" spans="2:14" x14ac:dyDescent="0.2">
      <c r="B280" s="80"/>
      <c r="C280" s="80"/>
      <c r="D280" s="80"/>
      <c r="E280" s="80"/>
      <c r="F280" s="80"/>
      <c r="G280" s="80"/>
      <c r="H280" s="80"/>
      <c r="I280" s="80"/>
      <c r="J280" s="80"/>
      <c r="K280" s="80"/>
      <c r="L280" s="80"/>
      <c r="M280" s="80"/>
      <c r="N280" s="80"/>
    </row>
    <row r="281" spans="2:14" x14ac:dyDescent="0.2">
      <c r="B281" s="80"/>
      <c r="C281" s="135" t="s">
        <v>36</v>
      </c>
      <c r="D281" s="135"/>
      <c r="E281" s="135"/>
      <c r="F281" s="135"/>
      <c r="G281" s="135"/>
      <c r="H281" s="135"/>
      <c r="I281" s="135"/>
      <c r="J281" s="135"/>
      <c r="K281" s="135"/>
      <c r="L281" s="135"/>
      <c r="M281" s="80"/>
      <c r="N281" s="80"/>
    </row>
    <row r="282" spans="2:14" x14ac:dyDescent="0.2">
      <c r="B282" s="80"/>
      <c r="C282" s="135" t="s">
        <v>37</v>
      </c>
      <c r="D282" s="135"/>
      <c r="E282" s="135"/>
      <c r="F282" s="135"/>
      <c r="G282" s="135"/>
      <c r="H282" s="135"/>
      <c r="I282" s="135"/>
      <c r="J282" s="135"/>
      <c r="K282" s="135"/>
      <c r="L282" s="135"/>
      <c r="M282" s="80"/>
      <c r="N282" s="80"/>
    </row>
    <row r="283" spans="2:14" x14ac:dyDescent="0.2">
      <c r="B283" s="80" t="s">
        <v>38</v>
      </c>
      <c r="C283" s="118"/>
      <c r="D283" s="118"/>
      <c r="E283" s="118"/>
      <c r="F283" s="118"/>
      <c r="G283" s="118"/>
      <c r="H283" s="118"/>
      <c r="I283" s="118"/>
      <c r="J283" s="118"/>
      <c r="K283" s="118"/>
      <c r="L283" s="135" t="s">
        <v>39</v>
      </c>
      <c r="M283" s="135"/>
      <c r="N283" s="135"/>
    </row>
    <row r="284" spans="2:14" x14ac:dyDescent="0.2">
      <c r="B284" s="80"/>
      <c r="C284" s="118"/>
      <c r="D284" s="118"/>
      <c r="E284" s="118"/>
      <c r="F284" s="118"/>
      <c r="G284" s="118"/>
      <c r="H284" s="118"/>
      <c r="I284" s="118"/>
      <c r="J284" s="118"/>
      <c r="K284" s="118"/>
      <c r="L284" s="118"/>
      <c r="M284" s="118"/>
      <c r="N284" s="118"/>
    </row>
    <row r="285" spans="2:14" x14ac:dyDescent="0.2">
      <c r="B285" s="80" t="s">
        <v>40</v>
      </c>
      <c r="C285" s="118"/>
      <c r="D285" s="118"/>
      <c r="E285" s="118"/>
      <c r="F285" s="118"/>
      <c r="G285" s="118"/>
      <c r="H285" s="118"/>
      <c r="I285" s="118"/>
      <c r="J285" s="118"/>
      <c r="K285" s="118"/>
      <c r="L285" s="118"/>
      <c r="M285" s="118"/>
      <c r="N285" s="118"/>
    </row>
    <row r="286" spans="2:14" x14ac:dyDescent="0.2">
      <c r="B286" s="80" t="s">
        <v>41</v>
      </c>
      <c r="C286" s="118"/>
      <c r="D286" s="118"/>
      <c r="E286" s="118"/>
      <c r="F286" s="118"/>
      <c r="G286" s="118"/>
      <c r="H286" s="118"/>
      <c r="I286" s="118"/>
      <c r="J286" s="118"/>
      <c r="K286" s="118"/>
      <c r="L286" s="118"/>
      <c r="M286" s="118"/>
      <c r="N286" s="118"/>
    </row>
    <row r="287" spans="2:14" x14ac:dyDescent="0.2">
      <c r="B287" s="80" t="s">
        <v>127</v>
      </c>
      <c r="C287" s="118"/>
      <c r="D287" s="118"/>
      <c r="E287" s="118"/>
      <c r="F287" s="118"/>
      <c r="G287" s="118"/>
      <c r="H287" s="118"/>
      <c r="I287" s="118"/>
      <c r="J287" s="118"/>
      <c r="K287" s="118"/>
      <c r="L287" s="118"/>
      <c r="M287" s="118"/>
      <c r="N287" s="118"/>
    </row>
    <row r="288" spans="2:14" x14ac:dyDescent="0.2">
      <c r="B288" s="80"/>
      <c r="C288" s="118"/>
      <c r="D288" s="118"/>
      <c r="E288" s="118"/>
      <c r="F288" s="118"/>
      <c r="G288" s="118"/>
      <c r="H288" s="118"/>
      <c r="I288" s="118"/>
      <c r="J288" s="118"/>
      <c r="K288" s="118"/>
      <c r="L288" s="118"/>
      <c r="M288" s="118"/>
      <c r="N288" s="118"/>
    </row>
    <row r="289" spans="2:14" x14ac:dyDescent="0.2">
      <c r="B289" s="80"/>
      <c r="C289" s="80"/>
      <c r="D289" s="80"/>
      <c r="E289" s="80"/>
      <c r="F289" s="80"/>
      <c r="G289" s="80"/>
      <c r="H289" s="80"/>
      <c r="I289" s="80"/>
      <c r="J289" s="80"/>
      <c r="K289" s="80"/>
      <c r="L289" s="80"/>
      <c r="M289" s="80"/>
      <c r="N289" s="80"/>
    </row>
    <row r="290" spans="2:14" x14ac:dyDescent="0.2">
      <c r="B290" s="136" t="s">
        <v>24</v>
      </c>
      <c r="C290" s="138" t="s">
        <v>42</v>
      </c>
      <c r="D290" s="140" t="s">
        <v>43</v>
      </c>
      <c r="E290" s="140" t="s">
        <v>44</v>
      </c>
      <c r="F290" s="140" t="s">
        <v>69</v>
      </c>
      <c r="G290" s="140" t="s">
        <v>45</v>
      </c>
      <c r="H290" s="140" t="s">
        <v>8</v>
      </c>
      <c r="I290" s="141" t="s">
        <v>46</v>
      </c>
      <c r="J290" s="141"/>
      <c r="K290" s="141"/>
      <c r="L290" s="141"/>
      <c r="M290" s="142" t="s">
        <v>47</v>
      </c>
      <c r="N290" s="143" t="s">
        <v>48</v>
      </c>
    </row>
    <row r="291" spans="2:14" x14ac:dyDescent="0.2">
      <c r="B291" s="137"/>
      <c r="C291" s="139"/>
      <c r="D291" s="140"/>
      <c r="E291" s="140"/>
      <c r="F291" s="140"/>
      <c r="G291" s="140"/>
      <c r="H291" s="140"/>
      <c r="I291" s="95" t="s">
        <v>49</v>
      </c>
      <c r="J291" s="95" t="s">
        <v>50</v>
      </c>
      <c r="K291" s="95" t="s">
        <v>51</v>
      </c>
      <c r="L291" s="95" t="s">
        <v>52</v>
      </c>
      <c r="M291" s="142"/>
      <c r="N291" s="144"/>
    </row>
    <row r="292" spans="2:14" x14ac:dyDescent="0.2">
      <c r="B292" s="125" t="s">
        <v>126</v>
      </c>
      <c r="C292" s="126"/>
      <c r="D292" s="126"/>
      <c r="E292" s="126"/>
      <c r="F292" s="126"/>
      <c r="G292" s="127"/>
      <c r="H292" s="96" t="s">
        <v>17</v>
      </c>
      <c r="I292" s="97">
        <v>114.43</v>
      </c>
      <c r="J292" s="97">
        <v>81.540000000000006</v>
      </c>
      <c r="K292" s="97">
        <v>41.31</v>
      </c>
      <c r="L292" s="97"/>
      <c r="M292" s="97">
        <v>6.52</v>
      </c>
      <c r="N292" s="97"/>
    </row>
    <row r="293" spans="2:14" x14ac:dyDescent="0.2">
      <c r="B293" s="128"/>
      <c r="C293" s="129"/>
      <c r="D293" s="129"/>
      <c r="E293" s="129"/>
      <c r="F293" s="129"/>
      <c r="G293" s="130"/>
      <c r="H293" s="96" t="s">
        <v>22</v>
      </c>
      <c r="I293" s="97">
        <v>855.9</v>
      </c>
      <c r="J293" s="97">
        <v>611.54999999999995</v>
      </c>
      <c r="K293" s="97">
        <v>307.68</v>
      </c>
      <c r="L293" s="97"/>
      <c r="M293" s="97">
        <v>26.64</v>
      </c>
      <c r="N293" s="97"/>
    </row>
    <row r="294" spans="2:14" x14ac:dyDescent="0.2">
      <c r="B294" s="128"/>
      <c r="C294" s="129"/>
      <c r="D294" s="129"/>
      <c r="E294" s="129"/>
      <c r="F294" s="129"/>
      <c r="G294" s="130"/>
      <c r="H294" s="96" t="s">
        <v>19</v>
      </c>
      <c r="I294" s="97">
        <v>67.95</v>
      </c>
      <c r="J294" s="97">
        <v>49.47</v>
      </c>
      <c r="K294" s="97">
        <v>25.28</v>
      </c>
      <c r="L294" s="97"/>
      <c r="M294" s="97">
        <v>1.36</v>
      </c>
      <c r="N294" s="97"/>
    </row>
    <row r="295" spans="2:14" x14ac:dyDescent="0.2">
      <c r="B295" s="128"/>
      <c r="C295" s="129"/>
      <c r="D295" s="129"/>
      <c r="E295" s="129"/>
      <c r="F295" s="129"/>
      <c r="G295" s="130"/>
      <c r="H295" s="96" t="s">
        <v>122</v>
      </c>
      <c r="I295" s="97">
        <v>855.9</v>
      </c>
      <c r="J295" s="97">
        <v>611.54999999999995</v>
      </c>
      <c r="K295" s="97">
        <v>307.68</v>
      </c>
      <c r="L295" s="97"/>
      <c r="M295" s="97">
        <v>26.64</v>
      </c>
      <c r="N295" s="97"/>
    </row>
    <row r="296" spans="2:14" x14ac:dyDescent="0.2">
      <c r="B296" s="128"/>
      <c r="C296" s="129"/>
      <c r="D296" s="129"/>
      <c r="E296" s="129"/>
      <c r="F296" s="129"/>
      <c r="G296" s="130"/>
      <c r="H296" s="96" t="s">
        <v>18</v>
      </c>
      <c r="I296" s="97">
        <v>21.74</v>
      </c>
      <c r="J296" s="97">
        <v>16.579999999999998</v>
      </c>
      <c r="K296" s="97">
        <v>8.43</v>
      </c>
      <c r="L296" s="97"/>
      <c r="M296" s="97">
        <v>0.54</v>
      </c>
      <c r="N296" s="97"/>
    </row>
    <row r="297" spans="2:14" x14ac:dyDescent="0.2">
      <c r="B297" s="128"/>
      <c r="C297" s="129"/>
      <c r="D297" s="129"/>
      <c r="E297" s="129"/>
      <c r="F297" s="129"/>
      <c r="G297" s="130"/>
      <c r="H297" s="96" t="s">
        <v>141</v>
      </c>
      <c r="I297" s="97">
        <v>227.77</v>
      </c>
      <c r="J297" s="97">
        <v>162.81</v>
      </c>
      <c r="K297" s="97">
        <v>81.540000000000006</v>
      </c>
      <c r="L297" s="97"/>
      <c r="M297" s="97">
        <v>6.25</v>
      </c>
      <c r="N297" s="97"/>
    </row>
    <row r="298" spans="2:14" x14ac:dyDescent="0.2">
      <c r="B298" s="131"/>
      <c r="C298" s="132"/>
      <c r="D298" s="132"/>
      <c r="E298" s="132"/>
      <c r="F298" s="132"/>
      <c r="G298" s="133"/>
      <c r="H298" s="96" t="s">
        <v>142</v>
      </c>
      <c r="I298" s="97">
        <v>206.02</v>
      </c>
      <c r="J298" s="97">
        <v>146.77000000000001</v>
      </c>
      <c r="K298" s="97">
        <v>73.66</v>
      </c>
      <c r="L298" s="97"/>
      <c r="M298" s="97">
        <v>6.25</v>
      </c>
      <c r="N298" s="97"/>
    </row>
    <row r="299" spans="2:14" x14ac:dyDescent="0.2">
      <c r="B299" s="98" t="s">
        <v>146</v>
      </c>
      <c r="C299" s="95" t="s">
        <v>53</v>
      </c>
      <c r="D299" s="98">
        <v>7</v>
      </c>
      <c r="E299" s="98">
        <v>37</v>
      </c>
      <c r="F299" s="98">
        <v>2</v>
      </c>
      <c r="G299" s="99">
        <v>0.8</v>
      </c>
      <c r="H299" s="100" t="s">
        <v>17</v>
      </c>
      <c r="I299" s="101">
        <v>9</v>
      </c>
      <c r="J299" s="101">
        <v>7.37</v>
      </c>
      <c r="K299" s="101"/>
      <c r="L299" s="82">
        <f>IFERROR(SUM(I299,J299,K299),"")</f>
        <v>16.37</v>
      </c>
      <c r="M299" s="102">
        <v>3.91</v>
      </c>
      <c r="N299" s="82">
        <f>IFERROR(SUM(L299,M299),"")</f>
        <v>20.28</v>
      </c>
    </row>
    <row r="300" spans="2:14" x14ac:dyDescent="0.2">
      <c r="B300" s="95"/>
      <c r="C300" s="95"/>
      <c r="D300" s="95"/>
      <c r="E300" s="95"/>
      <c r="F300" s="95"/>
      <c r="G300" s="95"/>
      <c r="H300" s="83" t="s">
        <v>54</v>
      </c>
      <c r="I300" s="84">
        <f>IFERROR(I299*I292,"")</f>
        <v>1029.8700000000001</v>
      </c>
      <c r="J300" s="84">
        <f>IFERROR(J299*J292,"")</f>
        <v>600.9498000000001</v>
      </c>
      <c r="K300" s="84">
        <f>IFERROR(K299*K292,"")</f>
        <v>0</v>
      </c>
      <c r="L300" s="84">
        <f>IFERROR(SUM(I300,J300,K300),"")</f>
        <v>1630.8198000000002</v>
      </c>
      <c r="M300" s="84">
        <f>IFERROR(M299*M292,"")</f>
        <v>25.493199999999998</v>
      </c>
      <c r="N300" s="82">
        <f>IFERROR(SUM(L300,M300),"")</f>
        <v>1656.3130000000001</v>
      </c>
    </row>
    <row r="301" spans="2:14" x14ac:dyDescent="0.2">
      <c r="B301" s="95"/>
      <c r="C301" s="95"/>
      <c r="D301" s="95"/>
      <c r="E301" s="95"/>
      <c r="F301" s="95"/>
      <c r="G301" s="95"/>
      <c r="H301" s="100" t="s">
        <v>22</v>
      </c>
      <c r="I301" s="101"/>
      <c r="J301" s="101"/>
      <c r="K301" s="101"/>
      <c r="L301" s="82">
        <f t="shared" ref="L301:L303" si="41">IFERROR(SUM(I301,J301,K301),"")</f>
        <v>0</v>
      </c>
      <c r="M301" s="102"/>
      <c r="N301" s="82">
        <f t="shared" ref="N301" si="42">IFERROR(SUM(L301,M301),"")</f>
        <v>0</v>
      </c>
    </row>
    <row r="302" spans="2:14" x14ac:dyDescent="0.2">
      <c r="B302" s="95"/>
      <c r="C302" s="95"/>
      <c r="D302" s="95"/>
      <c r="E302" s="95"/>
      <c r="F302" s="95"/>
      <c r="G302" s="95"/>
      <c r="H302" s="83" t="s">
        <v>54</v>
      </c>
      <c r="I302" s="84">
        <f>IFERROR(I301*I293,"")</f>
        <v>0</v>
      </c>
      <c r="J302" s="84">
        <f>IFERROR(J301*J293,"")</f>
        <v>0</v>
      </c>
      <c r="K302" s="84">
        <f>IFERROR(K301*K293,"")</f>
        <v>0</v>
      </c>
      <c r="L302" s="84">
        <f t="shared" si="41"/>
        <v>0</v>
      </c>
      <c r="M302" s="84">
        <f>IFERROR(M301*M293,"")</f>
        <v>0</v>
      </c>
      <c r="N302" s="84">
        <f>IFERROR(SUM(L302,M302),"")</f>
        <v>0</v>
      </c>
    </row>
    <row r="303" spans="2:14" x14ac:dyDescent="0.2">
      <c r="B303" s="95"/>
      <c r="C303" s="95"/>
      <c r="D303" s="95"/>
      <c r="E303" s="95"/>
      <c r="F303" s="95"/>
      <c r="G303" s="95"/>
      <c r="H303" s="85" t="s">
        <v>19</v>
      </c>
      <c r="I303" s="102">
        <v>5.24</v>
      </c>
      <c r="J303" s="102">
        <v>5.83</v>
      </c>
      <c r="K303" s="102">
        <v>0.4</v>
      </c>
      <c r="L303" s="82">
        <f t="shared" si="41"/>
        <v>11.47</v>
      </c>
      <c r="M303" s="102">
        <v>2.69</v>
      </c>
      <c r="N303" s="82">
        <f t="shared" ref="N303" si="43">IFERROR(SUM(L303,M303),"")</f>
        <v>14.16</v>
      </c>
    </row>
    <row r="304" spans="2:14" x14ac:dyDescent="0.2">
      <c r="B304" s="95"/>
      <c r="C304" s="95"/>
      <c r="D304" s="95"/>
      <c r="E304" s="95"/>
      <c r="F304" s="95"/>
      <c r="G304" s="95"/>
      <c r="H304" s="83" t="s">
        <v>54</v>
      </c>
      <c r="I304" s="84">
        <f>IFERROR(I303*I294,"")</f>
        <v>356.05800000000005</v>
      </c>
      <c r="J304" s="84">
        <f>IFERROR(J303*J294,"")</f>
        <v>288.4101</v>
      </c>
      <c r="K304" s="84">
        <f>IFERROR(K303*K294,"")</f>
        <v>10.112000000000002</v>
      </c>
      <c r="L304" s="84">
        <f>IFERROR(SUM(I304,J304,K304),"")</f>
        <v>654.58010000000002</v>
      </c>
      <c r="M304" s="84">
        <f>IFERROR(M303*M294,"")</f>
        <v>3.6584000000000003</v>
      </c>
      <c r="N304" s="82">
        <f>IFERROR(SUM(L304,M304),"")</f>
        <v>658.23850000000004</v>
      </c>
    </row>
    <row r="305" spans="2:14" x14ac:dyDescent="0.2">
      <c r="B305" s="95"/>
      <c r="C305" s="95"/>
      <c r="D305" s="95"/>
      <c r="E305" s="95"/>
      <c r="F305" s="95"/>
      <c r="G305" s="95"/>
      <c r="H305" s="85" t="s">
        <v>122</v>
      </c>
      <c r="I305" s="102"/>
      <c r="J305" s="102"/>
      <c r="K305" s="102"/>
      <c r="L305" s="82">
        <f t="shared" ref="L305:L306" si="44">IFERROR(SUM(I305,J305,K305),"")</f>
        <v>0</v>
      </c>
      <c r="M305" s="102"/>
      <c r="N305" s="82">
        <f t="shared" ref="N305" si="45">IFERROR(SUM(L305,M305),"")</f>
        <v>0</v>
      </c>
    </row>
    <row r="306" spans="2:14" x14ac:dyDescent="0.2">
      <c r="B306" s="95"/>
      <c r="C306" s="95"/>
      <c r="D306" s="95"/>
      <c r="E306" s="95"/>
      <c r="F306" s="95"/>
      <c r="G306" s="95"/>
      <c r="H306" s="83" t="s">
        <v>54</v>
      </c>
      <c r="I306" s="84">
        <f>IFERROR(I305*I295,"")</f>
        <v>0</v>
      </c>
      <c r="J306" s="84">
        <f>IFERROR(J305*J295,"")</f>
        <v>0</v>
      </c>
      <c r="K306" s="84">
        <f>IFERROR(K305*K295,)</f>
        <v>0</v>
      </c>
      <c r="L306" s="84">
        <f t="shared" si="44"/>
        <v>0</v>
      </c>
      <c r="M306" s="84">
        <f>IFERROR(M305*M295,"")</f>
        <v>0</v>
      </c>
      <c r="N306" s="84">
        <f>IFERROR(SUM(L306,M306),"")</f>
        <v>0</v>
      </c>
    </row>
    <row r="307" spans="2:14" x14ac:dyDescent="0.2">
      <c r="B307" s="95"/>
      <c r="C307" s="95"/>
      <c r="D307" s="95"/>
      <c r="E307" s="95"/>
      <c r="F307" s="95"/>
      <c r="G307" s="95"/>
      <c r="H307" s="85" t="s">
        <v>18</v>
      </c>
      <c r="I307" s="102">
        <v>65.09</v>
      </c>
      <c r="J307" s="102">
        <v>9.7899999999999991</v>
      </c>
      <c r="K307" s="102">
        <v>0.46</v>
      </c>
      <c r="L307" s="82">
        <f>IFERROR(SUM(I307,J307,K307),"")</f>
        <v>75.339999999999989</v>
      </c>
      <c r="M307" s="102">
        <v>101.58</v>
      </c>
      <c r="N307" s="82">
        <f t="shared" ref="N307" si="46">IFERROR(SUM(L307,M307),"")</f>
        <v>176.92</v>
      </c>
    </row>
    <row r="308" spans="2:14" x14ac:dyDescent="0.2">
      <c r="B308" s="95"/>
      <c r="C308" s="95"/>
      <c r="D308" s="95"/>
      <c r="E308" s="95"/>
      <c r="F308" s="95"/>
      <c r="G308" s="95"/>
      <c r="H308" s="83" t="s">
        <v>54</v>
      </c>
      <c r="I308" s="84">
        <f>IFERROR(I307*I296,"")</f>
        <v>1415.0565999999999</v>
      </c>
      <c r="J308" s="84">
        <f>IFERROR(J307*J296,"")</f>
        <v>162.31819999999996</v>
      </c>
      <c r="K308" s="84">
        <f>IFERROR(K307*K296,"")</f>
        <v>3.8778000000000001</v>
      </c>
      <c r="L308" s="84">
        <f t="shared" ref="L308:L312" si="47">IFERROR(SUM(I308,J308,K308),"")</f>
        <v>1581.2525999999998</v>
      </c>
      <c r="M308" s="84">
        <f>IFERROR(M307*M296,"")</f>
        <v>54.853200000000001</v>
      </c>
      <c r="N308" s="82">
        <f>IFERROR(SUM(L308,M308),"")</f>
        <v>1636.1057999999998</v>
      </c>
    </row>
    <row r="309" spans="2:14" x14ac:dyDescent="0.2">
      <c r="B309" s="95"/>
      <c r="C309" s="95"/>
      <c r="D309" s="95"/>
      <c r="E309" s="95"/>
      <c r="F309" s="95"/>
      <c r="G309" s="95"/>
      <c r="H309" s="85" t="s">
        <v>141</v>
      </c>
      <c r="I309" s="102"/>
      <c r="J309" s="102"/>
      <c r="K309" s="102"/>
      <c r="L309" s="102">
        <f t="shared" si="47"/>
        <v>0</v>
      </c>
      <c r="M309" s="102"/>
      <c r="N309" s="102">
        <f t="shared" ref="N309" si="48">IFERROR(SUM(L309,M309),"")</f>
        <v>0</v>
      </c>
    </row>
    <row r="310" spans="2:14" x14ac:dyDescent="0.2">
      <c r="B310" s="95"/>
      <c r="C310" s="95"/>
      <c r="D310" s="95"/>
      <c r="E310" s="95"/>
      <c r="F310" s="95"/>
      <c r="G310" s="95"/>
      <c r="H310" s="83" t="s">
        <v>54</v>
      </c>
      <c r="I310" s="84">
        <f>SUM(I309*I297)</f>
        <v>0</v>
      </c>
      <c r="J310" s="84">
        <f>SUM(J309*J297)</f>
        <v>0</v>
      </c>
      <c r="K310" s="84">
        <f>SUM(K309*K297)</f>
        <v>0</v>
      </c>
      <c r="L310" s="84">
        <f t="shared" si="47"/>
        <v>0</v>
      </c>
      <c r="M310" s="84">
        <f>SUM(M309*M297)</f>
        <v>0</v>
      </c>
      <c r="N310" s="84">
        <f>IFERROR(SUM(L310,M310),"")</f>
        <v>0</v>
      </c>
    </row>
    <row r="311" spans="2:14" x14ac:dyDescent="0.2">
      <c r="B311" s="95"/>
      <c r="C311" s="95"/>
      <c r="D311" s="95"/>
      <c r="E311" s="95"/>
      <c r="F311" s="95"/>
      <c r="G311" s="95"/>
      <c r="H311" s="85" t="s">
        <v>142</v>
      </c>
      <c r="I311" s="102"/>
      <c r="J311" s="102"/>
      <c r="K311" s="102"/>
      <c r="L311" s="102">
        <f t="shared" si="47"/>
        <v>0</v>
      </c>
      <c r="M311" s="102"/>
      <c r="N311" s="102">
        <f t="shared" ref="N311" si="49">IFERROR(SUM(L311,M311),"")</f>
        <v>0</v>
      </c>
    </row>
    <row r="312" spans="2:14" x14ac:dyDescent="0.2">
      <c r="B312" s="95"/>
      <c r="C312" s="95"/>
      <c r="D312" s="95"/>
      <c r="E312" s="95"/>
      <c r="F312" s="95"/>
      <c r="G312" s="95"/>
      <c r="H312" s="83" t="s">
        <v>54</v>
      </c>
      <c r="I312" s="84">
        <f>SUM(I311*I298)</f>
        <v>0</v>
      </c>
      <c r="J312" s="84">
        <f>SUM(J311*J298)</f>
        <v>0</v>
      </c>
      <c r="K312" s="84">
        <f>SUM(K311*K298)</f>
        <v>0</v>
      </c>
      <c r="L312" s="84">
        <f t="shared" si="47"/>
        <v>0</v>
      </c>
      <c r="M312" s="84">
        <f>SUM(M311*M298)</f>
        <v>0</v>
      </c>
      <c r="N312" s="84">
        <f>IFERROR(SUM(L312,M312),"")</f>
        <v>0</v>
      </c>
    </row>
    <row r="313" spans="2:14" x14ac:dyDescent="0.2">
      <c r="B313" s="95"/>
      <c r="C313" s="95"/>
      <c r="D313" s="95"/>
      <c r="E313" s="95"/>
      <c r="F313" s="95"/>
      <c r="G313" s="95"/>
      <c r="H313" s="86" t="s">
        <v>55</v>
      </c>
      <c r="I313" s="87">
        <f>SUM(I311+I309+I307+I305+I303+I301+I299)</f>
        <v>79.33</v>
      </c>
      <c r="J313" s="82">
        <f>SUM(J299+J301+J303+J305+J307+J309+J311)</f>
        <v>22.99</v>
      </c>
      <c r="K313" s="87">
        <f>SUM(K311+K309+K307+K305+K303+K301+K299)</f>
        <v>0.8600000000000001</v>
      </c>
      <c r="L313" s="87">
        <f>SUM(L299+L301+L303+L305+L307+L309+L311)</f>
        <v>103.17999999999999</v>
      </c>
      <c r="M313" s="87">
        <f>SUM(M299+M301+M303+M305+M307+M309+M311)</f>
        <v>108.17999999999999</v>
      </c>
      <c r="N313" s="87">
        <f>IFERROR(SUM(L313,M313),"")</f>
        <v>211.35999999999999</v>
      </c>
    </row>
    <row r="314" spans="2:14" x14ac:dyDescent="0.2">
      <c r="B314" s="95"/>
      <c r="C314" s="95"/>
      <c r="D314" s="95"/>
      <c r="E314" s="95"/>
      <c r="F314" s="95"/>
      <c r="G314" s="95"/>
      <c r="H314" s="86" t="s">
        <v>70</v>
      </c>
      <c r="I314" s="87">
        <f>SUM(I300+I302+I304+I306+I308+I310+I312)</f>
        <v>2800.9845999999998</v>
      </c>
      <c r="J314" s="87">
        <f>SUM(J300+J302+J304+J306+J308+J310+J312)</f>
        <v>1051.6781000000001</v>
      </c>
      <c r="K314" s="87">
        <f>SUM(K300+K302+K304+K306+K308+K310+K312)</f>
        <v>13.989800000000002</v>
      </c>
      <c r="L314" s="87">
        <f>SUM(L300+L302+L304+L306+L308+L310+L312)</f>
        <v>3866.6525000000001</v>
      </c>
      <c r="M314" s="87">
        <f>SUM(M300+M302+M304+M306+M308+M310+M312)</f>
        <v>84.004800000000003</v>
      </c>
      <c r="N314" s="82">
        <f>SUM(N300+N302+N304+N306+N308+N310+N312)</f>
        <v>3950.6572999999999</v>
      </c>
    </row>
    <row r="315" spans="2:14" x14ac:dyDescent="0.2">
      <c r="B315" s="103"/>
      <c r="C315" s="103"/>
      <c r="D315" s="103"/>
      <c r="E315" s="103"/>
      <c r="F315" s="103"/>
      <c r="G315" s="104"/>
      <c r="H315" s="88"/>
      <c r="I315" s="88"/>
      <c r="J315" s="88"/>
      <c r="K315" s="88"/>
      <c r="L315" s="89"/>
      <c r="M315" s="88"/>
      <c r="N315" s="88"/>
    </row>
    <row r="316" spans="2:14" x14ac:dyDescent="0.2">
      <c r="B316" s="134" t="s">
        <v>56</v>
      </c>
      <c r="C316" s="134"/>
      <c r="D316" s="134"/>
      <c r="E316" s="134"/>
      <c r="F316" s="119"/>
      <c r="G316" s="80"/>
      <c r="H316" s="80"/>
      <c r="I316" s="80"/>
      <c r="J316" s="88"/>
      <c r="K316" s="88"/>
      <c r="L316" s="89"/>
      <c r="M316" s="88"/>
      <c r="N316" s="88"/>
    </row>
    <row r="317" spans="2:14" x14ac:dyDescent="0.2">
      <c r="B317" s="124" t="s">
        <v>101</v>
      </c>
      <c r="C317" s="124"/>
      <c r="D317" s="124"/>
      <c r="E317" s="124"/>
      <c r="F317" s="124"/>
      <c r="G317" s="124"/>
      <c r="H317" s="124"/>
      <c r="I317" s="124"/>
      <c r="J317" s="88"/>
      <c r="K317" s="88"/>
      <c r="L317" s="89"/>
      <c r="M317" s="88"/>
      <c r="N317" s="88"/>
    </row>
    <row r="318" spans="2:14" x14ac:dyDescent="0.2">
      <c r="B318" s="124" t="s">
        <v>57</v>
      </c>
      <c r="C318" s="124"/>
      <c r="D318" s="124"/>
      <c r="E318" s="124"/>
      <c r="F318" s="124"/>
      <c r="G318" s="124"/>
      <c r="H318" s="124"/>
      <c r="I318" s="124"/>
      <c r="J318" s="88"/>
      <c r="K318" s="88"/>
      <c r="L318" s="89"/>
      <c r="M318" s="88"/>
      <c r="N318" s="88"/>
    </row>
    <row r="319" spans="2:14" x14ac:dyDescent="0.2">
      <c r="B319" s="124" t="s">
        <v>58</v>
      </c>
      <c r="C319" s="124"/>
      <c r="D319" s="124"/>
      <c r="E319" s="124"/>
      <c r="F319" s="124"/>
      <c r="G319" s="124"/>
      <c r="H319" s="124"/>
      <c r="I319" s="124"/>
      <c r="J319" s="88"/>
      <c r="K319" s="88"/>
      <c r="L319" s="89"/>
      <c r="M319" s="88"/>
      <c r="N319" s="88"/>
    </row>
    <row r="320" spans="2:14" x14ac:dyDescent="0.2">
      <c r="B320" s="124" t="s">
        <v>59</v>
      </c>
      <c r="C320" s="124"/>
      <c r="D320" s="124"/>
      <c r="E320" s="124"/>
      <c r="F320" s="124"/>
      <c r="G320" s="124"/>
      <c r="H320" s="124"/>
      <c r="I320" s="124"/>
      <c r="J320" s="88"/>
      <c r="K320" s="88"/>
      <c r="L320" s="89"/>
      <c r="M320" s="88"/>
      <c r="N320" s="88"/>
    </row>
    <row r="321" spans="2:14" x14ac:dyDescent="0.2">
      <c r="B321" s="124" t="s">
        <v>60</v>
      </c>
      <c r="C321" s="124"/>
      <c r="D321" s="124"/>
      <c r="E321" s="124"/>
      <c r="F321" s="124"/>
      <c r="G321" s="124"/>
      <c r="H321" s="124"/>
      <c r="I321" s="124"/>
      <c r="J321" s="80"/>
      <c r="K321" s="80"/>
      <c r="L321" s="80"/>
      <c r="M321" s="80"/>
      <c r="N321" s="80"/>
    </row>
    <row r="322" spans="2:14" x14ac:dyDescent="0.2">
      <c r="B322" s="124" t="s">
        <v>61</v>
      </c>
      <c r="C322" s="124"/>
      <c r="D322" s="124"/>
      <c r="E322" s="124"/>
      <c r="F322" s="124"/>
      <c r="G322" s="124"/>
      <c r="H322" s="124"/>
      <c r="I322" s="124"/>
      <c r="J322" s="80"/>
      <c r="K322" s="80"/>
      <c r="L322" s="80"/>
      <c r="M322" s="80"/>
      <c r="N322" s="80"/>
    </row>
    <row r="323" spans="2:14" x14ac:dyDescent="0.2">
      <c r="B323" s="124" t="s">
        <v>62</v>
      </c>
      <c r="C323" s="124"/>
      <c r="D323" s="124"/>
      <c r="E323" s="124"/>
      <c r="F323" s="124"/>
      <c r="G323" s="124"/>
      <c r="H323" s="124"/>
      <c r="I323" s="124"/>
      <c r="J323" s="80"/>
      <c r="K323" s="80"/>
      <c r="L323" s="80"/>
      <c r="M323" s="80"/>
      <c r="N323" s="80"/>
    </row>
    <row r="324" spans="2:14" x14ac:dyDescent="0.2">
      <c r="B324" s="124" t="s">
        <v>63</v>
      </c>
      <c r="C324" s="124"/>
      <c r="D324" s="124"/>
      <c r="E324" s="124"/>
      <c r="F324" s="124"/>
      <c r="G324" s="124"/>
      <c r="H324" s="124"/>
      <c r="I324" s="124"/>
      <c r="J324" s="80"/>
      <c r="K324" s="80"/>
      <c r="L324" s="80"/>
      <c r="M324" s="80"/>
      <c r="N324" s="80"/>
    </row>
    <row r="325" spans="2:14" x14ac:dyDescent="0.2">
      <c r="B325" s="120"/>
      <c r="C325" s="120"/>
      <c r="D325" s="120"/>
      <c r="E325" s="120"/>
      <c r="F325" s="120"/>
      <c r="G325" s="120"/>
      <c r="H325" s="120"/>
      <c r="I325" s="120"/>
      <c r="J325" s="80"/>
      <c r="K325" s="80"/>
      <c r="L325" s="80"/>
      <c r="M325" s="80"/>
      <c r="N325" s="80"/>
    </row>
    <row r="326" spans="2:14" x14ac:dyDescent="0.2">
      <c r="B326" s="80" t="s">
        <v>64</v>
      </c>
      <c r="C326" s="80"/>
      <c r="D326" s="80"/>
      <c r="E326" s="80"/>
      <c r="F326" s="80"/>
      <c r="G326" s="80"/>
      <c r="H326" s="80"/>
      <c r="I326" s="80"/>
      <c r="J326" s="80" t="s">
        <v>65</v>
      </c>
      <c r="K326" s="80"/>
      <c r="L326" s="80"/>
      <c r="M326" s="80"/>
      <c r="N326" s="80"/>
    </row>
    <row r="327" spans="2:14" x14ac:dyDescent="0.2">
      <c r="B327" s="107" t="s">
        <v>100</v>
      </c>
      <c r="C327" s="107"/>
      <c r="D327" s="80"/>
      <c r="E327" s="80"/>
      <c r="F327" s="80"/>
      <c r="G327" s="80"/>
      <c r="H327" s="80"/>
      <c r="I327" s="80"/>
      <c r="J327" s="107"/>
      <c r="K327" s="107"/>
      <c r="L327" s="107"/>
      <c r="M327" s="80"/>
      <c r="N327" s="80"/>
    </row>
    <row r="328" spans="2:14" x14ac:dyDescent="0.2">
      <c r="B328" s="91" t="s">
        <v>66</v>
      </c>
      <c r="C328" s="80"/>
      <c r="D328" s="80"/>
      <c r="E328" s="80"/>
      <c r="F328" s="80"/>
      <c r="G328" s="80"/>
      <c r="H328" s="80"/>
      <c r="I328" s="80"/>
      <c r="J328" s="80" t="s">
        <v>66</v>
      </c>
      <c r="K328" s="80"/>
      <c r="L328" s="80"/>
      <c r="M328" s="80"/>
      <c r="N328" s="80"/>
    </row>
    <row r="329" spans="2:14" x14ac:dyDescent="0.2">
      <c r="B329" s="80"/>
      <c r="C329" s="80"/>
      <c r="D329" s="80"/>
      <c r="E329" s="80"/>
      <c r="F329" s="80"/>
      <c r="G329" s="80"/>
      <c r="H329" s="80"/>
      <c r="I329" s="80"/>
      <c r="J329" s="80"/>
      <c r="K329" s="80"/>
      <c r="L329" s="80"/>
      <c r="M329" s="80"/>
      <c r="N329" s="80"/>
    </row>
    <row r="330" spans="2:14" x14ac:dyDescent="0.2">
      <c r="B330" s="107"/>
      <c r="C330" s="107"/>
      <c r="D330" s="80"/>
      <c r="E330" s="80"/>
      <c r="F330" s="80"/>
      <c r="G330" s="80"/>
      <c r="H330" s="80"/>
      <c r="I330" s="80"/>
      <c r="J330" s="107"/>
      <c r="K330" s="107"/>
      <c r="L330" s="107"/>
      <c r="M330" s="80"/>
      <c r="N330" s="80"/>
    </row>
    <row r="331" spans="2:14" x14ac:dyDescent="0.2">
      <c r="B331" s="92" t="s">
        <v>67</v>
      </c>
      <c r="C331" s="80"/>
      <c r="D331" s="80"/>
      <c r="E331" s="80"/>
      <c r="F331" s="80"/>
      <c r="G331" s="80"/>
      <c r="H331" s="80"/>
      <c r="I331" s="80"/>
      <c r="J331" s="123" t="s">
        <v>67</v>
      </c>
      <c r="K331" s="123"/>
      <c r="L331" s="123"/>
      <c r="M331" s="80"/>
      <c r="N331" s="80"/>
    </row>
    <row r="332" spans="2:14" x14ac:dyDescent="0.2">
      <c r="B332" s="80"/>
      <c r="C332" s="80"/>
      <c r="D332" s="80"/>
      <c r="E332" s="80"/>
      <c r="F332" s="80"/>
      <c r="G332" s="80"/>
      <c r="H332" s="80"/>
      <c r="I332" s="80"/>
      <c r="J332" s="80"/>
      <c r="K332" s="80"/>
      <c r="L332" s="80"/>
      <c r="M332" s="80"/>
      <c r="N332" s="80"/>
    </row>
    <row r="333" spans="2:14" x14ac:dyDescent="0.2">
      <c r="B333" s="120" t="s">
        <v>68</v>
      </c>
      <c r="C333" s="80"/>
      <c r="D333" s="80"/>
      <c r="E333" s="80"/>
      <c r="F333" s="80"/>
      <c r="G333" s="80"/>
      <c r="H333" s="80"/>
      <c r="I333" s="80"/>
      <c r="J333" s="80" t="s">
        <v>68</v>
      </c>
      <c r="K333" s="80"/>
      <c r="L333" s="80"/>
      <c r="M333" s="80"/>
      <c r="N333" s="80"/>
    </row>
    <row r="335" spans="2:14" x14ac:dyDescent="0.2">
      <c r="B335" s="80"/>
      <c r="C335" s="80"/>
      <c r="D335" s="80"/>
      <c r="E335" s="80"/>
      <c r="F335" s="80"/>
      <c r="G335" s="80"/>
      <c r="H335" s="80"/>
      <c r="I335" s="80"/>
      <c r="J335" s="80"/>
      <c r="K335" s="80"/>
      <c r="M335" s="80"/>
      <c r="N335" s="111" t="s">
        <v>33</v>
      </c>
    </row>
    <row r="336" spans="2:14" x14ac:dyDescent="0.2">
      <c r="B336" s="80"/>
      <c r="C336" s="80"/>
      <c r="D336" s="80"/>
      <c r="E336" s="80"/>
      <c r="F336" s="80"/>
      <c r="G336" s="80"/>
      <c r="H336" s="80"/>
      <c r="I336" s="80"/>
      <c r="J336" s="80"/>
      <c r="K336" s="80"/>
      <c r="M336" s="80"/>
      <c r="N336" s="111" t="s">
        <v>34</v>
      </c>
    </row>
    <row r="337" spans="2:14" x14ac:dyDescent="0.2">
      <c r="B337" s="80"/>
      <c r="C337" s="80"/>
      <c r="D337" s="80"/>
      <c r="E337" s="80"/>
      <c r="F337" s="80"/>
      <c r="G337" s="80"/>
      <c r="H337" s="80"/>
      <c r="I337" s="80"/>
      <c r="J337" s="80"/>
      <c r="K337" s="80"/>
      <c r="M337" s="80"/>
      <c r="N337" s="111" t="s">
        <v>35</v>
      </c>
    </row>
    <row r="338" spans="2:14" x14ac:dyDescent="0.2">
      <c r="B338" s="80"/>
      <c r="C338" s="80"/>
      <c r="D338" s="80"/>
      <c r="E338" s="80"/>
      <c r="F338" s="80"/>
      <c r="G338" s="80"/>
      <c r="H338" s="80"/>
      <c r="I338" s="80"/>
      <c r="J338" s="80"/>
      <c r="K338" s="80"/>
      <c r="L338" s="80"/>
      <c r="M338" s="80"/>
      <c r="N338" s="80"/>
    </row>
    <row r="339" spans="2:14" x14ac:dyDescent="0.2">
      <c r="B339" s="80"/>
      <c r="C339" s="135" t="s">
        <v>36</v>
      </c>
      <c r="D339" s="135"/>
      <c r="E339" s="135"/>
      <c r="F339" s="135"/>
      <c r="G339" s="135"/>
      <c r="H339" s="135"/>
      <c r="I339" s="135"/>
      <c r="J339" s="135"/>
      <c r="K339" s="135"/>
      <c r="L339" s="135"/>
      <c r="M339" s="80"/>
      <c r="N339" s="80"/>
    </row>
    <row r="340" spans="2:14" x14ac:dyDescent="0.2">
      <c r="B340" s="80"/>
      <c r="C340" s="135" t="s">
        <v>37</v>
      </c>
      <c r="D340" s="135"/>
      <c r="E340" s="135"/>
      <c r="F340" s="135"/>
      <c r="G340" s="135"/>
      <c r="H340" s="135"/>
      <c r="I340" s="135"/>
      <c r="J340" s="135"/>
      <c r="K340" s="135"/>
      <c r="L340" s="135"/>
      <c r="M340" s="80"/>
      <c r="N340" s="80"/>
    </row>
    <row r="341" spans="2:14" x14ac:dyDescent="0.2">
      <c r="B341" s="80" t="s">
        <v>38</v>
      </c>
      <c r="C341" s="118"/>
      <c r="D341" s="118"/>
      <c r="E341" s="118"/>
      <c r="F341" s="118"/>
      <c r="G341" s="118"/>
      <c r="H341" s="118"/>
      <c r="I341" s="118"/>
      <c r="J341" s="118"/>
      <c r="K341" s="118"/>
      <c r="L341" s="135" t="s">
        <v>39</v>
      </c>
      <c r="M341" s="135"/>
      <c r="N341" s="135"/>
    </row>
    <row r="342" spans="2:14" x14ac:dyDescent="0.2">
      <c r="B342" s="80"/>
      <c r="C342" s="118"/>
      <c r="D342" s="118"/>
      <c r="E342" s="118"/>
      <c r="F342" s="118"/>
      <c r="G342" s="118"/>
      <c r="H342" s="118"/>
      <c r="I342" s="118"/>
      <c r="J342" s="118"/>
      <c r="K342" s="118"/>
      <c r="L342" s="118"/>
      <c r="M342" s="118"/>
      <c r="N342" s="118"/>
    </row>
    <row r="343" spans="2:14" x14ac:dyDescent="0.2">
      <c r="B343" s="80" t="s">
        <v>40</v>
      </c>
      <c r="C343" s="118"/>
      <c r="D343" s="118"/>
      <c r="E343" s="118"/>
      <c r="F343" s="118"/>
      <c r="G343" s="118"/>
      <c r="H343" s="118"/>
      <c r="I343" s="118"/>
      <c r="J343" s="118"/>
      <c r="K343" s="118"/>
      <c r="L343" s="118"/>
      <c r="M343" s="118"/>
      <c r="N343" s="118"/>
    </row>
    <row r="344" spans="2:14" x14ac:dyDescent="0.2">
      <c r="B344" s="80" t="s">
        <v>41</v>
      </c>
      <c r="C344" s="118"/>
      <c r="D344" s="118"/>
      <c r="E344" s="118"/>
      <c r="F344" s="118"/>
      <c r="G344" s="118"/>
      <c r="H344" s="118"/>
      <c r="I344" s="118"/>
      <c r="J344" s="118"/>
      <c r="K344" s="118"/>
      <c r="L344" s="118"/>
      <c r="M344" s="118"/>
      <c r="N344" s="118"/>
    </row>
    <row r="345" spans="2:14" x14ac:dyDescent="0.2">
      <c r="B345" s="80" t="s">
        <v>127</v>
      </c>
      <c r="C345" s="118"/>
      <c r="D345" s="118"/>
      <c r="E345" s="118"/>
      <c r="F345" s="118"/>
      <c r="G345" s="118"/>
      <c r="H345" s="118"/>
      <c r="I345" s="118"/>
      <c r="J345" s="118"/>
      <c r="K345" s="118"/>
      <c r="L345" s="118"/>
      <c r="M345" s="118"/>
      <c r="N345" s="118"/>
    </row>
    <row r="346" spans="2:14" x14ac:dyDescent="0.2">
      <c r="B346" s="80"/>
      <c r="C346" s="118"/>
      <c r="D346" s="118"/>
      <c r="E346" s="118"/>
      <c r="F346" s="118"/>
      <c r="G346" s="118"/>
      <c r="H346" s="118"/>
      <c r="I346" s="118"/>
      <c r="J346" s="118"/>
      <c r="K346" s="118"/>
      <c r="L346" s="118"/>
      <c r="M346" s="118"/>
      <c r="N346" s="118"/>
    </row>
    <row r="347" spans="2:14" x14ac:dyDescent="0.2">
      <c r="B347" s="80"/>
      <c r="C347" s="80"/>
      <c r="D347" s="80"/>
      <c r="E347" s="80"/>
      <c r="F347" s="80"/>
      <c r="G347" s="80"/>
      <c r="H347" s="80"/>
      <c r="I347" s="80"/>
      <c r="J347" s="80"/>
      <c r="K347" s="80"/>
      <c r="L347" s="80"/>
      <c r="M347" s="80"/>
      <c r="N347" s="80"/>
    </row>
    <row r="348" spans="2:14" x14ac:dyDescent="0.2">
      <c r="B348" s="136" t="s">
        <v>24</v>
      </c>
      <c r="C348" s="138" t="s">
        <v>42</v>
      </c>
      <c r="D348" s="140" t="s">
        <v>43</v>
      </c>
      <c r="E348" s="140" t="s">
        <v>44</v>
      </c>
      <c r="F348" s="140" t="s">
        <v>69</v>
      </c>
      <c r="G348" s="140" t="s">
        <v>45</v>
      </c>
      <c r="H348" s="140" t="s">
        <v>8</v>
      </c>
      <c r="I348" s="141" t="s">
        <v>46</v>
      </c>
      <c r="J348" s="141"/>
      <c r="K348" s="141"/>
      <c r="L348" s="141"/>
      <c r="M348" s="142" t="s">
        <v>47</v>
      </c>
      <c r="N348" s="143" t="s">
        <v>48</v>
      </c>
    </row>
    <row r="349" spans="2:14" x14ac:dyDescent="0.2">
      <c r="B349" s="137"/>
      <c r="C349" s="139"/>
      <c r="D349" s="140"/>
      <c r="E349" s="140"/>
      <c r="F349" s="140"/>
      <c r="G349" s="140"/>
      <c r="H349" s="140"/>
      <c r="I349" s="95" t="s">
        <v>49</v>
      </c>
      <c r="J349" s="95" t="s">
        <v>50</v>
      </c>
      <c r="K349" s="95" t="s">
        <v>51</v>
      </c>
      <c r="L349" s="95" t="s">
        <v>52</v>
      </c>
      <c r="M349" s="142"/>
      <c r="N349" s="144"/>
    </row>
    <row r="350" spans="2:14" x14ac:dyDescent="0.2">
      <c r="B350" s="125" t="s">
        <v>126</v>
      </c>
      <c r="C350" s="126"/>
      <c r="D350" s="126"/>
      <c r="E350" s="126"/>
      <c r="F350" s="126"/>
      <c r="G350" s="127"/>
      <c r="H350" s="96" t="s">
        <v>17</v>
      </c>
      <c r="I350" s="97">
        <v>114.43</v>
      </c>
      <c r="J350" s="97">
        <v>81.540000000000006</v>
      </c>
      <c r="K350" s="97">
        <v>41.31</v>
      </c>
      <c r="L350" s="97"/>
      <c r="M350" s="97">
        <v>6.52</v>
      </c>
      <c r="N350" s="97"/>
    </row>
    <row r="351" spans="2:14" x14ac:dyDescent="0.2">
      <c r="B351" s="128"/>
      <c r="C351" s="129"/>
      <c r="D351" s="129"/>
      <c r="E351" s="129"/>
      <c r="F351" s="129"/>
      <c r="G351" s="130"/>
      <c r="H351" s="96" t="s">
        <v>22</v>
      </c>
      <c r="I351" s="97">
        <v>855.9</v>
      </c>
      <c r="J351" s="97">
        <v>611.54999999999995</v>
      </c>
      <c r="K351" s="97">
        <v>307.68</v>
      </c>
      <c r="L351" s="97"/>
      <c r="M351" s="97">
        <v>26.64</v>
      </c>
      <c r="N351" s="97"/>
    </row>
    <row r="352" spans="2:14" x14ac:dyDescent="0.2">
      <c r="B352" s="128"/>
      <c r="C352" s="129"/>
      <c r="D352" s="129"/>
      <c r="E352" s="129"/>
      <c r="F352" s="129"/>
      <c r="G352" s="130"/>
      <c r="H352" s="96" t="s">
        <v>19</v>
      </c>
      <c r="I352" s="97">
        <v>67.95</v>
      </c>
      <c r="J352" s="97">
        <v>49.47</v>
      </c>
      <c r="K352" s="97">
        <v>25.28</v>
      </c>
      <c r="L352" s="97"/>
      <c r="M352" s="97">
        <v>1.36</v>
      </c>
      <c r="N352" s="97"/>
    </row>
    <row r="353" spans="2:14" x14ac:dyDescent="0.2">
      <c r="B353" s="128"/>
      <c r="C353" s="129"/>
      <c r="D353" s="129"/>
      <c r="E353" s="129"/>
      <c r="F353" s="129"/>
      <c r="G353" s="130"/>
      <c r="H353" s="96" t="s">
        <v>122</v>
      </c>
      <c r="I353" s="97">
        <v>855.9</v>
      </c>
      <c r="J353" s="97">
        <v>611.54999999999995</v>
      </c>
      <c r="K353" s="97">
        <v>307.68</v>
      </c>
      <c r="L353" s="97"/>
      <c r="M353" s="97">
        <v>26.64</v>
      </c>
      <c r="N353" s="97"/>
    </row>
    <row r="354" spans="2:14" x14ac:dyDescent="0.2">
      <c r="B354" s="128"/>
      <c r="C354" s="129"/>
      <c r="D354" s="129"/>
      <c r="E354" s="129"/>
      <c r="F354" s="129"/>
      <c r="G354" s="130"/>
      <c r="H354" s="96" t="s">
        <v>18</v>
      </c>
      <c r="I354" s="97">
        <v>21.74</v>
      </c>
      <c r="J354" s="97">
        <v>16.579999999999998</v>
      </c>
      <c r="K354" s="97">
        <v>8.43</v>
      </c>
      <c r="L354" s="97"/>
      <c r="M354" s="97">
        <v>0.54</v>
      </c>
      <c r="N354" s="97"/>
    </row>
    <row r="355" spans="2:14" x14ac:dyDescent="0.2">
      <c r="B355" s="128"/>
      <c r="C355" s="129"/>
      <c r="D355" s="129"/>
      <c r="E355" s="129"/>
      <c r="F355" s="129"/>
      <c r="G355" s="130"/>
      <c r="H355" s="96" t="s">
        <v>141</v>
      </c>
      <c r="I355" s="97">
        <v>227.77</v>
      </c>
      <c r="J355" s="97">
        <v>162.81</v>
      </c>
      <c r="K355" s="97">
        <v>81.540000000000006</v>
      </c>
      <c r="L355" s="97"/>
      <c r="M355" s="97">
        <v>6.25</v>
      </c>
      <c r="N355" s="97"/>
    </row>
    <row r="356" spans="2:14" x14ac:dyDescent="0.2">
      <c r="B356" s="131"/>
      <c r="C356" s="132"/>
      <c r="D356" s="132"/>
      <c r="E356" s="132"/>
      <c r="F356" s="132"/>
      <c r="G356" s="133"/>
      <c r="H356" s="96" t="s">
        <v>142</v>
      </c>
      <c r="I356" s="97">
        <v>206.02</v>
      </c>
      <c r="J356" s="97">
        <v>146.77000000000001</v>
      </c>
      <c r="K356" s="97">
        <v>73.66</v>
      </c>
      <c r="L356" s="97"/>
      <c r="M356" s="97">
        <v>6.25</v>
      </c>
      <c r="N356" s="97"/>
    </row>
    <row r="357" spans="2:14" x14ac:dyDescent="0.2">
      <c r="B357" s="98" t="s">
        <v>146</v>
      </c>
      <c r="C357" s="95" t="s">
        <v>53</v>
      </c>
      <c r="D357" s="98">
        <v>7</v>
      </c>
      <c r="E357" s="98">
        <v>27</v>
      </c>
      <c r="F357" s="98">
        <v>1</v>
      </c>
      <c r="G357" s="99">
        <v>10.4</v>
      </c>
      <c r="H357" s="100" t="s">
        <v>17</v>
      </c>
      <c r="I357" s="101">
        <v>17.34</v>
      </c>
      <c r="J357" s="101">
        <v>10.220000000000001</v>
      </c>
      <c r="K357" s="101"/>
      <c r="L357" s="82">
        <f>IFERROR(SUM(I357,J357,K357),"")</f>
        <v>27.560000000000002</v>
      </c>
      <c r="M357" s="102">
        <v>9.0399999999999991</v>
      </c>
      <c r="N357" s="82">
        <f>IFERROR(SUM(L357,M357),"")</f>
        <v>36.6</v>
      </c>
    </row>
    <row r="358" spans="2:14" x14ac:dyDescent="0.2">
      <c r="B358" s="95"/>
      <c r="C358" s="95"/>
      <c r="D358" s="95"/>
      <c r="E358" s="95"/>
      <c r="F358" s="95"/>
      <c r="G358" s="95"/>
      <c r="H358" s="83" t="s">
        <v>54</v>
      </c>
      <c r="I358" s="84">
        <f>IFERROR(I357*I350,"")</f>
        <v>1984.2162000000001</v>
      </c>
      <c r="J358" s="84">
        <f>IFERROR(J357*J350,"")</f>
        <v>833.33880000000011</v>
      </c>
      <c r="K358" s="84">
        <f>IFERROR(K357*K350,"")</f>
        <v>0</v>
      </c>
      <c r="L358" s="84">
        <f>IFERROR(SUM(I358,J358,K358),"")</f>
        <v>2817.5550000000003</v>
      </c>
      <c r="M358" s="84">
        <f>IFERROR(M357*M350,"")</f>
        <v>58.940799999999989</v>
      </c>
      <c r="N358" s="82">
        <f>IFERROR(SUM(L358,M358),"")</f>
        <v>2876.4958000000001</v>
      </c>
    </row>
    <row r="359" spans="2:14" x14ac:dyDescent="0.2">
      <c r="B359" s="95"/>
      <c r="C359" s="95"/>
      <c r="D359" s="95"/>
      <c r="E359" s="95"/>
      <c r="F359" s="95"/>
      <c r="G359" s="95"/>
      <c r="H359" s="100" t="s">
        <v>22</v>
      </c>
      <c r="I359" s="101"/>
      <c r="J359" s="101"/>
      <c r="K359" s="101"/>
      <c r="L359" s="82">
        <f t="shared" ref="L359:L361" si="50">IFERROR(SUM(I359,J359,K359),"")</f>
        <v>0</v>
      </c>
      <c r="M359" s="102"/>
      <c r="N359" s="82">
        <f t="shared" ref="N359" si="51">IFERROR(SUM(L359,M359),"")</f>
        <v>0</v>
      </c>
    </row>
    <row r="360" spans="2:14" x14ac:dyDescent="0.2">
      <c r="B360" s="95"/>
      <c r="C360" s="95"/>
      <c r="D360" s="95"/>
      <c r="E360" s="95"/>
      <c r="F360" s="95"/>
      <c r="G360" s="95"/>
      <c r="H360" s="83" t="s">
        <v>54</v>
      </c>
      <c r="I360" s="84">
        <f>IFERROR(I359*I351,"")</f>
        <v>0</v>
      </c>
      <c r="J360" s="84">
        <f>IFERROR(J359*J351,"")</f>
        <v>0</v>
      </c>
      <c r="K360" s="84">
        <f>IFERROR(K359*K351,"")</f>
        <v>0</v>
      </c>
      <c r="L360" s="84">
        <f t="shared" si="50"/>
        <v>0</v>
      </c>
      <c r="M360" s="84">
        <f>IFERROR(M359*M351,"")</f>
        <v>0</v>
      </c>
      <c r="N360" s="84">
        <f>IFERROR(SUM(L360,M360),"")</f>
        <v>0</v>
      </c>
    </row>
    <row r="361" spans="2:14" x14ac:dyDescent="0.2">
      <c r="B361" s="95"/>
      <c r="C361" s="95"/>
      <c r="D361" s="95"/>
      <c r="E361" s="95"/>
      <c r="F361" s="95"/>
      <c r="G361" s="95"/>
      <c r="H361" s="85" t="s">
        <v>19</v>
      </c>
      <c r="I361" s="102"/>
      <c r="J361" s="102"/>
      <c r="K361" s="102"/>
      <c r="L361" s="82">
        <f t="shared" si="50"/>
        <v>0</v>
      </c>
      <c r="M361" s="102"/>
      <c r="N361" s="82">
        <f t="shared" ref="N361" si="52">IFERROR(SUM(L361,M361),"")</f>
        <v>0</v>
      </c>
    </row>
    <row r="362" spans="2:14" x14ac:dyDescent="0.2">
      <c r="B362" s="95"/>
      <c r="C362" s="95"/>
      <c r="D362" s="95"/>
      <c r="E362" s="95"/>
      <c r="F362" s="95"/>
      <c r="G362" s="95"/>
      <c r="H362" s="83" t="s">
        <v>54</v>
      </c>
      <c r="I362" s="84">
        <f>IFERROR(I361*I352,"")</f>
        <v>0</v>
      </c>
      <c r="J362" s="84">
        <f>IFERROR(J361*J352,"")</f>
        <v>0</v>
      </c>
      <c r="K362" s="84">
        <f>IFERROR(K361*K352,"")</f>
        <v>0</v>
      </c>
      <c r="L362" s="84">
        <f>IFERROR(SUM(I362,J362,K362),"")</f>
        <v>0</v>
      </c>
      <c r="M362" s="84">
        <f>IFERROR(M361*M352,"")</f>
        <v>0</v>
      </c>
      <c r="N362" s="84">
        <f>IFERROR(SUM(L362,M362),"")</f>
        <v>0</v>
      </c>
    </row>
    <row r="363" spans="2:14" x14ac:dyDescent="0.2">
      <c r="B363" s="95"/>
      <c r="C363" s="95"/>
      <c r="D363" s="95"/>
      <c r="E363" s="95"/>
      <c r="F363" s="95"/>
      <c r="G363" s="95"/>
      <c r="H363" s="85" t="s">
        <v>122</v>
      </c>
      <c r="I363" s="102"/>
      <c r="J363" s="102"/>
      <c r="K363" s="102"/>
      <c r="L363" s="82">
        <f t="shared" ref="L363:L364" si="53">IFERROR(SUM(I363,J363,K363),"")</f>
        <v>0</v>
      </c>
      <c r="M363" s="102"/>
      <c r="N363" s="82">
        <f t="shared" ref="N363" si="54">IFERROR(SUM(L363,M363),"")</f>
        <v>0</v>
      </c>
    </row>
    <row r="364" spans="2:14" x14ac:dyDescent="0.2">
      <c r="B364" s="95"/>
      <c r="C364" s="95"/>
      <c r="D364" s="95"/>
      <c r="E364" s="95"/>
      <c r="F364" s="95"/>
      <c r="G364" s="95"/>
      <c r="H364" s="83" t="s">
        <v>54</v>
      </c>
      <c r="I364" s="84">
        <f>IFERROR(I363*I353,"")</f>
        <v>0</v>
      </c>
      <c r="J364" s="84">
        <f>IFERROR(J363*J353,"")</f>
        <v>0</v>
      </c>
      <c r="K364" s="84">
        <f>IFERROR(K363*K353,)</f>
        <v>0</v>
      </c>
      <c r="L364" s="84">
        <f t="shared" si="53"/>
        <v>0</v>
      </c>
      <c r="M364" s="84">
        <f>IFERROR(M363*M353,"")</f>
        <v>0</v>
      </c>
      <c r="N364" s="84">
        <f>IFERROR(SUM(L364,M364),"")</f>
        <v>0</v>
      </c>
    </row>
    <row r="365" spans="2:14" x14ac:dyDescent="0.2">
      <c r="B365" s="95"/>
      <c r="C365" s="95"/>
      <c r="D365" s="95"/>
      <c r="E365" s="95"/>
      <c r="F365" s="95"/>
      <c r="G365" s="95"/>
      <c r="H365" s="85" t="s">
        <v>18</v>
      </c>
      <c r="I365" s="102">
        <v>870.46</v>
      </c>
      <c r="J365" s="102">
        <v>102.37</v>
      </c>
      <c r="K365" s="102">
        <v>3.48</v>
      </c>
      <c r="L365" s="82">
        <f>IFERROR(SUM(I365,J365,K365),"")</f>
        <v>976.31000000000006</v>
      </c>
      <c r="M365" s="102">
        <v>2051.29</v>
      </c>
      <c r="N365" s="82">
        <f t="shared" ref="N365" si="55">IFERROR(SUM(L365,M365),"")</f>
        <v>3027.6</v>
      </c>
    </row>
    <row r="366" spans="2:14" x14ac:dyDescent="0.2">
      <c r="B366" s="95"/>
      <c r="C366" s="95"/>
      <c r="D366" s="95"/>
      <c r="E366" s="95"/>
      <c r="F366" s="95"/>
      <c r="G366" s="95"/>
      <c r="H366" s="83" t="s">
        <v>54</v>
      </c>
      <c r="I366" s="84">
        <f>IFERROR(I365*I354,"")</f>
        <v>18923.8004</v>
      </c>
      <c r="J366" s="84">
        <f>IFERROR(J365*J354,"")</f>
        <v>1697.2945999999999</v>
      </c>
      <c r="K366" s="84">
        <f>IFERROR(K365*K354,"")</f>
        <v>29.336399999999998</v>
      </c>
      <c r="L366" s="84">
        <f t="shared" ref="L366:L370" si="56">IFERROR(SUM(I366,J366,K366),"")</f>
        <v>20650.431400000001</v>
      </c>
      <c r="M366" s="84">
        <f>IFERROR(M365*M354,"")</f>
        <v>1107.6966</v>
      </c>
      <c r="N366" s="82">
        <f>IFERROR(SUM(L366,M366),"")</f>
        <v>21758.128000000001</v>
      </c>
    </row>
    <row r="367" spans="2:14" x14ac:dyDescent="0.2">
      <c r="B367" s="95"/>
      <c r="C367" s="95"/>
      <c r="D367" s="95"/>
      <c r="E367" s="95"/>
      <c r="F367" s="95"/>
      <c r="G367" s="95"/>
      <c r="H367" s="85" t="s">
        <v>141</v>
      </c>
      <c r="I367" s="102"/>
      <c r="J367" s="102"/>
      <c r="K367" s="102"/>
      <c r="L367" s="102">
        <f t="shared" si="56"/>
        <v>0</v>
      </c>
      <c r="M367" s="102"/>
      <c r="N367" s="102">
        <f t="shared" ref="N367" si="57">IFERROR(SUM(L367,M367),"")</f>
        <v>0</v>
      </c>
    </row>
    <row r="368" spans="2:14" x14ac:dyDescent="0.2">
      <c r="B368" s="95"/>
      <c r="C368" s="95"/>
      <c r="D368" s="95"/>
      <c r="E368" s="95"/>
      <c r="F368" s="95"/>
      <c r="G368" s="95"/>
      <c r="H368" s="83" t="s">
        <v>54</v>
      </c>
      <c r="I368" s="84">
        <f>SUM(I367*I355)</f>
        <v>0</v>
      </c>
      <c r="J368" s="84">
        <f>SUM(J367*J355)</f>
        <v>0</v>
      </c>
      <c r="K368" s="84">
        <f>SUM(K367*K355)</f>
        <v>0</v>
      </c>
      <c r="L368" s="84">
        <f t="shared" si="56"/>
        <v>0</v>
      </c>
      <c r="M368" s="84">
        <f>SUM(M367*M355)</f>
        <v>0</v>
      </c>
      <c r="N368" s="84">
        <f>IFERROR(SUM(L368,M368),"")</f>
        <v>0</v>
      </c>
    </row>
    <row r="369" spans="2:14" x14ac:dyDescent="0.2">
      <c r="B369" s="95"/>
      <c r="C369" s="95"/>
      <c r="D369" s="95"/>
      <c r="E369" s="95"/>
      <c r="F369" s="95"/>
      <c r="G369" s="95"/>
      <c r="H369" s="85" t="s">
        <v>142</v>
      </c>
      <c r="I369" s="102">
        <v>2.94</v>
      </c>
      <c r="J369" s="102">
        <v>4.67</v>
      </c>
      <c r="K369" s="102">
        <v>0.75</v>
      </c>
      <c r="L369" s="102">
        <f t="shared" si="56"/>
        <v>8.36</v>
      </c>
      <c r="M369" s="102">
        <v>3.48</v>
      </c>
      <c r="N369" s="102">
        <f t="shared" ref="N369" si="58">IFERROR(SUM(L369,M369),"")</f>
        <v>11.84</v>
      </c>
    </row>
    <row r="370" spans="2:14" x14ac:dyDescent="0.2">
      <c r="B370" s="95"/>
      <c r="C370" s="95"/>
      <c r="D370" s="95"/>
      <c r="E370" s="95"/>
      <c r="F370" s="95"/>
      <c r="G370" s="95"/>
      <c r="H370" s="83" t="s">
        <v>54</v>
      </c>
      <c r="I370" s="84">
        <f>SUM(I369*I356)</f>
        <v>605.69880000000001</v>
      </c>
      <c r="J370" s="84">
        <f>SUM(J369*J356)</f>
        <v>685.41590000000008</v>
      </c>
      <c r="K370" s="84">
        <f>SUM(K369*K356)</f>
        <v>55.244999999999997</v>
      </c>
      <c r="L370" s="84">
        <f t="shared" si="56"/>
        <v>1346.3597</v>
      </c>
      <c r="M370" s="84">
        <f>SUM(M369*M356)</f>
        <v>21.75</v>
      </c>
      <c r="N370" s="82">
        <f>IFERROR(SUM(L370,M370),"")</f>
        <v>1368.1097</v>
      </c>
    </row>
    <row r="371" spans="2:14" x14ac:dyDescent="0.2">
      <c r="B371" s="95"/>
      <c r="C371" s="95"/>
      <c r="D371" s="95"/>
      <c r="E371" s="95"/>
      <c r="F371" s="95"/>
      <c r="G371" s="95"/>
      <c r="H371" s="86" t="s">
        <v>55</v>
      </c>
      <c r="I371" s="87">
        <f>SUM(I369+I367+I365+I363+I361+I359+I357)</f>
        <v>890.74000000000012</v>
      </c>
      <c r="J371" s="82">
        <f>SUM(J357+J359+J361+J363+J365+J367+J369)</f>
        <v>117.26</v>
      </c>
      <c r="K371" s="87">
        <f>SUM(K369+K367+K365+K363+K361+K359+K357)</f>
        <v>4.2300000000000004</v>
      </c>
      <c r="L371" s="87">
        <f>SUM(L357+L359+L361+L363+L365+L367+L369)</f>
        <v>1012.2300000000001</v>
      </c>
      <c r="M371" s="87">
        <f>SUM(M357+M359+M361+M363+M365+M367+M369)</f>
        <v>2063.81</v>
      </c>
      <c r="N371" s="84">
        <f>IFERROR(SUM(L371,M371),"")</f>
        <v>3076.04</v>
      </c>
    </row>
    <row r="372" spans="2:14" x14ac:dyDescent="0.2">
      <c r="B372" s="95"/>
      <c r="C372" s="95"/>
      <c r="D372" s="95"/>
      <c r="E372" s="95"/>
      <c r="F372" s="95"/>
      <c r="G372" s="95"/>
      <c r="H372" s="86" t="s">
        <v>70</v>
      </c>
      <c r="I372" s="87">
        <f>SUM(I358+I360+I362+I364+I366+I368+I370)</f>
        <v>21513.715399999997</v>
      </c>
      <c r="J372" s="87">
        <f>SUM(J358+J360+J362+J364+J366+J368+J370)</f>
        <v>3216.0493000000001</v>
      </c>
      <c r="K372" s="87">
        <f>SUM(K358+K360+K362+K364+K366+K368+K370)</f>
        <v>84.581400000000002</v>
      </c>
      <c r="L372" s="87">
        <f>SUM(L358+L360+L362+L364+L366+L368+L370)</f>
        <v>24814.346100000002</v>
      </c>
      <c r="M372" s="87">
        <f>SUM(M358+M360+M362+M364+M366+M368+M370)</f>
        <v>1188.3874000000001</v>
      </c>
      <c r="N372" s="82">
        <f>SUM(N358+N360+N362+N364+N366+N368+N370)</f>
        <v>26002.733500000002</v>
      </c>
    </row>
    <row r="373" spans="2:14" x14ac:dyDescent="0.2">
      <c r="B373" s="103"/>
      <c r="C373" s="103"/>
      <c r="D373" s="103"/>
      <c r="E373" s="103"/>
      <c r="F373" s="103"/>
      <c r="G373" s="104"/>
      <c r="H373" s="88"/>
      <c r="I373" s="88"/>
      <c r="J373" s="88"/>
      <c r="K373" s="88"/>
      <c r="L373" s="89"/>
      <c r="M373" s="88"/>
      <c r="N373" s="88"/>
    </row>
    <row r="374" spans="2:14" x14ac:dyDescent="0.2">
      <c r="B374" s="134" t="s">
        <v>56</v>
      </c>
      <c r="C374" s="134"/>
      <c r="D374" s="134"/>
      <c r="E374" s="134"/>
      <c r="F374" s="119"/>
      <c r="G374" s="80"/>
      <c r="H374" s="80"/>
      <c r="I374" s="80"/>
      <c r="J374" s="88"/>
      <c r="K374" s="88"/>
      <c r="L374" s="89"/>
      <c r="M374" s="88"/>
      <c r="N374" s="88"/>
    </row>
    <row r="375" spans="2:14" x14ac:dyDescent="0.2">
      <c r="B375" s="124" t="s">
        <v>101</v>
      </c>
      <c r="C375" s="124"/>
      <c r="D375" s="124"/>
      <c r="E375" s="124"/>
      <c r="F375" s="124"/>
      <c r="G375" s="124"/>
      <c r="H375" s="124"/>
      <c r="I375" s="124"/>
      <c r="J375" s="88"/>
      <c r="K375" s="88"/>
      <c r="L375" s="89"/>
      <c r="M375" s="88"/>
      <c r="N375" s="88"/>
    </row>
    <row r="376" spans="2:14" x14ac:dyDescent="0.2">
      <c r="B376" s="124" t="s">
        <v>57</v>
      </c>
      <c r="C376" s="124"/>
      <c r="D376" s="124"/>
      <c r="E376" s="124"/>
      <c r="F376" s="124"/>
      <c r="G376" s="124"/>
      <c r="H376" s="124"/>
      <c r="I376" s="124"/>
      <c r="J376" s="88"/>
      <c r="K376" s="88"/>
      <c r="L376" s="89"/>
      <c r="M376" s="88"/>
      <c r="N376" s="88"/>
    </row>
    <row r="377" spans="2:14" x14ac:dyDescent="0.2">
      <c r="B377" s="124" t="s">
        <v>58</v>
      </c>
      <c r="C377" s="124"/>
      <c r="D377" s="124"/>
      <c r="E377" s="124"/>
      <c r="F377" s="124"/>
      <c r="G377" s="124"/>
      <c r="H377" s="124"/>
      <c r="I377" s="124"/>
      <c r="J377" s="88"/>
      <c r="K377" s="88"/>
      <c r="L377" s="89"/>
      <c r="M377" s="88"/>
      <c r="N377" s="88"/>
    </row>
    <row r="378" spans="2:14" x14ac:dyDescent="0.2">
      <c r="B378" s="124" t="s">
        <v>59</v>
      </c>
      <c r="C378" s="124"/>
      <c r="D378" s="124"/>
      <c r="E378" s="124"/>
      <c r="F378" s="124"/>
      <c r="G378" s="124"/>
      <c r="H378" s="124"/>
      <c r="I378" s="124"/>
      <c r="J378" s="88"/>
      <c r="K378" s="88"/>
      <c r="L378" s="89"/>
      <c r="M378" s="88"/>
      <c r="N378" s="88"/>
    </row>
    <row r="379" spans="2:14" x14ac:dyDescent="0.2">
      <c r="B379" s="124" t="s">
        <v>60</v>
      </c>
      <c r="C379" s="124"/>
      <c r="D379" s="124"/>
      <c r="E379" s="124"/>
      <c r="F379" s="124"/>
      <c r="G379" s="124"/>
      <c r="H379" s="124"/>
      <c r="I379" s="124"/>
      <c r="J379" s="80"/>
      <c r="K379" s="80"/>
      <c r="L379" s="80"/>
      <c r="M379" s="80"/>
      <c r="N379" s="80"/>
    </row>
    <row r="380" spans="2:14" x14ac:dyDescent="0.2">
      <c r="B380" s="124" t="s">
        <v>61</v>
      </c>
      <c r="C380" s="124"/>
      <c r="D380" s="124"/>
      <c r="E380" s="124"/>
      <c r="F380" s="124"/>
      <c r="G380" s="124"/>
      <c r="H380" s="124"/>
      <c r="I380" s="124"/>
      <c r="J380" s="80"/>
      <c r="K380" s="80"/>
      <c r="L380" s="80"/>
      <c r="M380" s="80"/>
      <c r="N380" s="80"/>
    </row>
    <row r="381" spans="2:14" x14ac:dyDescent="0.2">
      <c r="B381" s="124" t="s">
        <v>62</v>
      </c>
      <c r="C381" s="124"/>
      <c r="D381" s="124"/>
      <c r="E381" s="124"/>
      <c r="F381" s="124"/>
      <c r="G381" s="124"/>
      <c r="H381" s="124"/>
      <c r="I381" s="124"/>
      <c r="J381" s="80"/>
      <c r="K381" s="80"/>
      <c r="L381" s="80"/>
      <c r="M381" s="80"/>
      <c r="N381" s="80"/>
    </row>
    <row r="382" spans="2:14" x14ac:dyDescent="0.2">
      <c r="B382" s="124" t="s">
        <v>63</v>
      </c>
      <c r="C382" s="124"/>
      <c r="D382" s="124"/>
      <c r="E382" s="124"/>
      <c r="F382" s="124"/>
      <c r="G382" s="124"/>
      <c r="H382" s="124"/>
      <c r="I382" s="124"/>
      <c r="J382" s="80"/>
      <c r="K382" s="80"/>
      <c r="L382" s="80"/>
      <c r="M382" s="80"/>
      <c r="N382" s="80"/>
    </row>
    <row r="383" spans="2:14" x14ac:dyDescent="0.2">
      <c r="B383" s="120"/>
      <c r="C383" s="120"/>
      <c r="D383" s="120"/>
      <c r="E383" s="120"/>
      <c r="F383" s="120"/>
      <c r="G383" s="120"/>
      <c r="H383" s="120"/>
      <c r="I383" s="120"/>
      <c r="J383" s="80"/>
      <c r="K383" s="80"/>
      <c r="L383" s="80"/>
      <c r="M383" s="80"/>
      <c r="N383" s="80"/>
    </row>
    <row r="384" spans="2:14" x14ac:dyDescent="0.2">
      <c r="B384" s="80" t="s">
        <v>64</v>
      </c>
      <c r="C384" s="80"/>
      <c r="D384" s="80"/>
      <c r="E384" s="80"/>
      <c r="F384" s="80"/>
      <c r="G384" s="80"/>
      <c r="H384" s="80"/>
      <c r="I384" s="80"/>
      <c r="J384" s="80" t="s">
        <v>65</v>
      </c>
      <c r="K384" s="80"/>
      <c r="L384" s="80"/>
      <c r="M384" s="80"/>
      <c r="N384" s="80"/>
    </row>
    <row r="385" spans="2:14" x14ac:dyDescent="0.2">
      <c r="B385" s="107" t="s">
        <v>100</v>
      </c>
      <c r="C385" s="107"/>
      <c r="D385" s="80"/>
      <c r="E385" s="80"/>
      <c r="F385" s="80"/>
      <c r="G385" s="80"/>
      <c r="H385" s="80"/>
      <c r="I385" s="80"/>
      <c r="J385" s="107"/>
      <c r="K385" s="107"/>
      <c r="L385" s="107"/>
      <c r="M385" s="80"/>
      <c r="N385" s="80"/>
    </row>
    <row r="386" spans="2:14" x14ac:dyDescent="0.2">
      <c r="B386" s="91" t="s">
        <v>66</v>
      </c>
      <c r="C386" s="80"/>
      <c r="D386" s="80"/>
      <c r="E386" s="80"/>
      <c r="F386" s="80"/>
      <c r="G386" s="80"/>
      <c r="H386" s="80"/>
      <c r="I386" s="80"/>
      <c r="J386" s="80" t="s">
        <v>66</v>
      </c>
      <c r="K386" s="80"/>
      <c r="L386" s="80"/>
      <c r="M386" s="80"/>
      <c r="N386" s="80"/>
    </row>
    <row r="387" spans="2:14" x14ac:dyDescent="0.2">
      <c r="B387" s="80"/>
      <c r="C387" s="80"/>
      <c r="D387" s="80"/>
      <c r="E387" s="80"/>
      <c r="F387" s="80"/>
      <c r="G387" s="80"/>
      <c r="H387" s="80"/>
      <c r="I387" s="80"/>
      <c r="J387" s="80"/>
      <c r="K387" s="80"/>
      <c r="L387" s="80"/>
      <c r="M387" s="80"/>
      <c r="N387" s="80"/>
    </row>
    <row r="388" spans="2:14" x14ac:dyDescent="0.2">
      <c r="B388" s="107"/>
      <c r="C388" s="107"/>
      <c r="D388" s="80"/>
      <c r="E388" s="80"/>
      <c r="F388" s="80"/>
      <c r="G388" s="80"/>
      <c r="H388" s="80"/>
      <c r="I388" s="80"/>
      <c r="J388" s="107"/>
      <c r="K388" s="107"/>
      <c r="L388" s="107"/>
      <c r="M388" s="80"/>
      <c r="N388" s="80"/>
    </row>
    <row r="389" spans="2:14" x14ac:dyDescent="0.2">
      <c r="B389" s="92" t="s">
        <v>67</v>
      </c>
      <c r="C389" s="80"/>
      <c r="D389" s="80"/>
      <c r="E389" s="80"/>
      <c r="F389" s="80"/>
      <c r="G389" s="80"/>
      <c r="H389" s="80"/>
      <c r="I389" s="80"/>
      <c r="J389" s="123" t="s">
        <v>67</v>
      </c>
      <c r="K389" s="123"/>
      <c r="L389" s="123"/>
      <c r="M389" s="80"/>
      <c r="N389" s="80"/>
    </row>
    <row r="390" spans="2:14" x14ac:dyDescent="0.2">
      <c r="B390" s="80"/>
      <c r="C390" s="80"/>
      <c r="D390" s="80"/>
      <c r="E390" s="80"/>
      <c r="F390" s="80"/>
      <c r="G390" s="80"/>
      <c r="H390" s="80"/>
      <c r="I390" s="80"/>
      <c r="J390" s="80"/>
      <c r="K390" s="80"/>
      <c r="L390" s="80"/>
      <c r="M390" s="80"/>
      <c r="N390" s="80"/>
    </row>
    <row r="391" spans="2:14" x14ac:dyDescent="0.2">
      <c r="B391" s="120" t="s">
        <v>68</v>
      </c>
      <c r="C391" s="80"/>
      <c r="D391" s="80"/>
      <c r="E391" s="80"/>
      <c r="F391" s="80"/>
      <c r="G391" s="80"/>
      <c r="H391" s="80"/>
      <c r="I391" s="80"/>
      <c r="J391" s="80" t="s">
        <v>68</v>
      </c>
      <c r="K391" s="80"/>
      <c r="L391" s="80"/>
      <c r="M391" s="80"/>
      <c r="N391" s="80"/>
    </row>
  </sheetData>
  <sheetProtection selectLockedCells="1"/>
  <autoFilter ref="O22:O53"/>
  <mergeCells count="168">
    <mergeCell ref="B176:G182"/>
    <mergeCell ref="B200:E200"/>
    <mergeCell ref="B201:I201"/>
    <mergeCell ref="B202:I202"/>
    <mergeCell ref="B203:I203"/>
    <mergeCell ref="J215:L215"/>
    <mergeCell ref="B204:I204"/>
    <mergeCell ref="B205:I205"/>
    <mergeCell ref="B206:I206"/>
    <mergeCell ref="B207:I207"/>
    <mergeCell ref="B208:I208"/>
    <mergeCell ref="C165:L165"/>
    <mergeCell ref="C166:L166"/>
    <mergeCell ref="L167:N167"/>
    <mergeCell ref="B174:B175"/>
    <mergeCell ref="C174:C175"/>
    <mergeCell ref="D174:D175"/>
    <mergeCell ref="E174:E175"/>
    <mergeCell ref="F174:F175"/>
    <mergeCell ref="G174:G175"/>
    <mergeCell ref="H174:H175"/>
    <mergeCell ref="I174:L174"/>
    <mergeCell ref="M174:M175"/>
    <mergeCell ref="N174:N175"/>
    <mergeCell ref="J156:L156"/>
    <mergeCell ref="C112:L112"/>
    <mergeCell ref="C113:L113"/>
    <mergeCell ref="L114:N114"/>
    <mergeCell ref="B121:B122"/>
    <mergeCell ref="C121:C122"/>
    <mergeCell ref="D121:D122"/>
    <mergeCell ref="E121:E122"/>
    <mergeCell ref="F121:F122"/>
    <mergeCell ref="G121:G122"/>
    <mergeCell ref="H121:H122"/>
    <mergeCell ref="I121:L121"/>
    <mergeCell ref="M121:M122"/>
    <mergeCell ref="N121:N122"/>
    <mergeCell ref="B148:I148"/>
    <mergeCell ref="B149:I149"/>
    <mergeCell ref="B147:I147"/>
    <mergeCell ref="B143:I143"/>
    <mergeCell ref="B123:G127"/>
    <mergeCell ref="B141:E141"/>
    <mergeCell ref="B17:G21"/>
    <mergeCell ref="B142:I142"/>
    <mergeCell ref="B144:I144"/>
    <mergeCell ref="B145:I145"/>
    <mergeCell ref="B146:I146"/>
    <mergeCell ref="B41:I41"/>
    <mergeCell ref="B42:I42"/>
    <mergeCell ref="B43:I43"/>
    <mergeCell ref="B37:I37"/>
    <mergeCell ref="B70:G74"/>
    <mergeCell ref="B88:E88"/>
    <mergeCell ref="B96:I96"/>
    <mergeCell ref="F68:F69"/>
    <mergeCell ref="G68:G69"/>
    <mergeCell ref="H68:H69"/>
    <mergeCell ref="I68:L68"/>
    <mergeCell ref="B91:I91"/>
    <mergeCell ref="B89:I89"/>
    <mergeCell ref="B90:I90"/>
    <mergeCell ref="C59:L59"/>
    <mergeCell ref="B92:I92"/>
    <mergeCell ref="B93:I93"/>
    <mergeCell ref="B94:I94"/>
    <mergeCell ref="B95:I95"/>
    <mergeCell ref="J103:L103"/>
    <mergeCell ref="L61:N61"/>
    <mergeCell ref="B68:B69"/>
    <mergeCell ref="C68:C69"/>
    <mergeCell ref="D68:D69"/>
    <mergeCell ref="E68:E69"/>
    <mergeCell ref="N68:N69"/>
    <mergeCell ref="B35:E35"/>
    <mergeCell ref="B36:I36"/>
    <mergeCell ref="M68:M69"/>
    <mergeCell ref="J50:L50"/>
    <mergeCell ref="B38:I38"/>
    <mergeCell ref="B39:I39"/>
    <mergeCell ref="B40:I40"/>
    <mergeCell ref="C60:L60"/>
    <mergeCell ref="C6:L6"/>
    <mergeCell ref="C7:L7"/>
    <mergeCell ref="L8:N8"/>
    <mergeCell ref="B15:B16"/>
    <mergeCell ref="C15:C16"/>
    <mergeCell ref="D15:D16"/>
    <mergeCell ref="E15:E16"/>
    <mergeCell ref="G15:G16"/>
    <mergeCell ref="H15:H16"/>
    <mergeCell ref="I15:L15"/>
    <mergeCell ref="F15:F16"/>
    <mergeCell ref="M15:M16"/>
    <mergeCell ref="N15:N16"/>
    <mergeCell ref="C223:L223"/>
    <mergeCell ref="C224:L224"/>
    <mergeCell ref="L225:N225"/>
    <mergeCell ref="B232:B233"/>
    <mergeCell ref="C232:C233"/>
    <mergeCell ref="D232:D233"/>
    <mergeCell ref="E232:E233"/>
    <mergeCell ref="F232:F233"/>
    <mergeCell ref="G232:G233"/>
    <mergeCell ref="H232:H233"/>
    <mergeCell ref="I232:L232"/>
    <mergeCell ref="M232:M233"/>
    <mergeCell ref="N232:N233"/>
    <mergeCell ref="B262:I262"/>
    <mergeCell ref="B263:I263"/>
    <mergeCell ref="B264:I264"/>
    <mergeCell ref="B265:I265"/>
    <mergeCell ref="B266:I266"/>
    <mergeCell ref="B234:G240"/>
    <mergeCell ref="B258:E258"/>
    <mergeCell ref="B259:I259"/>
    <mergeCell ref="B260:I260"/>
    <mergeCell ref="B261:I261"/>
    <mergeCell ref="J273:L273"/>
    <mergeCell ref="C281:L281"/>
    <mergeCell ref="C282:L282"/>
    <mergeCell ref="L283:N283"/>
    <mergeCell ref="B290:B291"/>
    <mergeCell ref="C290:C291"/>
    <mergeCell ref="D290:D291"/>
    <mergeCell ref="E290:E291"/>
    <mergeCell ref="F290:F291"/>
    <mergeCell ref="G290:G291"/>
    <mergeCell ref="H290:H291"/>
    <mergeCell ref="I290:L290"/>
    <mergeCell ref="M290:M291"/>
    <mergeCell ref="N290:N291"/>
    <mergeCell ref="B320:I320"/>
    <mergeCell ref="B321:I321"/>
    <mergeCell ref="B322:I322"/>
    <mergeCell ref="B323:I323"/>
    <mergeCell ref="B324:I324"/>
    <mergeCell ref="B292:G298"/>
    <mergeCell ref="B316:E316"/>
    <mergeCell ref="B317:I317"/>
    <mergeCell ref="B318:I318"/>
    <mergeCell ref="B319:I319"/>
    <mergeCell ref="J331:L331"/>
    <mergeCell ref="C339:L339"/>
    <mergeCell ref="C340:L340"/>
    <mergeCell ref="L341:N341"/>
    <mergeCell ref="B348:B349"/>
    <mergeCell ref="C348:C349"/>
    <mergeCell ref="D348:D349"/>
    <mergeCell ref="E348:E349"/>
    <mergeCell ref="F348:F349"/>
    <mergeCell ref="G348:G349"/>
    <mergeCell ref="H348:H349"/>
    <mergeCell ref="I348:L348"/>
    <mergeCell ref="M348:M349"/>
    <mergeCell ref="N348:N349"/>
    <mergeCell ref="J389:L389"/>
    <mergeCell ref="B378:I378"/>
    <mergeCell ref="B379:I379"/>
    <mergeCell ref="B380:I380"/>
    <mergeCell ref="B381:I381"/>
    <mergeCell ref="B382:I382"/>
    <mergeCell ref="B350:G356"/>
    <mergeCell ref="B374:E374"/>
    <mergeCell ref="B375:I375"/>
    <mergeCell ref="B376:I376"/>
    <mergeCell ref="B377:I377"/>
  </mergeCells>
  <pageMargins left="0" right="0" top="0" bottom="0" header="0.31496062992125984" footer="0.31496062992125984"/>
  <pageSetup paperSize="9" scale="79" orientation="landscape" r:id="rId1"/>
  <rowBreaks count="6" manualBreakCount="6">
    <brk id="52" min="1" max="13" man="1"/>
    <brk id="106" min="1" max="13" man="1"/>
    <brk id="160" min="1" max="13" man="1"/>
    <brk id="217" min="1" max="13" man="1"/>
    <brk id="276" min="1" max="13" man="1"/>
    <brk id="334" min="1" max="13" man="1"/>
  </rowBreaks>
  <ignoredErrors>
    <ignoredError sqref="B20:G20 B34:N35 B29:H31 B32:G33 B28:G28 B23:H27 C17:H17 B18:H18 H22 B21:H21 L21 B19:H19 L17:L19 N17:N21 K36:N36 L23 B37:N53 B36:I36" formula="1"/>
    <ignoredError sqref="L28 L29 L24 L30 L31:L33 L26 L27 L25" formula="1" unlockedFormula="1"/>
    <ignoredError sqref="I25:K25 N22 I27:K27 N26 I31:K33 N30 K24 I29:K29 J28:K28 M25:N25 M27:N27 M31:N33 N24 M29:N29 N2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255"/>
  <sheetViews>
    <sheetView tabSelected="1" view="pageBreakPreview" zoomScale="85" zoomScaleNormal="55" zoomScaleSheetLayoutView="85" zoomScalePageLayoutView="55" workbookViewId="0">
      <selection activeCell="D16" sqref="D16"/>
    </sheetView>
  </sheetViews>
  <sheetFormatPr defaultRowHeight="15.75" x14ac:dyDescent="0.25"/>
  <cols>
    <col min="1" max="1" width="8.85546875" style="1"/>
    <col min="2" max="2" width="37.28515625" style="1" customWidth="1"/>
    <col min="3" max="3" width="64.5703125" style="1" customWidth="1"/>
    <col min="4" max="4" width="27.85546875" style="1" customWidth="1"/>
    <col min="5" max="5" width="19.7109375" style="1" customWidth="1"/>
    <col min="6" max="6" width="8.85546875" style="1"/>
    <col min="7" max="7" width="16" style="1" customWidth="1"/>
    <col min="8" max="8" width="5.5703125" style="53" customWidth="1"/>
    <col min="9" max="9" width="8.85546875" style="54"/>
  </cols>
  <sheetData>
    <row r="2" spans="2:8" ht="60.75" customHeight="1" x14ac:dyDescent="0.8">
      <c r="B2" s="176" t="s">
        <v>157</v>
      </c>
      <c r="C2" s="176"/>
      <c r="D2" s="176"/>
      <c r="E2" s="176"/>
      <c r="F2" s="176"/>
      <c r="G2" s="176"/>
      <c r="H2" s="176"/>
    </row>
    <row r="3" spans="2:8" ht="64.150000000000006" customHeight="1" x14ac:dyDescent="0.25">
      <c r="B3" s="177" t="s">
        <v>71</v>
      </c>
      <c r="C3" s="177"/>
      <c r="D3" s="177"/>
      <c r="E3" s="177"/>
      <c r="F3" s="177"/>
      <c r="G3" s="177"/>
      <c r="H3" s="55"/>
    </row>
    <row r="4" spans="2:8" ht="25.5" x14ac:dyDescent="0.25">
      <c r="B4" s="4"/>
      <c r="C4" s="14" t="s">
        <v>72</v>
      </c>
      <c r="D4" s="15"/>
      <c r="E4" s="4"/>
      <c r="F4" s="4"/>
      <c r="G4" s="3"/>
      <c r="H4" s="55"/>
    </row>
    <row r="5" spans="2:8" ht="39.950000000000003" customHeight="1" x14ac:dyDescent="0.25">
      <c r="B5" s="5"/>
      <c r="C5" s="163" t="s">
        <v>73</v>
      </c>
      <c r="D5" s="166" t="s">
        <v>124</v>
      </c>
      <c r="E5" s="167"/>
      <c r="F5" s="167"/>
      <c r="G5" s="168"/>
      <c r="H5" s="56"/>
    </row>
    <row r="6" spans="2:8" ht="19.899999999999999" customHeight="1" x14ac:dyDescent="0.25">
      <c r="B6" s="5"/>
      <c r="C6" s="164"/>
      <c r="D6" s="169" t="s">
        <v>125</v>
      </c>
      <c r="E6" s="169"/>
      <c r="F6" s="169"/>
      <c r="G6" s="169"/>
      <c r="H6" s="56"/>
    </row>
    <row r="7" spans="2:8" ht="19.899999999999999" customHeight="1" x14ac:dyDescent="0.25">
      <c r="B7" s="5"/>
      <c r="C7" s="165"/>
      <c r="D7" s="169" t="s">
        <v>134</v>
      </c>
      <c r="E7" s="169"/>
      <c r="F7" s="169"/>
      <c r="G7" s="169"/>
      <c r="H7" s="56"/>
    </row>
    <row r="8" spans="2:8" ht="23.25" x14ac:dyDescent="0.25">
      <c r="B8" s="4"/>
      <c r="C8" s="16" t="s">
        <v>74</v>
      </c>
      <c r="D8" s="6">
        <v>2.9</v>
      </c>
      <c r="E8" s="17"/>
      <c r="F8" s="5"/>
      <c r="G8" s="3"/>
      <c r="H8" s="55"/>
    </row>
    <row r="9" spans="2:8" ht="22.5" x14ac:dyDescent="0.25">
      <c r="B9" s="4"/>
      <c r="C9" s="18" t="s">
        <v>75</v>
      </c>
      <c r="D9" s="7">
        <v>680</v>
      </c>
      <c r="E9" s="170" t="s">
        <v>76</v>
      </c>
      <c r="F9" s="171"/>
      <c r="G9" s="174">
        <f>D10/D9</f>
        <v>19.245691176470586</v>
      </c>
      <c r="H9" s="55"/>
    </row>
    <row r="10" spans="2:8" ht="22.5" x14ac:dyDescent="0.25">
      <c r="B10" s="4"/>
      <c r="C10" s="18" t="s">
        <v>77</v>
      </c>
      <c r="D10" s="7">
        <v>13087.07</v>
      </c>
      <c r="E10" s="172"/>
      <c r="F10" s="173"/>
      <c r="G10" s="175"/>
      <c r="H10" s="55"/>
    </row>
    <row r="11" spans="2:8" ht="23.25" x14ac:dyDescent="0.25">
      <c r="B11" s="4"/>
      <c r="C11" s="19"/>
      <c r="D11" s="8"/>
      <c r="E11" s="20"/>
      <c r="F11" s="4"/>
      <c r="G11" s="3"/>
      <c r="H11" s="55"/>
    </row>
    <row r="12" spans="2:8" ht="23.25" x14ac:dyDescent="0.25">
      <c r="B12" s="4"/>
      <c r="C12" s="49" t="s">
        <v>78</v>
      </c>
      <c r="D12" s="60" t="s">
        <v>135</v>
      </c>
      <c r="E12" s="4"/>
      <c r="F12" s="4"/>
      <c r="G12" s="3"/>
      <c r="H12" s="55"/>
    </row>
    <row r="13" spans="2:8" ht="23.25" x14ac:dyDescent="0.25">
      <c r="B13" s="4"/>
      <c r="C13" s="49" t="s">
        <v>79</v>
      </c>
      <c r="D13" s="60">
        <v>45</v>
      </c>
      <c r="E13" s="4"/>
      <c r="F13" s="4"/>
      <c r="G13" s="3"/>
      <c r="H13" s="55"/>
    </row>
    <row r="14" spans="2:8" ht="23.25" x14ac:dyDescent="0.25">
      <c r="B14" s="4"/>
      <c r="C14" s="49" t="s">
        <v>80</v>
      </c>
      <c r="D14" s="50" t="s">
        <v>81</v>
      </c>
      <c r="E14" s="4"/>
      <c r="F14" s="4"/>
      <c r="G14" s="3"/>
      <c r="H14" s="55"/>
    </row>
    <row r="15" spans="2:8" ht="24" thickBot="1" x14ac:dyDescent="0.3">
      <c r="B15" s="4"/>
      <c r="C15" s="4"/>
      <c r="D15" s="4"/>
      <c r="E15" s="4"/>
      <c r="F15" s="4"/>
      <c r="G15" s="3"/>
      <c r="H15" s="55"/>
    </row>
    <row r="16" spans="2:8" ht="67.900000000000006" customHeight="1" thickBot="1" x14ac:dyDescent="0.3">
      <c r="B16" s="148" t="s">
        <v>27</v>
      </c>
      <c r="C16" s="149"/>
      <c r="D16" s="9" t="s">
        <v>82</v>
      </c>
      <c r="E16" s="150" t="s">
        <v>83</v>
      </c>
      <c r="F16" s="151"/>
      <c r="G16" s="10" t="s">
        <v>84</v>
      </c>
      <c r="H16" s="55"/>
    </row>
    <row r="17" spans="2:10" ht="30" customHeight="1" thickBot="1" x14ac:dyDescent="0.3">
      <c r="B17" s="152" t="s">
        <v>85</v>
      </c>
      <c r="C17" s="153"/>
      <c r="D17" s="32">
        <v>197.93</v>
      </c>
      <c r="E17" s="51">
        <v>2.9</v>
      </c>
      <c r="F17" s="33" t="s">
        <v>26</v>
      </c>
      <c r="G17" s="34">
        <f t="shared" ref="G17:G24" si="0">D17*E17</f>
        <v>573.99699999999996</v>
      </c>
      <c r="H17" s="154"/>
    </row>
    <row r="18" spans="2:10" ht="45.6" customHeight="1" x14ac:dyDescent="0.25">
      <c r="B18" s="155" t="s">
        <v>86</v>
      </c>
      <c r="C18" s="156"/>
      <c r="D18" s="35">
        <v>70.41</v>
      </c>
      <c r="E18" s="61">
        <v>0.75</v>
      </c>
      <c r="F18" s="36" t="s">
        <v>28</v>
      </c>
      <c r="G18" s="37">
        <f t="shared" si="0"/>
        <v>52.807499999999997</v>
      </c>
      <c r="H18" s="154"/>
    </row>
    <row r="19" spans="2:10" ht="30" customHeight="1" thickBot="1" x14ac:dyDescent="0.3">
      <c r="B19" s="157" t="s">
        <v>87</v>
      </c>
      <c r="C19" s="158"/>
      <c r="D19" s="38">
        <v>222.31</v>
      </c>
      <c r="E19" s="62">
        <v>0.75</v>
      </c>
      <c r="F19" s="39" t="s">
        <v>28</v>
      </c>
      <c r="G19" s="40">
        <f t="shared" si="0"/>
        <v>166.73250000000002</v>
      </c>
      <c r="H19" s="154"/>
    </row>
    <row r="20" spans="2:10" ht="30" customHeight="1" thickBot="1" x14ac:dyDescent="0.3">
      <c r="B20" s="159" t="s">
        <v>29</v>
      </c>
      <c r="C20" s="160"/>
      <c r="D20" s="41"/>
      <c r="E20" s="41"/>
      <c r="F20" s="42" t="s">
        <v>26</v>
      </c>
      <c r="G20" s="43">
        <f t="shared" si="0"/>
        <v>0</v>
      </c>
      <c r="H20" s="154"/>
    </row>
    <row r="21" spans="2:10" ht="45" customHeight="1" x14ac:dyDescent="0.25">
      <c r="B21" s="155" t="s">
        <v>88</v>
      </c>
      <c r="C21" s="156"/>
      <c r="D21" s="35">
        <v>665.33</v>
      </c>
      <c r="E21" s="35">
        <v>5.8</v>
      </c>
      <c r="F21" s="36" t="s">
        <v>26</v>
      </c>
      <c r="G21" s="37">
        <f t="shared" si="0"/>
        <v>3858.9140000000002</v>
      </c>
      <c r="H21" s="154"/>
    </row>
    <row r="22" spans="2:10" ht="30" customHeight="1" x14ac:dyDescent="0.25">
      <c r="B22" s="161" t="s">
        <v>89</v>
      </c>
      <c r="C22" s="162"/>
      <c r="D22" s="44"/>
      <c r="E22" s="44"/>
      <c r="F22" s="45" t="s">
        <v>26</v>
      </c>
      <c r="G22" s="46">
        <f t="shared" si="0"/>
        <v>0</v>
      </c>
      <c r="H22" s="154"/>
    </row>
    <row r="23" spans="2:10" ht="30" customHeight="1" x14ac:dyDescent="0.25">
      <c r="B23" s="161" t="s">
        <v>30</v>
      </c>
      <c r="C23" s="162"/>
      <c r="D23" s="47">
        <v>2425.1</v>
      </c>
      <c r="E23" s="52">
        <v>2.9</v>
      </c>
      <c r="F23" s="45" t="s">
        <v>26</v>
      </c>
      <c r="G23" s="46">
        <f t="shared" si="0"/>
        <v>7032.79</v>
      </c>
      <c r="H23" s="154"/>
    </row>
    <row r="24" spans="2:10" ht="30" customHeight="1" x14ac:dyDescent="0.25">
      <c r="B24" s="161" t="s">
        <v>90</v>
      </c>
      <c r="C24" s="162"/>
      <c r="D24" s="47">
        <v>1718.79</v>
      </c>
      <c r="E24" s="52">
        <v>2.9</v>
      </c>
      <c r="F24" s="45" t="s">
        <v>26</v>
      </c>
      <c r="G24" s="46">
        <f t="shared" si="0"/>
        <v>4984.491</v>
      </c>
      <c r="H24" s="154"/>
    </row>
    <row r="25" spans="2:10" ht="30" customHeight="1" x14ac:dyDescent="0.25">
      <c r="B25" s="161" t="s">
        <v>32</v>
      </c>
      <c r="C25" s="162"/>
      <c r="D25" s="47">
        <v>473.91</v>
      </c>
      <c r="E25" s="52">
        <v>2.9</v>
      </c>
      <c r="F25" s="45" t="s">
        <v>26</v>
      </c>
      <c r="G25" s="46">
        <f>D25*E25</f>
        <v>1374.3389999999999</v>
      </c>
      <c r="H25" s="154"/>
    </row>
    <row r="26" spans="2:10" ht="30" customHeight="1" thickBot="1" x14ac:dyDescent="0.3">
      <c r="B26" s="157" t="s">
        <v>31</v>
      </c>
      <c r="C26" s="158"/>
      <c r="D26" s="38">
        <v>320.5</v>
      </c>
      <c r="E26" s="38">
        <v>29</v>
      </c>
      <c r="F26" s="39" t="s">
        <v>26</v>
      </c>
      <c r="G26" s="48">
        <f>D26*E26</f>
        <v>9294.5</v>
      </c>
      <c r="H26" s="154"/>
    </row>
    <row r="27" spans="2:10" ht="23.25" x14ac:dyDescent="0.25">
      <c r="B27" s="4"/>
      <c r="C27" s="21"/>
      <c r="D27" s="21"/>
      <c r="E27" s="11"/>
      <c r="F27" s="11"/>
      <c r="G27" s="3"/>
      <c r="H27" s="57"/>
      <c r="J27" s="1"/>
    </row>
    <row r="28" spans="2:10" ht="25.5" x14ac:dyDescent="0.25">
      <c r="B28" s="4"/>
      <c r="C28" s="14" t="s">
        <v>91</v>
      </c>
      <c r="D28" s="15"/>
      <c r="E28" s="4"/>
      <c r="F28" s="4"/>
      <c r="G28" s="3"/>
      <c r="H28" s="55"/>
      <c r="J28" s="1"/>
    </row>
    <row r="29" spans="2:10" ht="18.75" x14ac:dyDescent="0.25">
      <c r="B29" s="4"/>
      <c r="C29" s="145" t="s">
        <v>92</v>
      </c>
      <c r="D29" s="22" t="s">
        <v>93</v>
      </c>
      <c r="E29" s="23">
        <f>ROUND((G17+D10)/D10,2)</f>
        <v>1.04</v>
      </c>
      <c r="F29" s="23"/>
      <c r="G29" s="5"/>
      <c r="H29" s="55"/>
      <c r="J29" s="1"/>
    </row>
    <row r="30" spans="2:10" ht="23.25" x14ac:dyDescent="0.25">
      <c r="B30" s="4"/>
      <c r="C30" s="145"/>
      <c r="D30" s="22" t="s">
        <v>94</v>
      </c>
      <c r="E30" s="23">
        <f>ROUND((G18+G19+D10)/D10,2)</f>
        <v>1.02</v>
      </c>
      <c r="F30" s="23"/>
      <c r="G30" s="12"/>
      <c r="H30" s="58"/>
      <c r="J30" s="1"/>
    </row>
    <row r="31" spans="2:10" ht="23.25" x14ac:dyDescent="0.25">
      <c r="B31" s="4"/>
      <c r="C31" s="145"/>
      <c r="D31" s="22" t="s">
        <v>95</v>
      </c>
      <c r="E31" s="23">
        <f>ROUND((G20+D10)/D10,2)</f>
        <v>1</v>
      </c>
      <c r="F31" s="5"/>
      <c r="G31" s="12"/>
      <c r="H31" s="55"/>
      <c r="J31" s="1"/>
    </row>
    <row r="32" spans="2:10" ht="23.25" x14ac:dyDescent="0.25">
      <c r="B32" s="4"/>
      <c r="C32" s="145"/>
      <c r="D32" s="24" t="s">
        <v>96</v>
      </c>
      <c r="E32" s="25">
        <f>ROUND((SUM(G21:G26)+D10)/D10,2)</f>
        <v>3.03</v>
      </c>
      <c r="F32" s="5"/>
      <c r="G32" s="12"/>
      <c r="H32" s="55"/>
      <c r="J32" s="1"/>
    </row>
    <row r="33" spans="2:10" ht="25.5" x14ac:dyDescent="0.25">
      <c r="B33" s="4"/>
      <c r="C33" s="4"/>
      <c r="D33" s="26" t="s">
        <v>97</v>
      </c>
      <c r="E33" s="27">
        <f>SUM(E29:E32)-IF(D14="сплошная",3,2)</f>
        <v>3.09</v>
      </c>
      <c r="F33" s="28"/>
      <c r="G33" s="3"/>
      <c r="H33" s="55"/>
      <c r="J33" s="1"/>
    </row>
    <row r="34" spans="2:10" ht="23.25" x14ac:dyDescent="0.25">
      <c r="B34" s="4"/>
      <c r="C34" s="4"/>
      <c r="D34" s="4"/>
      <c r="E34" s="29"/>
      <c r="F34" s="4"/>
      <c r="G34" s="3"/>
      <c r="H34" s="55"/>
      <c r="J34" s="1"/>
    </row>
    <row r="35" spans="2:10" ht="25.5" x14ac:dyDescent="0.35">
      <c r="B35" s="13"/>
      <c r="C35" s="30" t="s">
        <v>98</v>
      </c>
      <c r="D35" s="146">
        <f>E33*D10</f>
        <v>40439.046299999995</v>
      </c>
      <c r="E35" s="146"/>
      <c r="F35" s="4"/>
      <c r="G35" s="3"/>
      <c r="H35" s="55"/>
      <c r="J35" s="1"/>
    </row>
    <row r="36" spans="2:10" ht="18.75" x14ac:dyDescent="0.3">
      <c r="B36" s="4"/>
      <c r="C36" s="31" t="s">
        <v>99</v>
      </c>
      <c r="D36" s="147">
        <f>D35/D9</f>
        <v>59.469185735294111</v>
      </c>
      <c r="E36" s="147"/>
      <c r="F36" s="4"/>
      <c r="G36" s="4"/>
      <c r="H36" s="59"/>
      <c r="J36" s="1"/>
    </row>
    <row r="37" spans="2:10" x14ac:dyDescent="0.25">
      <c r="J37" s="1"/>
    </row>
    <row r="38" spans="2:10" x14ac:dyDescent="0.25">
      <c r="J38" s="1"/>
    </row>
    <row r="39" spans="2:10" ht="60.75" customHeight="1" x14ac:dyDescent="0.8">
      <c r="B39" s="176" t="s">
        <v>158</v>
      </c>
      <c r="C39" s="176"/>
      <c r="D39" s="176"/>
      <c r="E39" s="176"/>
      <c r="F39" s="176"/>
      <c r="G39" s="176"/>
      <c r="H39" s="176"/>
      <c r="J39" s="1"/>
    </row>
    <row r="40" spans="2:10" ht="18.75" x14ac:dyDescent="0.25">
      <c r="B40" s="177" t="s">
        <v>71</v>
      </c>
      <c r="C40" s="177"/>
      <c r="D40" s="177"/>
      <c r="E40" s="177"/>
      <c r="F40" s="177"/>
      <c r="G40" s="177"/>
      <c r="H40" s="55"/>
      <c r="J40" s="1"/>
    </row>
    <row r="41" spans="2:10" ht="25.5" x14ac:dyDescent="0.25">
      <c r="B41" s="4"/>
      <c r="C41" s="14" t="s">
        <v>72</v>
      </c>
      <c r="D41" s="15"/>
      <c r="E41" s="4"/>
      <c r="F41" s="4"/>
      <c r="G41" s="3"/>
      <c r="H41" s="55"/>
      <c r="J41" s="1"/>
    </row>
    <row r="42" spans="2:10" ht="39.950000000000003" customHeight="1" x14ac:dyDescent="0.25">
      <c r="B42" s="5"/>
      <c r="C42" s="163" t="s">
        <v>73</v>
      </c>
      <c r="D42" s="166" t="s">
        <v>124</v>
      </c>
      <c r="E42" s="167"/>
      <c r="F42" s="167"/>
      <c r="G42" s="168"/>
      <c r="H42" s="56"/>
      <c r="J42" s="1"/>
    </row>
    <row r="43" spans="2:10" ht="19.5" x14ac:dyDescent="0.25">
      <c r="B43" s="5"/>
      <c r="C43" s="164"/>
      <c r="D43" s="169" t="s">
        <v>125</v>
      </c>
      <c r="E43" s="169"/>
      <c r="F43" s="169"/>
      <c r="G43" s="169"/>
      <c r="H43" s="56"/>
      <c r="J43" s="1"/>
    </row>
    <row r="44" spans="2:10" ht="19.5" x14ac:dyDescent="0.25">
      <c r="B44" s="5"/>
      <c r="C44" s="165"/>
      <c r="D44" s="169" t="s">
        <v>136</v>
      </c>
      <c r="E44" s="169"/>
      <c r="F44" s="169"/>
      <c r="G44" s="169"/>
      <c r="H44" s="56"/>
      <c r="J44" s="1"/>
    </row>
    <row r="45" spans="2:10" ht="23.25" x14ac:dyDescent="0.25">
      <c r="B45" s="4"/>
      <c r="C45" s="16" t="s">
        <v>74</v>
      </c>
      <c r="D45" s="6">
        <v>2.7</v>
      </c>
      <c r="E45" s="17"/>
      <c r="F45" s="5"/>
      <c r="G45" s="3"/>
      <c r="H45" s="55"/>
      <c r="J45" s="1"/>
    </row>
    <row r="46" spans="2:10" ht="22.5" x14ac:dyDescent="0.25">
      <c r="B46" s="4"/>
      <c r="C46" s="18" t="s">
        <v>75</v>
      </c>
      <c r="D46" s="7">
        <v>586</v>
      </c>
      <c r="E46" s="170" t="s">
        <v>76</v>
      </c>
      <c r="F46" s="171"/>
      <c r="G46" s="174">
        <f>D47/D46</f>
        <v>17.457747440273039</v>
      </c>
      <c r="H46" s="55"/>
      <c r="J46" s="1"/>
    </row>
    <row r="47" spans="2:10" ht="22.5" x14ac:dyDescent="0.25">
      <c r="B47" s="4"/>
      <c r="C47" s="18" t="s">
        <v>77</v>
      </c>
      <c r="D47" s="7">
        <v>10230.24</v>
      </c>
      <c r="E47" s="172"/>
      <c r="F47" s="173"/>
      <c r="G47" s="175"/>
      <c r="H47" s="55"/>
      <c r="J47" s="1"/>
    </row>
    <row r="48" spans="2:10" ht="23.25" x14ac:dyDescent="0.25">
      <c r="B48" s="4"/>
      <c r="C48" s="19"/>
      <c r="D48" s="8"/>
      <c r="E48" s="20"/>
      <c r="F48" s="4"/>
      <c r="G48" s="3"/>
      <c r="H48" s="55"/>
      <c r="J48" s="1"/>
    </row>
    <row r="49" spans="2:10" ht="23.25" x14ac:dyDescent="0.25">
      <c r="B49" s="4"/>
      <c r="C49" s="49" t="s">
        <v>78</v>
      </c>
      <c r="D49" s="60" t="s">
        <v>137</v>
      </c>
      <c r="E49" s="4"/>
      <c r="F49" s="4"/>
      <c r="G49" s="3"/>
      <c r="H49" s="55"/>
      <c r="J49" s="1"/>
    </row>
    <row r="50" spans="2:10" ht="23.25" x14ac:dyDescent="0.25">
      <c r="B50" s="4"/>
      <c r="C50" s="49" t="s">
        <v>79</v>
      </c>
      <c r="D50" s="60">
        <v>50</v>
      </c>
      <c r="E50" s="4"/>
      <c r="F50" s="4"/>
      <c r="G50" s="3"/>
      <c r="H50" s="55"/>
      <c r="J50" s="1"/>
    </row>
    <row r="51" spans="2:10" ht="23.25" x14ac:dyDescent="0.25">
      <c r="B51" s="4"/>
      <c r="C51" s="49" t="s">
        <v>80</v>
      </c>
      <c r="D51" s="50" t="s">
        <v>81</v>
      </c>
      <c r="E51" s="4"/>
      <c r="F51" s="4"/>
      <c r="G51" s="3"/>
      <c r="H51" s="55"/>
      <c r="J51" s="1"/>
    </row>
    <row r="52" spans="2:10" ht="24" thickBot="1" x14ac:dyDescent="0.3">
      <c r="B52" s="4"/>
      <c r="C52" s="4"/>
      <c r="D52" s="4"/>
      <c r="E52" s="4"/>
      <c r="F52" s="4"/>
      <c r="G52" s="3"/>
      <c r="H52" s="55"/>
      <c r="J52" s="1"/>
    </row>
    <row r="53" spans="2:10" ht="48" thickBot="1" x14ac:dyDescent="0.3">
      <c r="B53" s="148" t="s">
        <v>27</v>
      </c>
      <c r="C53" s="149"/>
      <c r="D53" s="9" t="s">
        <v>82</v>
      </c>
      <c r="E53" s="150" t="s">
        <v>83</v>
      </c>
      <c r="F53" s="151"/>
      <c r="G53" s="10" t="s">
        <v>84</v>
      </c>
      <c r="H53" s="55"/>
      <c r="J53" s="1"/>
    </row>
    <row r="54" spans="2:10" ht="24" thickBot="1" x14ac:dyDescent="0.3">
      <c r="B54" s="152" t="s">
        <v>85</v>
      </c>
      <c r="C54" s="153"/>
      <c r="D54" s="32">
        <v>197.93</v>
      </c>
      <c r="E54" s="51">
        <v>2.7</v>
      </c>
      <c r="F54" s="33" t="s">
        <v>26</v>
      </c>
      <c r="G54" s="34">
        <f t="shared" ref="G54:G61" si="1">D54*E54</f>
        <v>534.41100000000006</v>
      </c>
      <c r="H54" s="154"/>
      <c r="J54" s="1"/>
    </row>
    <row r="55" spans="2:10" ht="51.6" customHeight="1" x14ac:dyDescent="0.25">
      <c r="B55" s="155" t="s">
        <v>86</v>
      </c>
      <c r="C55" s="156"/>
      <c r="D55" s="35">
        <v>70.41</v>
      </c>
      <c r="E55" s="61">
        <v>0.79500000000000004</v>
      </c>
      <c r="F55" s="36" t="s">
        <v>28</v>
      </c>
      <c r="G55" s="37">
        <f t="shared" si="1"/>
        <v>55.975949999999997</v>
      </c>
      <c r="H55" s="154"/>
      <c r="J55" s="1"/>
    </row>
    <row r="56" spans="2:10" ht="24" thickBot="1" x14ac:dyDescent="0.3">
      <c r="B56" s="157" t="s">
        <v>87</v>
      </c>
      <c r="C56" s="158"/>
      <c r="D56" s="38">
        <v>222.31</v>
      </c>
      <c r="E56" s="62">
        <v>0.79500000000000004</v>
      </c>
      <c r="F56" s="39" t="s">
        <v>28</v>
      </c>
      <c r="G56" s="40">
        <f t="shared" si="1"/>
        <v>176.73645000000002</v>
      </c>
      <c r="H56" s="154"/>
      <c r="J56" s="1"/>
    </row>
    <row r="57" spans="2:10" ht="24" thickBot="1" x14ac:dyDescent="0.3">
      <c r="B57" s="159" t="s">
        <v>29</v>
      </c>
      <c r="C57" s="160"/>
      <c r="D57" s="41"/>
      <c r="E57" s="41"/>
      <c r="F57" s="42" t="s">
        <v>26</v>
      </c>
      <c r="G57" s="43">
        <f t="shared" si="1"/>
        <v>0</v>
      </c>
      <c r="H57" s="154"/>
      <c r="J57" s="1"/>
    </row>
    <row r="58" spans="2:10" ht="43.15" customHeight="1" x14ac:dyDescent="0.25">
      <c r="B58" s="155" t="s">
        <v>88</v>
      </c>
      <c r="C58" s="156"/>
      <c r="D58" s="35">
        <v>665.33</v>
      </c>
      <c r="E58" s="35">
        <v>5.4</v>
      </c>
      <c r="F58" s="36" t="s">
        <v>26</v>
      </c>
      <c r="G58" s="37">
        <f t="shared" si="1"/>
        <v>3592.7820000000006</v>
      </c>
      <c r="H58" s="154"/>
      <c r="J58" s="1"/>
    </row>
    <row r="59" spans="2:10" ht="23.25" x14ac:dyDescent="0.25">
      <c r="B59" s="161" t="s">
        <v>89</v>
      </c>
      <c r="C59" s="162"/>
      <c r="D59" s="44"/>
      <c r="E59" s="44"/>
      <c r="F59" s="45" t="s">
        <v>26</v>
      </c>
      <c r="G59" s="46">
        <f t="shared" si="1"/>
        <v>0</v>
      </c>
      <c r="H59" s="154"/>
      <c r="J59" s="1"/>
    </row>
    <row r="60" spans="2:10" ht="23.25" x14ac:dyDescent="0.25">
      <c r="B60" s="161" t="s">
        <v>30</v>
      </c>
      <c r="C60" s="162"/>
      <c r="D60" s="47">
        <v>2425.1</v>
      </c>
      <c r="E60" s="52">
        <v>2.7</v>
      </c>
      <c r="F60" s="45" t="s">
        <v>26</v>
      </c>
      <c r="G60" s="46">
        <f t="shared" si="1"/>
        <v>6547.77</v>
      </c>
      <c r="H60" s="154"/>
      <c r="J60" s="1"/>
    </row>
    <row r="61" spans="2:10" ht="23.25" x14ac:dyDescent="0.25">
      <c r="B61" s="161" t="s">
        <v>90</v>
      </c>
      <c r="C61" s="162"/>
      <c r="D61" s="47">
        <v>1718.79</v>
      </c>
      <c r="E61" s="52">
        <v>2.7</v>
      </c>
      <c r="F61" s="45" t="s">
        <v>26</v>
      </c>
      <c r="G61" s="46">
        <f t="shared" si="1"/>
        <v>4640.7330000000002</v>
      </c>
      <c r="H61" s="154"/>
      <c r="J61" s="1"/>
    </row>
    <row r="62" spans="2:10" ht="23.25" x14ac:dyDescent="0.25">
      <c r="B62" s="161" t="s">
        <v>32</v>
      </c>
      <c r="C62" s="162"/>
      <c r="D62" s="47">
        <v>473.91</v>
      </c>
      <c r="E62" s="52">
        <v>2.7</v>
      </c>
      <c r="F62" s="45" t="s">
        <v>26</v>
      </c>
      <c r="G62" s="46">
        <f>D62*E62</f>
        <v>1279.5570000000002</v>
      </c>
      <c r="H62" s="154"/>
      <c r="J62" s="1"/>
    </row>
    <row r="63" spans="2:10" ht="24" thickBot="1" x14ac:dyDescent="0.3">
      <c r="B63" s="157" t="s">
        <v>31</v>
      </c>
      <c r="C63" s="158"/>
      <c r="D63" s="38">
        <v>320.5</v>
      </c>
      <c r="E63" s="38">
        <v>27</v>
      </c>
      <c r="F63" s="39" t="s">
        <v>26</v>
      </c>
      <c r="G63" s="48">
        <f>D63*E63</f>
        <v>8653.5</v>
      </c>
      <c r="H63" s="154"/>
      <c r="J63" s="1"/>
    </row>
    <row r="64" spans="2:10" ht="23.25" x14ac:dyDescent="0.25">
      <c r="B64" s="4"/>
      <c r="C64" s="21"/>
      <c r="D64" s="21"/>
      <c r="E64" s="11"/>
      <c r="F64" s="11"/>
      <c r="G64" s="3"/>
      <c r="H64" s="57"/>
      <c r="J64" s="1"/>
    </row>
    <row r="65" spans="2:10" ht="25.5" x14ac:dyDescent="0.25">
      <c r="B65" s="4"/>
      <c r="C65" s="14" t="s">
        <v>91</v>
      </c>
      <c r="D65" s="15"/>
      <c r="E65" s="4"/>
      <c r="F65" s="4"/>
      <c r="G65" s="3"/>
      <c r="H65" s="55"/>
      <c r="J65" s="1"/>
    </row>
    <row r="66" spans="2:10" ht="18.75" x14ac:dyDescent="0.25">
      <c r="B66" s="4"/>
      <c r="C66" s="145" t="s">
        <v>92</v>
      </c>
      <c r="D66" s="22" t="s">
        <v>93</v>
      </c>
      <c r="E66" s="23">
        <f>ROUND((G54+D47)/D47,2)</f>
        <v>1.05</v>
      </c>
      <c r="F66" s="23"/>
      <c r="G66" s="5"/>
      <c r="H66" s="55"/>
      <c r="J66" s="1"/>
    </row>
    <row r="67" spans="2:10" ht="23.25" x14ac:dyDescent="0.25">
      <c r="B67" s="4"/>
      <c r="C67" s="145"/>
      <c r="D67" s="22" t="s">
        <v>94</v>
      </c>
      <c r="E67" s="23">
        <f>ROUND((G55+G56+D47)/D47,2)</f>
        <v>1.02</v>
      </c>
      <c r="F67" s="23"/>
      <c r="G67" s="12"/>
      <c r="H67" s="58"/>
      <c r="J67" s="1"/>
    </row>
    <row r="68" spans="2:10" ht="23.25" x14ac:dyDescent="0.25">
      <c r="B68" s="4"/>
      <c r="C68" s="145"/>
      <c r="D68" s="22" t="s">
        <v>95</v>
      </c>
      <c r="E68" s="23">
        <f>ROUND((G57+D47)/D47,2)</f>
        <v>1</v>
      </c>
      <c r="F68" s="5"/>
      <c r="G68" s="12"/>
      <c r="H68" s="55"/>
      <c r="J68" s="1"/>
    </row>
    <row r="69" spans="2:10" ht="23.25" x14ac:dyDescent="0.25">
      <c r="B69" s="4"/>
      <c r="C69" s="145"/>
      <c r="D69" s="24" t="s">
        <v>96</v>
      </c>
      <c r="E69" s="25">
        <f>ROUND((SUM(G58:G63)+D47)/D47,2)</f>
        <v>3.42</v>
      </c>
      <c r="F69" s="5"/>
      <c r="G69" s="12"/>
      <c r="H69" s="55"/>
      <c r="J69" s="1"/>
    </row>
    <row r="70" spans="2:10" ht="25.5" x14ac:dyDescent="0.25">
      <c r="B70" s="4"/>
      <c r="C70" s="4"/>
      <c r="D70" s="26" t="s">
        <v>97</v>
      </c>
      <c r="E70" s="27">
        <f>SUM(E66:E69)-IF(D51="сплошная",3,2)</f>
        <v>3.49</v>
      </c>
      <c r="F70" s="28"/>
      <c r="G70" s="3"/>
      <c r="H70" s="55"/>
      <c r="J70" s="1"/>
    </row>
    <row r="71" spans="2:10" ht="23.25" x14ac:dyDescent="0.25">
      <c r="B71" s="4"/>
      <c r="C71" s="4"/>
      <c r="D71" s="4"/>
      <c r="E71" s="29"/>
      <c r="F71" s="4"/>
      <c r="G71" s="3"/>
      <c r="H71" s="55"/>
      <c r="J71" s="1"/>
    </row>
    <row r="72" spans="2:10" ht="25.5" x14ac:dyDescent="0.35">
      <c r="B72" s="13"/>
      <c r="C72" s="30" t="s">
        <v>98</v>
      </c>
      <c r="D72" s="146">
        <f>E70*D47</f>
        <v>35703.537600000003</v>
      </c>
      <c r="E72" s="146"/>
      <c r="F72" s="4"/>
      <c r="G72" s="3"/>
      <c r="H72" s="55"/>
      <c r="J72" s="1"/>
    </row>
    <row r="73" spans="2:10" ht="18.75" x14ac:dyDescent="0.3">
      <c r="B73" s="4"/>
      <c r="C73" s="31" t="s">
        <v>99</v>
      </c>
      <c r="D73" s="147">
        <f>D72/D46</f>
        <v>60.927538566552904</v>
      </c>
      <c r="E73" s="147"/>
      <c r="F73" s="4"/>
      <c r="G73" s="4"/>
      <c r="H73" s="59"/>
      <c r="J73" s="1"/>
    </row>
    <row r="74" spans="2:10" x14ac:dyDescent="0.25">
      <c r="J74" s="1"/>
    </row>
    <row r="75" spans="2:10" x14ac:dyDescent="0.25">
      <c r="J75" s="1"/>
    </row>
    <row r="76" spans="2:10" ht="60.75" customHeight="1" x14ac:dyDescent="0.8">
      <c r="B76" s="176" t="s">
        <v>159</v>
      </c>
      <c r="C76" s="176"/>
      <c r="D76" s="176"/>
      <c r="E76" s="176"/>
      <c r="F76" s="176"/>
      <c r="G76" s="176"/>
      <c r="H76" s="176"/>
      <c r="J76" s="1"/>
    </row>
    <row r="77" spans="2:10" ht="18.75" x14ac:dyDescent="0.25">
      <c r="B77" s="177" t="s">
        <v>71</v>
      </c>
      <c r="C77" s="177"/>
      <c r="D77" s="177"/>
      <c r="E77" s="177"/>
      <c r="F77" s="177"/>
      <c r="G77" s="177"/>
      <c r="H77" s="55"/>
      <c r="J77" s="1"/>
    </row>
    <row r="78" spans="2:10" ht="25.5" x14ac:dyDescent="0.25">
      <c r="B78" s="4"/>
      <c r="C78" s="14" t="s">
        <v>72</v>
      </c>
      <c r="D78" s="15"/>
      <c r="E78" s="4"/>
      <c r="F78" s="4"/>
      <c r="G78" s="3"/>
      <c r="H78" s="55"/>
      <c r="J78" s="1"/>
    </row>
    <row r="79" spans="2:10" ht="39.950000000000003" customHeight="1" x14ac:dyDescent="0.25">
      <c r="B79" s="5"/>
      <c r="C79" s="163" t="s">
        <v>73</v>
      </c>
      <c r="D79" s="166" t="s">
        <v>124</v>
      </c>
      <c r="E79" s="167"/>
      <c r="F79" s="167"/>
      <c r="G79" s="168"/>
      <c r="H79" s="56"/>
      <c r="J79" s="1"/>
    </row>
    <row r="80" spans="2:10" ht="19.5" x14ac:dyDescent="0.25">
      <c r="B80" s="5"/>
      <c r="C80" s="164"/>
      <c r="D80" s="169" t="s">
        <v>125</v>
      </c>
      <c r="E80" s="169"/>
      <c r="F80" s="169"/>
      <c r="G80" s="169"/>
      <c r="H80" s="56"/>
      <c r="J80" s="1"/>
    </row>
    <row r="81" spans="2:10" ht="19.5" x14ac:dyDescent="0.25">
      <c r="B81" s="5"/>
      <c r="C81" s="165"/>
      <c r="D81" s="169" t="s">
        <v>138</v>
      </c>
      <c r="E81" s="169"/>
      <c r="F81" s="169"/>
      <c r="G81" s="169"/>
      <c r="H81" s="56"/>
      <c r="J81" s="1"/>
    </row>
    <row r="82" spans="2:10" ht="23.25" x14ac:dyDescent="0.25">
      <c r="B82" s="4"/>
      <c r="C82" s="16" t="s">
        <v>74</v>
      </c>
      <c r="D82" s="6">
        <v>0.22</v>
      </c>
      <c r="E82" s="17"/>
      <c r="F82" s="5"/>
      <c r="G82" s="3"/>
      <c r="H82" s="55"/>
      <c r="J82" s="1"/>
    </row>
    <row r="83" spans="2:10" ht="22.5" x14ac:dyDescent="0.25">
      <c r="B83" s="4"/>
      <c r="C83" s="18" t="s">
        <v>75</v>
      </c>
      <c r="D83" s="7">
        <v>49</v>
      </c>
      <c r="E83" s="170" t="s">
        <v>76</v>
      </c>
      <c r="F83" s="171"/>
      <c r="G83" s="174">
        <f>D84/D83</f>
        <v>19.87</v>
      </c>
      <c r="H83" s="55"/>
      <c r="J83" s="1"/>
    </row>
    <row r="84" spans="2:10" ht="22.5" x14ac:dyDescent="0.25">
      <c r="B84" s="4"/>
      <c r="C84" s="18" t="s">
        <v>77</v>
      </c>
      <c r="D84" s="7">
        <v>973.63</v>
      </c>
      <c r="E84" s="172"/>
      <c r="F84" s="173"/>
      <c r="G84" s="175"/>
      <c r="H84" s="55"/>
      <c r="J84" s="1"/>
    </row>
    <row r="85" spans="2:10" ht="23.25" x14ac:dyDescent="0.25">
      <c r="B85" s="4"/>
      <c r="C85" s="19"/>
      <c r="D85" s="8"/>
      <c r="E85" s="20"/>
      <c r="F85" s="4"/>
      <c r="G85" s="3"/>
      <c r="H85" s="55"/>
      <c r="J85" s="1"/>
    </row>
    <row r="86" spans="2:10" ht="23.25" x14ac:dyDescent="0.25">
      <c r="B86" s="4"/>
      <c r="C86" s="49" t="s">
        <v>78</v>
      </c>
      <c r="D86" s="60" t="s">
        <v>139</v>
      </c>
      <c r="E86" s="4"/>
      <c r="F86" s="4"/>
      <c r="G86" s="3"/>
      <c r="H86" s="55"/>
      <c r="J86" s="1"/>
    </row>
    <row r="87" spans="2:10" ht="23.25" x14ac:dyDescent="0.25">
      <c r="B87" s="4"/>
      <c r="C87" s="49" t="s">
        <v>79</v>
      </c>
      <c r="D87" s="60">
        <v>40</v>
      </c>
      <c r="E87" s="4"/>
      <c r="F87" s="4"/>
      <c r="G87" s="3"/>
      <c r="H87" s="55"/>
      <c r="J87" s="1"/>
    </row>
    <row r="88" spans="2:10" ht="23.25" x14ac:dyDescent="0.25">
      <c r="B88" s="4"/>
      <c r="C88" s="49" t="s">
        <v>80</v>
      </c>
      <c r="D88" s="50" t="s">
        <v>81</v>
      </c>
      <c r="E88" s="4"/>
      <c r="F88" s="4"/>
      <c r="G88" s="3"/>
      <c r="H88" s="55"/>
      <c r="J88" s="1"/>
    </row>
    <row r="89" spans="2:10" ht="24" thickBot="1" x14ac:dyDescent="0.3">
      <c r="B89" s="4"/>
      <c r="C89" s="4"/>
      <c r="D89" s="4"/>
      <c r="E89" s="4"/>
      <c r="F89" s="4"/>
      <c r="G89" s="3"/>
      <c r="H89" s="55"/>
      <c r="J89" s="1"/>
    </row>
    <row r="90" spans="2:10" ht="48" thickBot="1" x14ac:dyDescent="0.3">
      <c r="B90" s="148" t="s">
        <v>27</v>
      </c>
      <c r="C90" s="149"/>
      <c r="D90" s="9" t="s">
        <v>82</v>
      </c>
      <c r="E90" s="150" t="s">
        <v>83</v>
      </c>
      <c r="F90" s="151"/>
      <c r="G90" s="10" t="s">
        <v>84</v>
      </c>
      <c r="H90" s="55"/>
      <c r="J90" s="1"/>
    </row>
    <row r="91" spans="2:10" ht="24" thickBot="1" x14ac:dyDescent="0.3">
      <c r="B91" s="152" t="s">
        <v>85</v>
      </c>
      <c r="C91" s="153"/>
      <c r="D91" s="32">
        <v>197.93</v>
      </c>
      <c r="E91" s="51">
        <v>0.22</v>
      </c>
      <c r="F91" s="33" t="s">
        <v>26</v>
      </c>
      <c r="G91" s="34">
        <f t="shared" ref="G91:G98" si="2">D91*E91</f>
        <v>43.544600000000003</v>
      </c>
      <c r="H91" s="154"/>
      <c r="J91" s="1"/>
    </row>
    <row r="92" spans="2:10" ht="49.9" customHeight="1" x14ac:dyDescent="0.25">
      <c r="B92" s="155" t="s">
        <v>86</v>
      </c>
      <c r="C92" s="156"/>
      <c r="D92" s="35">
        <v>70.41</v>
      </c>
      <c r="E92" s="61">
        <v>0.22500000000000001</v>
      </c>
      <c r="F92" s="36" t="s">
        <v>28</v>
      </c>
      <c r="G92" s="37">
        <f t="shared" si="2"/>
        <v>15.84225</v>
      </c>
      <c r="H92" s="154"/>
      <c r="J92" s="1"/>
    </row>
    <row r="93" spans="2:10" ht="24" thickBot="1" x14ac:dyDescent="0.3">
      <c r="B93" s="157" t="s">
        <v>87</v>
      </c>
      <c r="C93" s="158"/>
      <c r="D93" s="38">
        <v>222.31</v>
      </c>
      <c r="E93" s="62">
        <v>0.22500000000000001</v>
      </c>
      <c r="F93" s="39" t="s">
        <v>28</v>
      </c>
      <c r="G93" s="40">
        <f t="shared" si="2"/>
        <v>50.019750000000002</v>
      </c>
      <c r="H93" s="154"/>
      <c r="J93" s="1"/>
    </row>
    <row r="94" spans="2:10" ht="24" thickBot="1" x14ac:dyDescent="0.3">
      <c r="B94" s="159" t="s">
        <v>29</v>
      </c>
      <c r="C94" s="160"/>
      <c r="D94" s="41"/>
      <c r="E94" s="41"/>
      <c r="F94" s="42" t="s">
        <v>26</v>
      </c>
      <c r="G94" s="43">
        <f t="shared" si="2"/>
        <v>0</v>
      </c>
      <c r="H94" s="154"/>
      <c r="J94" s="1"/>
    </row>
    <row r="95" spans="2:10" ht="45.6" customHeight="1" x14ac:dyDescent="0.25">
      <c r="B95" s="155" t="s">
        <v>88</v>
      </c>
      <c r="C95" s="156"/>
      <c r="D95" s="35">
        <v>665.33</v>
      </c>
      <c r="E95" s="35">
        <v>0.44</v>
      </c>
      <c r="F95" s="36" t="s">
        <v>26</v>
      </c>
      <c r="G95" s="37">
        <f t="shared" si="2"/>
        <v>292.74520000000001</v>
      </c>
      <c r="H95" s="154"/>
      <c r="J95" s="1"/>
    </row>
    <row r="96" spans="2:10" ht="23.25" x14ac:dyDescent="0.25">
      <c r="B96" s="161" t="s">
        <v>89</v>
      </c>
      <c r="C96" s="162"/>
      <c r="D96" s="44"/>
      <c r="E96" s="44"/>
      <c r="F96" s="45" t="s">
        <v>26</v>
      </c>
      <c r="G96" s="46">
        <f t="shared" si="2"/>
        <v>0</v>
      </c>
      <c r="H96" s="154"/>
      <c r="J96" s="1"/>
    </row>
    <row r="97" spans="2:10" ht="23.25" x14ac:dyDescent="0.25">
      <c r="B97" s="161" t="s">
        <v>30</v>
      </c>
      <c r="C97" s="162"/>
      <c r="D97" s="47">
        <v>2425.1</v>
      </c>
      <c r="E97" s="52">
        <v>0.22</v>
      </c>
      <c r="F97" s="45" t="s">
        <v>26</v>
      </c>
      <c r="G97" s="46">
        <f t="shared" si="2"/>
        <v>533.52199999999993</v>
      </c>
      <c r="H97" s="154"/>
      <c r="J97" s="1"/>
    </row>
    <row r="98" spans="2:10" ht="23.25" x14ac:dyDescent="0.25">
      <c r="B98" s="161" t="s">
        <v>90</v>
      </c>
      <c r="C98" s="162"/>
      <c r="D98" s="47">
        <v>1718.79</v>
      </c>
      <c r="E98" s="52">
        <v>0.22</v>
      </c>
      <c r="F98" s="45" t="s">
        <v>26</v>
      </c>
      <c r="G98" s="46">
        <f t="shared" si="2"/>
        <v>378.13380000000001</v>
      </c>
      <c r="H98" s="154"/>
      <c r="J98" s="1"/>
    </row>
    <row r="99" spans="2:10" ht="23.25" x14ac:dyDescent="0.25">
      <c r="B99" s="161" t="s">
        <v>32</v>
      </c>
      <c r="C99" s="162"/>
      <c r="D99" s="47">
        <v>473.91</v>
      </c>
      <c r="E99" s="52">
        <v>0.22</v>
      </c>
      <c r="F99" s="45" t="s">
        <v>26</v>
      </c>
      <c r="G99" s="46">
        <f>D99*E99</f>
        <v>104.26020000000001</v>
      </c>
      <c r="H99" s="154"/>
      <c r="J99" s="1"/>
    </row>
    <row r="100" spans="2:10" ht="24" thickBot="1" x14ac:dyDescent="0.3">
      <c r="B100" s="157" t="s">
        <v>31</v>
      </c>
      <c r="C100" s="158"/>
      <c r="D100" s="38">
        <v>320.5</v>
      </c>
      <c r="E100" s="38">
        <v>2.2000000000000002</v>
      </c>
      <c r="F100" s="39" t="s">
        <v>26</v>
      </c>
      <c r="G100" s="48">
        <f>D100*E100</f>
        <v>705.1</v>
      </c>
      <c r="H100" s="154"/>
      <c r="J100" s="1"/>
    </row>
    <row r="101" spans="2:10" ht="23.25" x14ac:dyDescent="0.25">
      <c r="B101" s="4"/>
      <c r="C101" s="21"/>
      <c r="D101" s="21"/>
      <c r="E101" s="11"/>
      <c r="F101" s="11"/>
      <c r="G101" s="3"/>
      <c r="H101" s="57"/>
      <c r="J101" s="1"/>
    </row>
    <row r="102" spans="2:10" ht="25.5" x14ac:dyDescent="0.25">
      <c r="B102" s="4"/>
      <c r="C102" s="14" t="s">
        <v>91</v>
      </c>
      <c r="D102" s="15"/>
      <c r="E102" s="4"/>
      <c r="F102" s="4"/>
      <c r="G102" s="3"/>
      <c r="H102" s="55"/>
      <c r="J102" s="1"/>
    </row>
    <row r="103" spans="2:10" ht="18.75" x14ac:dyDescent="0.25">
      <c r="B103" s="4"/>
      <c r="C103" s="145" t="s">
        <v>92</v>
      </c>
      <c r="D103" s="22" t="s">
        <v>93</v>
      </c>
      <c r="E103" s="23">
        <f>ROUND((G91+D84)/D84,2)</f>
        <v>1.04</v>
      </c>
      <c r="F103" s="23"/>
      <c r="G103" s="5"/>
      <c r="H103" s="55"/>
      <c r="J103" s="1"/>
    </row>
    <row r="104" spans="2:10" ht="23.25" x14ac:dyDescent="0.25">
      <c r="B104" s="4"/>
      <c r="C104" s="145"/>
      <c r="D104" s="22" t="s">
        <v>94</v>
      </c>
      <c r="E104" s="23">
        <f>ROUND((G92+G93+D84)/D84,2)</f>
        <v>1.07</v>
      </c>
      <c r="F104" s="23"/>
      <c r="G104" s="12"/>
      <c r="H104" s="58"/>
      <c r="J104" s="1"/>
    </row>
    <row r="105" spans="2:10" ht="23.25" x14ac:dyDescent="0.25">
      <c r="B105" s="4"/>
      <c r="C105" s="145"/>
      <c r="D105" s="22" t="s">
        <v>95</v>
      </c>
      <c r="E105" s="23">
        <f>ROUND((G94+D84)/D84,2)</f>
        <v>1</v>
      </c>
      <c r="F105" s="5"/>
      <c r="G105" s="12"/>
      <c r="H105" s="55"/>
      <c r="J105" s="1"/>
    </row>
    <row r="106" spans="2:10" ht="23.25" x14ac:dyDescent="0.25">
      <c r="B106" s="4"/>
      <c r="C106" s="145"/>
      <c r="D106" s="24" t="s">
        <v>96</v>
      </c>
      <c r="E106" s="25">
        <f>ROUND((SUM(G95:G100)+D84)/D84,2)</f>
        <v>3.07</v>
      </c>
      <c r="F106" s="5"/>
      <c r="G106" s="12"/>
      <c r="H106" s="55"/>
      <c r="J106" s="1"/>
    </row>
    <row r="107" spans="2:10" ht="25.5" x14ac:dyDescent="0.25">
      <c r="B107" s="4"/>
      <c r="C107" s="4"/>
      <c r="D107" s="26" t="s">
        <v>97</v>
      </c>
      <c r="E107" s="27">
        <f>SUM(E103:E106)-IF(D88="сплошная",3,2)</f>
        <v>3.1799999999999997</v>
      </c>
      <c r="F107" s="28"/>
      <c r="G107" s="3"/>
      <c r="H107" s="55"/>
      <c r="J107" s="1"/>
    </row>
    <row r="108" spans="2:10" ht="23.25" x14ac:dyDescent="0.25">
      <c r="B108" s="4"/>
      <c r="C108" s="4"/>
      <c r="D108" s="4"/>
      <c r="E108" s="29"/>
      <c r="F108" s="4"/>
      <c r="G108" s="3"/>
      <c r="H108" s="55"/>
      <c r="J108" s="1"/>
    </row>
    <row r="109" spans="2:10" ht="25.5" x14ac:dyDescent="0.35">
      <c r="B109" s="13"/>
      <c r="C109" s="30" t="s">
        <v>98</v>
      </c>
      <c r="D109" s="146">
        <f>E107*D84</f>
        <v>3096.1433999999999</v>
      </c>
      <c r="E109" s="146"/>
      <c r="F109" s="4"/>
      <c r="G109" s="3"/>
      <c r="H109" s="55"/>
      <c r="J109" s="1"/>
    </row>
    <row r="110" spans="2:10" ht="18.75" x14ac:dyDescent="0.3">
      <c r="B110" s="4"/>
      <c r="C110" s="31" t="s">
        <v>99</v>
      </c>
      <c r="D110" s="147">
        <f>D109/D83</f>
        <v>63.186599999999999</v>
      </c>
      <c r="E110" s="147"/>
      <c r="F110" s="4"/>
      <c r="G110" s="4"/>
      <c r="H110" s="59"/>
      <c r="J110" s="1"/>
    </row>
    <row r="111" spans="2:10" x14ac:dyDescent="0.25">
      <c r="J111" s="1"/>
    </row>
    <row r="112" spans="2:10" x14ac:dyDescent="0.25">
      <c r="J112" s="1"/>
    </row>
    <row r="113" spans="2:8" ht="60.75" x14ac:dyDescent="0.8">
      <c r="B113" s="176" t="s">
        <v>160</v>
      </c>
      <c r="C113" s="176"/>
      <c r="D113" s="176"/>
      <c r="E113" s="176"/>
      <c r="F113" s="176"/>
      <c r="G113" s="176"/>
      <c r="H113" s="176"/>
    </row>
    <row r="114" spans="2:8" ht="18.75" x14ac:dyDescent="0.25">
      <c r="B114" s="177" t="s">
        <v>71</v>
      </c>
      <c r="C114" s="177"/>
      <c r="D114" s="177"/>
      <c r="E114" s="177"/>
      <c r="F114" s="177"/>
      <c r="G114" s="177"/>
      <c r="H114" s="55"/>
    </row>
    <row r="115" spans="2:8" ht="25.5" x14ac:dyDescent="0.25">
      <c r="B115" s="4"/>
      <c r="C115" s="14" t="s">
        <v>72</v>
      </c>
      <c r="D115" s="15"/>
      <c r="E115" s="4"/>
      <c r="F115" s="4"/>
      <c r="G115" s="3"/>
      <c r="H115" s="55"/>
    </row>
    <row r="116" spans="2:8" ht="19.5" x14ac:dyDescent="0.25">
      <c r="B116" s="5"/>
      <c r="C116" s="163" t="s">
        <v>73</v>
      </c>
      <c r="D116" s="166" t="s">
        <v>124</v>
      </c>
      <c r="E116" s="167"/>
      <c r="F116" s="167"/>
      <c r="G116" s="168"/>
      <c r="H116" s="56"/>
    </row>
    <row r="117" spans="2:8" ht="19.5" x14ac:dyDescent="0.25">
      <c r="B117" s="5"/>
      <c r="C117" s="164"/>
      <c r="D117" s="169" t="s">
        <v>143</v>
      </c>
      <c r="E117" s="169"/>
      <c r="F117" s="169"/>
      <c r="G117" s="169"/>
      <c r="H117" s="56"/>
    </row>
    <row r="118" spans="2:8" ht="19.5" x14ac:dyDescent="0.25">
      <c r="B118" s="5"/>
      <c r="C118" s="165"/>
      <c r="D118" s="169" t="s">
        <v>144</v>
      </c>
      <c r="E118" s="169"/>
      <c r="F118" s="169"/>
      <c r="G118" s="169"/>
      <c r="H118" s="56"/>
    </row>
    <row r="119" spans="2:8" ht="23.25" x14ac:dyDescent="0.25">
      <c r="B119" s="4"/>
      <c r="C119" s="16" t="s">
        <v>74</v>
      </c>
      <c r="D119" s="6">
        <v>7.3</v>
      </c>
      <c r="E119" s="17"/>
      <c r="F119" s="5"/>
      <c r="G119" s="3"/>
      <c r="H119" s="55"/>
    </row>
    <row r="120" spans="2:8" ht="22.5" x14ac:dyDescent="0.25">
      <c r="B120" s="4"/>
      <c r="C120" s="18" t="s">
        <v>75</v>
      </c>
      <c r="D120" s="7">
        <v>2010</v>
      </c>
      <c r="E120" s="170" t="s">
        <v>76</v>
      </c>
      <c r="F120" s="171"/>
      <c r="G120" s="174">
        <f>D121/D120</f>
        <v>39.895059701492542</v>
      </c>
      <c r="H120" s="55"/>
    </row>
    <row r="121" spans="2:8" ht="22.5" x14ac:dyDescent="0.25">
      <c r="B121" s="4"/>
      <c r="C121" s="18" t="s">
        <v>77</v>
      </c>
      <c r="D121" s="7">
        <v>80189.070000000007</v>
      </c>
      <c r="E121" s="172"/>
      <c r="F121" s="173"/>
      <c r="G121" s="175"/>
      <c r="H121" s="55"/>
    </row>
    <row r="122" spans="2:8" ht="23.25" x14ac:dyDescent="0.25">
      <c r="B122" s="4"/>
      <c r="C122" s="19"/>
      <c r="D122" s="8"/>
      <c r="E122" s="20"/>
      <c r="F122" s="4"/>
      <c r="G122" s="3"/>
      <c r="H122" s="55"/>
    </row>
    <row r="123" spans="2:8" ht="23.25" x14ac:dyDescent="0.25">
      <c r="B123" s="4"/>
      <c r="C123" s="49" t="s">
        <v>78</v>
      </c>
      <c r="D123" s="60" t="s">
        <v>145</v>
      </c>
      <c r="E123" s="4"/>
      <c r="F123" s="4"/>
      <c r="G123" s="3"/>
      <c r="H123" s="55"/>
    </row>
    <row r="124" spans="2:8" ht="23.25" x14ac:dyDescent="0.25">
      <c r="B124" s="4"/>
      <c r="C124" s="49" t="s">
        <v>79</v>
      </c>
      <c r="D124" s="60">
        <v>50</v>
      </c>
      <c r="E124" s="4"/>
      <c r="F124" s="4"/>
      <c r="G124" s="3"/>
      <c r="H124" s="55"/>
    </row>
    <row r="125" spans="2:8" ht="23.25" x14ac:dyDescent="0.25">
      <c r="B125" s="4"/>
      <c r="C125" s="49" t="s">
        <v>80</v>
      </c>
      <c r="D125" s="50" t="s">
        <v>81</v>
      </c>
      <c r="E125" s="4"/>
      <c r="F125" s="4"/>
      <c r="G125" s="3"/>
      <c r="H125" s="55"/>
    </row>
    <row r="126" spans="2:8" ht="24" thickBot="1" x14ac:dyDescent="0.3">
      <c r="B126" s="4"/>
      <c r="C126" s="4"/>
      <c r="D126" s="4"/>
      <c r="E126" s="4"/>
      <c r="F126" s="4"/>
      <c r="G126" s="3"/>
      <c r="H126" s="55"/>
    </row>
    <row r="127" spans="2:8" ht="48" thickBot="1" x14ac:dyDescent="0.3">
      <c r="B127" s="148" t="s">
        <v>27</v>
      </c>
      <c r="C127" s="149"/>
      <c r="D127" s="9" t="s">
        <v>82</v>
      </c>
      <c r="E127" s="150" t="s">
        <v>83</v>
      </c>
      <c r="F127" s="151"/>
      <c r="G127" s="10" t="s">
        <v>84</v>
      </c>
      <c r="H127" s="55"/>
    </row>
    <row r="128" spans="2:8" ht="24" thickBot="1" x14ac:dyDescent="0.3">
      <c r="B128" s="152" t="s">
        <v>85</v>
      </c>
      <c r="C128" s="153"/>
      <c r="D128" s="32">
        <v>197.93</v>
      </c>
      <c r="E128" s="51">
        <v>7.3</v>
      </c>
      <c r="F128" s="33" t="s">
        <v>26</v>
      </c>
      <c r="G128" s="34">
        <f t="shared" ref="G128:G135" si="3">D128*E128</f>
        <v>1444.8890000000001</v>
      </c>
      <c r="H128" s="154"/>
    </row>
    <row r="129" spans="2:8" ht="23.25" x14ac:dyDescent="0.25">
      <c r="B129" s="155" t="s">
        <v>86</v>
      </c>
      <c r="C129" s="156"/>
      <c r="D129" s="35">
        <v>70.41</v>
      </c>
      <c r="E129" s="61">
        <v>2.085</v>
      </c>
      <c r="F129" s="36" t="s">
        <v>28</v>
      </c>
      <c r="G129" s="37">
        <f t="shared" si="3"/>
        <v>146.80484999999999</v>
      </c>
      <c r="H129" s="154"/>
    </row>
    <row r="130" spans="2:8" ht="24" thickBot="1" x14ac:dyDescent="0.3">
      <c r="B130" s="157" t="s">
        <v>87</v>
      </c>
      <c r="C130" s="158"/>
      <c r="D130" s="38">
        <v>222.31</v>
      </c>
      <c r="E130" s="62">
        <v>2.085</v>
      </c>
      <c r="F130" s="39" t="s">
        <v>28</v>
      </c>
      <c r="G130" s="40">
        <f t="shared" si="3"/>
        <v>463.51634999999999</v>
      </c>
      <c r="H130" s="154"/>
    </row>
    <row r="131" spans="2:8" ht="24" thickBot="1" x14ac:dyDescent="0.3">
      <c r="B131" s="159" t="s">
        <v>29</v>
      </c>
      <c r="C131" s="160"/>
      <c r="D131" s="41"/>
      <c r="E131" s="41"/>
      <c r="F131" s="42" t="s">
        <v>26</v>
      </c>
      <c r="G131" s="43">
        <f t="shared" si="3"/>
        <v>0</v>
      </c>
      <c r="H131" s="154"/>
    </row>
    <row r="132" spans="2:8" ht="23.25" x14ac:dyDescent="0.25">
      <c r="B132" s="155" t="s">
        <v>88</v>
      </c>
      <c r="C132" s="156"/>
      <c r="D132" s="35">
        <v>665.33</v>
      </c>
      <c r="E132" s="35">
        <v>14.6</v>
      </c>
      <c r="F132" s="36" t="s">
        <v>26</v>
      </c>
      <c r="G132" s="37">
        <f t="shared" si="3"/>
        <v>9713.8180000000011</v>
      </c>
      <c r="H132" s="154"/>
    </row>
    <row r="133" spans="2:8" ht="23.25" x14ac:dyDescent="0.25">
      <c r="B133" s="161" t="s">
        <v>89</v>
      </c>
      <c r="C133" s="162"/>
      <c r="D133" s="44"/>
      <c r="E133" s="44"/>
      <c r="F133" s="45" t="s">
        <v>26</v>
      </c>
      <c r="G133" s="46">
        <f t="shared" si="3"/>
        <v>0</v>
      </c>
      <c r="H133" s="154"/>
    </row>
    <row r="134" spans="2:8" ht="23.25" x14ac:dyDescent="0.25">
      <c r="B134" s="161" t="s">
        <v>30</v>
      </c>
      <c r="C134" s="162"/>
      <c r="D134" s="47">
        <v>2425.1</v>
      </c>
      <c r="E134" s="52">
        <v>7.3</v>
      </c>
      <c r="F134" s="45" t="s">
        <v>26</v>
      </c>
      <c r="G134" s="46">
        <f t="shared" si="3"/>
        <v>17703.23</v>
      </c>
      <c r="H134" s="154"/>
    </row>
    <row r="135" spans="2:8" ht="23.25" x14ac:dyDescent="0.25">
      <c r="B135" s="161" t="s">
        <v>90</v>
      </c>
      <c r="C135" s="162"/>
      <c r="D135" s="47">
        <v>1718.79</v>
      </c>
      <c r="E135" s="52">
        <v>7.3</v>
      </c>
      <c r="F135" s="45" t="s">
        <v>26</v>
      </c>
      <c r="G135" s="46">
        <f t="shared" si="3"/>
        <v>12547.166999999999</v>
      </c>
      <c r="H135" s="154"/>
    </row>
    <row r="136" spans="2:8" ht="23.25" x14ac:dyDescent="0.25">
      <c r="B136" s="161" t="s">
        <v>32</v>
      </c>
      <c r="C136" s="162"/>
      <c r="D136" s="47">
        <v>473.91</v>
      </c>
      <c r="E136" s="52">
        <v>7.3</v>
      </c>
      <c r="F136" s="45" t="s">
        <v>26</v>
      </c>
      <c r="G136" s="46">
        <f>D136*E136</f>
        <v>3459.5430000000001</v>
      </c>
      <c r="H136" s="154"/>
    </row>
    <row r="137" spans="2:8" ht="24" thickBot="1" x14ac:dyDescent="0.3">
      <c r="B137" s="157" t="s">
        <v>31</v>
      </c>
      <c r="C137" s="158"/>
      <c r="D137" s="38">
        <v>320.5</v>
      </c>
      <c r="E137" s="38">
        <v>73</v>
      </c>
      <c r="F137" s="39" t="s">
        <v>26</v>
      </c>
      <c r="G137" s="48">
        <f>D137*E137</f>
        <v>23396.5</v>
      </c>
      <c r="H137" s="154"/>
    </row>
    <row r="138" spans="2:8" ht="23.25" x14ac:dyDescent="0.25">
      <c r="B138" s="4"/>
      <c r="C138" s="21"/>
      <c r="D138" s="21"/>
      <c r="E138" s="11"/>
      <c r="F138" s="11"/>
      <c r="G138" s="3"/>
      <c r="H138" s="57"/>
    </row>
    <row r="139" spans="2:8" ht="25.5" x14ac:dyDescent="0.25">
      <c r="B139" s="4"/>
      <c r="C139" s="14" t="s">
        <v>91</v>
      </c>
      <c r="D139" s="15"/>
      <c r="E139" s="4"/>
      <c r="F139" s="4"/>
      <c r="G139" s="3"/>
      <c r="H139" s="55"/>
    </row>
    <row r="140" spans="2:8" ht="18.75" x14ac:dyDescent="0.25">
      <c r="B140" s="4"/>
      <c r="C140" s="145" t="s">
        <v>92</v>
      </c>
      <c r="D140" s="117" t="s">
        <v>93</v>
      </c>
      <c r="E140" s="23">
        <f>ROUND((G128+D121)/D121,2)</f>
        <v>1.02</v>
      </c>
      <c r="F140" s="23"/>
      <c r="G140" s="5"/>
      <c r="H140" s="55"/>
    </row>
    <row r="141" spans="2:8" ht="23.25" x14ac:dyDescent="0.25">
      <c r="B141" s="4"/>
      <c r="C141" s="145"/>
      <c r="D141" s="117" t="s">
        <v>94</v>
      </c>
      <c r="E141" s="23">
        <f>ROUND((G129+G130+D121)/D121,2)</f>
        <v>1.01</v>
      </c>
      <c r="F141" s="23"/>
      <c r="G141" s="12"/>
      <c r="H141" s="58"/>
    </row>
    <row r="142" spans="2:8" ht="23.25" x14ac:dyDescent="0.25">
      <c r="B142" s="4"/>
      <c r="C142" s="145"/>
      <c r="D142" s="117" t="s">
        <v>95</v>
      </c>
      <c r="E142" s="23">
        <f>ROUND((G131+D121)/D121,2)</f>
        <v>1</v>
      </c>
      <c r="F142" s="5"/>
      <c r="G142" s="12"/>
      <c r="H142" s="55"/>
    </row>
    <row r="143" spans="2:8" ht="23.25" x14ac:dyDescent="0.25">
      <c r="B143" s="4"/>
      <c r="C143" s="145"/>
      <c r="D143" s="24" t="s">
        <v>96</v>
      </c>
      <c r="E143" s="25">
        <f>ROUND((SUM(G132:G137)+D121)/D121,2)</f>
        <v>1.83</v>
      </c>
      <c r="F143" s="5"/>
      <c r="G143" s="12"/>
      <c r="H143" s="55"/>
    </row>
    <row r="144" spans="2:8" ht="25.5" x14ac:dyDescent="0.25">
      <c r="B144" s="4"/>
      <c r="C144" s="4"/>
      <c r="D144" s="26" t="s">
        <v>97</v>
      </c>
      <c r="E144" s="27">
        <f>SUM(E140:E143)-IF(D125="сплошная",3,2)</f>
        <v>1.8600000000000003</v>
      </c>
      <c r="F144" s="28"/>
      <c r="G144" s="3"/>
      <c r="H144" s="55"/>
    </row>
    <row r="145" spans="2:8" ht="23.25" x14ac:dyDescent="0.25">
      <c r="B145" s="4"/>
      <c r="C145" s="4"/>
      <c r="D145" s="4"/>
      <c r="E145" s="29"/>
      <c r="F145" s="4"/>
      <c r="G145" s="3"/>
      <c r="H145" s="55"/>
    </row>
    <row r="146" spans="2:8" ht="25.5" x14ac:dyDescent="0.35">
      <c r="B146" s="13"/>
      <c r="C146" s="30" t="s">
        <v>98</v>
      </c>
      <c r="D146" s="146">
        <f>E144*D121</f>
        <v>149151.67020000005</v>
      </c>
      <c r="E146" s="146"/>
      <c r="F146" s="4"/>
      <c r="G146" s="3"/>
      <c r="H146" s="55"/>
    </row>
    <row r="147" spans="2:8" ht="18.75" x14ac:dyDescent="0.3">
      <c r="B147" s="4"/>
      <c r="C147" s="31" t="s">
        <v>99</v>
      </c>
      <c r="D147" s="147">
        <f>D146/D120</f>
        <v>74.20481104477615</v>
      </c>
      <c r="E147" s="147"/>
      <c r="F147" s="4"/>
      <c r="G147" s="4"/>
      <c r="H147" s="59"/>
    </row>
    <row r="149" spans="2:8" ht="60.75" x14ac:dyDescent="0.8">
      <c r="B149" s="176" t="s">
        <v>161</v>
      </c>
      <c r="C149" s="176"/>
      <c r="D149" s="176"/>
      <c r="E149" s="176"/>
      <c r="F149" s="176"/>
      <c r="G149" s="176"/>
      <c r="H149" s="176"/>
    </row>
    <row r="150" spans="2:8" ht="18.75" x14ac:dyDescent="0.25">
      <c r="B150" s="177" t="s">
        <v>71</v>
      </c>
      <c r="C150" s="177"/>
      <c r="D150" s="177"/>
      <c r="E150" s="177"/>
      <c r="F150" s="177"/>
      <c r="G150" s="177"/>
      <c r="H150" s="55"/>
    </row>
    <row r="151" spans="2:8" ht="25.5" x14ac:dyDescent="0.25">
      <c r="B151" s="4"/>
      <c r="C151" s="14" t="s">
        <v>72</v>
      </c>
      <c r="D151" s="15"/>
      <c r="E151" s="4"/>
      <c r="F151" s="4"/>
      <c r="G151" s="3"/>
      <c r="H151" s="55"/>
    </row>
    <row r="152" spans="2:8" ht="19.5" x14ac:dyDescent="0.25">
      <c r="B152" s="5"/>
      <c r="C152" s="163" t="s">
        <v>73</v>
      </c>
      <c r="D152" s="166" t="s">
        <v>124</v>
      </c>
      <c r="E152" s="167"/>
      <c r="F152" s="167"/>
      <c r="G152" s="168"/>
      <c r="H152" s="56"/>
    </row>
    <row r="153" spans="2:8" ht="19.5" x14ac:dyDescent="0.25">
      <c r="B153" s="5"/>
      <c r="C153" s="164"/>
      <c r="D153" s="169" t="s">
        <v>125</v>
      </c>
      <c r="E153" s="169"/>
      <c r="F153" s="169"/>
      <c r="G153" s="169"/>
      <c r="H153" s="56"/>
    </row>
    <row r="154" spans="2:8" ht="19.5" x14ac:dyDescent="0.25">
      <c r="B154" s="5"/>
      <c r="C154" s="165"/>
      <c r="D154" s="169" t="s">
        <v>147</v>
      </c>
      <c r="E154" s="169"/>
      <c r="F154" s="169"/>
      <c r="G154" s="169"/>
      <c r="H154" s="56"/>
    </row>
    <row r="155" spans="2:8" ht="23.25" x14ac:dyDescent="0.25">
      <c r="B155" s="4"/>
      <c r="C155" s="16" t="s">
        <v>74</v>
      </c>
      <c r="D155" s="6">
        <v>1.1000000000000001</v>
      </c>
      <c r="E155" s="17"/>
      <c r="F155" s="5"/>
      <c r="G155" s="3"/>
      <c r="H155" s="55"/>
    </row>
    <row r="156" spans="2:8" ht="22.5" x14ac:dyDescent="0.25">
      <c r="B156" s="4"/>
      <c r="C156" s="18" t="s">
        <v>75</v>
      </c>
      <c r="D156" s="7">
        <v>228</v>
      </c>
      <c r="E156" s="170" t="s">
        <v>76</v>
      </c>
      <c r="F156" s="171"/>
      <c r="G156" s="174">
        <f>D157/D156</f>
        <v>13.449298245614035</v>
      </c>
      <c r="H156" s="55"/>
    </row>
    <row r="157" spans="2:8" ht="22.5" x14ac:dyDescent="0.25">
      <c r="B157" s="4"/>
      <c r="C157" s="18" t="s">
        <v>77</v>
      </c>
      <c r="D157" s="7">
        <v>3066.44</v>
      </c>
      <c r="E157" s="172"/>
      <c r="F157" s="173"/>
      <c r="G157" s="175"/>
      <c r="H157" s="55"/>
    </row>
    <row r="158" spans="2:8" ht="23.25" x14ac:dyDescent="0.25">
      <c r="B158" s="4"/>
      <c r="C158" s="19"/>
      <c r="D158" s="8"/>
      <c r="E158" s="20"/>
      <c r="F158" s="4"/>
      <c r="G158" s="3"/>
      <c r="H158" s="55"/>
    </row>
    <row r="159" spans="2:8" ht="23.25" x14ac:dyDescent="0.25">
      <c r="B159" s="4"/>
      <c r="C159" s="49" t="s">
        <v>78</v>
      </c>
      <c r="D159" s="60" t="s">
        <v>148</v>
      </c>
      <c r="E159" s="4"/>
      <c r="F159" s="4"/>
      <c r="G159" s="3"/>
      <c r="H159" s="55"/>
    </row>
    <row r="160" spans="2:8" ht="23.25" x14ac:dyDescent="0.25">
      <c r="B160" s="4"/>
      <c r="C160" s="49" t="s">
        <v>79</v>
      </c>
      <c r="D160" s="60">
        <v>50</v>
      </c>
      <c r="E160" s="4"/>
      <c r="F160" s="4"/>
      <c r="G160" s="3"/>
      <c r="H160" s="55"/>
    </row>
    <row r="161" spans="2:8" ht="23.25" x14ac:dyDescent="0.25">
      <c r="B161" s="4"/>
      <c r="C161" s="49" t="s">
        <v>80</v>
      </c>
      <c r="D161" s="50" t="s">
        <v>81</v>
      </c>
      <c r="E161" s="4"/>
      <c r="F161" s="4"/>
      <c r="G161" s="3"/>
      <c r="H161" s="55"/>
    </row>
    <row r="162" spans="2:8" ht="24" thickBot="1" x14ac:dyDescent="0.3">
      <c r="B162" s="4"/>
      <c r="C162" s="4"/>
      <c r="D162" s="4"/>
      <c r="E162" s="4"/>
      <c r="F162" s="4"/>
      <c r="G162" s="3"/>
      <c r="H162" s="55"/>
    </row>
    <row r="163" spans="2:8" ht="48" thickBot="1" x14ac:dyDescent="0.3">
      <c r="B163" s="148" t="s">
        <v>27</v>
      </c>
      <c r="C163" s="149"/>
      <c r="D163" s="9" t="s">
        <v>82</v>
      </c>
      <c r="E163" s="150" t="s">
        <v>83</v>
      </c>
      <c r="F163" s="151"/>
      <c r="G163" s="10" t="s">
        <v>84</v>
      </c>
      <c r="H163" s="55"/>
    </row>
    <row r="164" spans="2:8" ht="24" thickBot="1" x14ac:dyDescent="0.3">
      <c r="B164" s="152" t="s">
        <v>85</v>
      </c>
      <c r="C164" s="153"/>
      <c r="D164" s="32">
        <v>197.93</v>
      </c>
      <c r="E164" s="51">
        <v>1.1000000000000001</v>
      </c>
      <c r="F164" s="33" t="s">
        <v>26</v>
      </c>
      <c r="G164" s="34">
        <f t="shared" ref="G164:G171" si="4">D164*E164</f>
        <v>217.72300000000001</v>
      </c>
      <c r="H164" s="154"/>
    </row>
    <row r="165" spans="2:8" ht="23.25" x14ac:dyDescent="0.25">
      <c r="B165" s="155" t="s">
        <v>86</v>
      </c>
      <c r="C165" s="156"/>
      <c r="D165" s="35">
        <v>70.41</v>
      </c>
      <c r="E165" s="61">
        <v>0.42</v>
      </c>
      <c r="F165" s="36" t="s">
        <v>28</v>
      </c>
      <c r="G165" s="37">
        <f t="shared" si="4"/>
        <v>29.572199999999999</v>
      </c>
      <c r="H165" s="154"/>
    </row>
    <row r="166" spans="2:8" ht="24" thickBot="1" x14ac:dyDescent="0.3">
      <c r="B166" s="157" t="s">
        <v>87</v>
      </c>
      <c r="C166" s="158"/>
      <c r="D166" s="38">
        <v>222.31</v>
      </c>
      <c r="E166" s="62">
        <v>0.42</v>
      </c>
      <c r="F166" s="39" t="s">
        <v>28</v>
      </c>
      <c r="G166" s="40">
        <f t="shared" si="4"/>
        <v>93.370199999999997</v>
      </c>
      <c r="H166" s="154"/>
    </row>
    <row r="167" spans="2:8" ht="24" thickBot="1" x14ac:dyDescent="0.3">
      <c r="B167" s="159" t="s">
        <v>29</v>
      </c>
      <c r="C167" s="160"/>
      <c r="D167" s="41"/>
      <c r="E167" s="41"/>
      <c r="F167" s="42" t="s">
        <v>26</v>
      </c>
      <c r="G167" s="43">
        <f t="shared" si="4"/>
        <v>0</v>
      </c>
      <c r="H167" s="154"/>
    </row>
    <row r="168" spans="2:8" ht="23.25" x14ac:dyDescent="0.25">
      <c r="B168" s="155" t="s">
        <v>88</v>
      </c>
      <c r="C168" s="156"/>
      <c r="D168" s="35">
        <v>665.33</v>
      </c>
      <c r="E168" s="35">
        <v>2.2000000000000002</v>
      </c>
      <c r="F168" s="36" t="s">
        <v>26</v>
      </c>
      <c r="G168" s="37">
        <f t="shared" si="4"/>
        <v>1463.7260000000001</v>
      </c>
      <c r="H168" s="154"/>
    </row>
    <row r="169" spans="2:8" ht="23.25" x14ac:dyDescent="0.25">
      <c r="B169" s="161" t="s">
        <v>89</v>
      </c>
      <c r="C169" s="162"/>
      <c r="D169" s="44"/>
      <c r="E169" s="44"/>
      <c r="F169" s="45" t="s">
        <v>26</v>
      </c>
      <c r="G169" s="46">
        <f t="shared" si="4"/>
        <v>0</v>
      </c>
      <c r="H169" s="154"/>
    </row>
    <row r="170" spans="2:8" ht="23.25" x14ac:dyDescent="0.25">
      <c r="B170" s="161" t="s">
        <v>30</v>
      </c>
      <c r="C170" s="162"/>
      <c r="D170" s="47">
        <v>2425.1</v>
      </c>
      <c r="E170" s="52">
        <v>1.1000000000000001</v>
      </c>
      <c r="F170" s="45" t="s">
        <v>26</v>
      </c>
      <c r="G170" s="46">
        <f t="shared" si="4"/>
        <v>2667.61</v>
      </c>
      <c r="H170" s="154"/>
    </row>
    <row r="171" spans="2:8" ht="23.25" x14ac:dyDescent="0.25">
      <c r="B171" s="161" t="s">
        <v>90</v>
      </c>
      <c r="C171" s="162"/>
      <c r="D171" s="47">
        <v>1718.79</v>
      </c>
      <c r="E171" s="52">
        <v>1.1000000000000001</v>
      </c>
      <c r="F171" s="45" t="s">
        <v>26</v>
      </c>
      <c r="G171" s="46">
        <f t="shared" si="4"/>
        <v>1890.6690000000001</v>
      </c>
      <c r="H171" s="154"/>
    </row>
    <row r="172" spans="2:8" ht="23.25" x14ac:dyDescent="0.25">
      <c r="B172" s="161" t="s">
        <v>32</v>
      </c>
      <c r="C172" s="162"/>
      <c r="D172" s="47">
        <v>473.91</v>
      </c>
      <c r="E172" s="52">
        <v>1.1000000000000001</v>
      </c>
      <c r="F172" s="45" t="s">
        <v>26</v>
      </c>
      <c r="G172" s="46">
        <f>D172*E172</f>
        <v>521.30100000000004</v>
      </c>
      <c r="H172" s="154"/>
    </row>
    <row r="173" spans="2:8" ht="24" thickBot="1" x14ac:dyDescent="0.3">
      <c r="B173" s="157" t="s">
        <v>31</v>
      </c>
      <c r="C173" s="158"/>
      <c r="D173" s="38">
        <v>320.5</v>
      </c>
      <c r="E173" s="38">
        <v>11</v>
      </c>
      <c r="F173" s="39" t="s">
        <v>26</v>
      </c>
      <c r="G173" s="48">
        <f>D173*E173</f>
        <v>3525.5</v>
      </c>
      <c r="H173" s="154"/>
    </row>
    <row r="174" spans="2:8" ht="23.25" x14ac:dyDescent="0.25">
      <c r="B174" s="4"/>
      <c r="C174" s="21"/>
      <c r="D174" s="21"/>
      <c r="E174" s="11"/>
      <c r="F174" s="11"/>
      <c r="G174" s="3"/>
      <c r="H174" s="57"/>
    </row>
    <row r="175" spans="2:8" ht="25.5" x14ac:dyDescent="0.25">
      <c r="B175" s="4"/>
      <c r="C175" s="14" t="s">
        <v>91</v>
      </c>
      <c r="D175" s="15"/>
      <c r="E175" s="4"/>
      <c r="F175" s="4"/>
      <c r="G175" s="3"/>
      <c r="H175" s="55"/>
    </row>
    <row r="176" spans="2:8" ht="18.75" x14ac:dyDescent="0.25">
      <c r="B176" s="4"/>
      <c r="C176" s="145" t="s">
        <v>92</v>
      </c>
      <c r="D176" s="121" t="s">
        <v>93</v>
      </c>
      <c r="E176" s="23">
        <f>ROUND((G164+D157)/D157,2)</f>
        <v>1.07</v>
      </c>
      <c r="F176" s="23"/>
      <c r="G176" s="5"/>
      <c r="H176" s="55"/>
    </row>
    <row r="177" spans="2:8" ht="23.25" x14ac:dyDescent="0.25">
      <c r="B177" s="4"/>
      <c r="C177" s="145"/>
      <c r="D177" s="121" t="s">
        <v>94</v>
      </c>
      <c r="E177" s="23">
        <f>ROUND((G165+G166+D157)/D157,2)</f>
        <v>1.04</v>
      </c>
      <c r="F177" s="23"/>
      <c r="G177" s="12"/>
      <c r="H177" s="58"/>
    </row>
    <row r="178" spans="2:8" ht="23.25" x14ac:dyDescent="0.25">
      <c r="B178" s="4"/>
      <c r="C178" s="145"/>
      <c r="D178" s="121" t="s">
        <v>95</v>
      </c>
      <c r="E178" s="23">
        <f>ROUND((G167+D157)/D157,2)</f>
        <v>1</v>
      </c>
      <c r="F178" s="5"/>
      <c r="G178" s="12"/>
      <c r="H178" s="55"/>
    </row>
    <row r="179" spans="2:8" ht="23.25" x14ac:dyDescent="0.25">
      <c r="B179" s="4"/>
      <c r="C179" s="145"/>
      <c r="D179" s="24" t="s">
        <v>96</v>
      </c>
      <c r="E179" s="25">
        <f>ROUND((SUM(G168:G173)+D157)/D157,2)</f>
        <v>4.28</v>
      </c>
      <c r="F179" s="5"/>
      <c r="G179" s="12"/>
      <c r="H179" s="55"/>
    </row>
    <row r="180" spans="2:8" ht="25.5" x14ac:dyDescent="0.25">
      <c r="B180" s="4"/>
      <c r="C180" s="4"/>
      <c r="D180" s="26" t="s">
        <v>97</v>
      </c>
      <c r="E180" s="27">
        <f>SUM(E176:E179)-IF(D161="сплошная",3,2)</f>
        <v>4.3900000000000006</v>
      </c>
      <c r="F180" s="28"/>
      <c r="G180" s="3"/>
      <c r="H180" s="55"/>
    </row>
    <row r="181" spans="2:8" ht="23.25" x14ac:dyDescent="0.25">
      <c r="B181" s="4"/>
      <c r="C181" s="4"/>
      <c r="D181" s="4"/>
      <c r="E181" s="29"/>
      <c r="F181" s="4"/>
      <c r="G181" s="3"/>
      <c r="H181" s="55"/>
    </row>
    <row r="182" spans="2:8" ht="25.5" x14ac:dyDescent="0.35">
      <c r="B182" s="13"/>
      <c r="C182" s="30" t="s">
        <v>98</v>
      </c>
      <c r="D182" s="146">
        <f>E180*D157</f>
        <v>13461.671600000001</v>
      </c>
      <c r="E182" s="146"/>
      <c r="F182" s="4"/>
      <c r="G182" s="3"/>
      <c r="H182" s="55"/>
    </row>
    <row r="183" spans="2:8" ht="18.75" x14ac:dyDescent="0.3">
      <c r="B183" s="4"/>
      <c r="C183" s="31" t="s">
        <v>99</v>
      </c>
      <c r="D183" s="147">
        <f>D182/D156</f>
        <v>59.042419298245619</v>
      </c>
      <c r="E183" s="147"/>
      <c r="F183" s="4"/>
      <c r="G183" s="4"/>
      <c r="H183" s="59"/>
    </row>
    <row r="185" spans="2:8" ht="60.75" x14ac:dyDescent="0.8">
      <c r="B185" s="176" t="s">
        <v>162</v>
      </c>
      <c r="C185" s="176"/>
      <c r="D185" s="176"/>
      <c r="E185" s="176"/>
      <c r="F185" s="176"/>
      <c r="G185" s="176"/>
      <c r="H185" s="176"/>
    </row>
    <row r="186" spans="2:8" ht="18.75" x14ac:dyDescent="0.25">
      <c r="B186" s="177" t="s">
        <v>71</v>
      </c>
      <c r="C186" s="177"/>
      <c r="D186" s="177"/>
      <c r="E186" s="177"/>
      <c r="F186" s="177"/>
      <c r="G186" s="177"/>
      <c r="H186" s="55"/>
    </row>
    <row r="187" spans="2:8" ht="25.5" x14ac:dyDescent="0.25">
      <c r="B187" s="4"/>
      <c r="C187" s="14" t="s">
        <v>72</v>
      </c>
      <c r="D187" s="15"/>
      <c r="E187" s="4"/>
      <c r="F187" s="4"/>
      <c r="G187" s="3"/>
      <c r="H187" s="55"/>
    </row>
    <row r="188" spans="2:8" ht="19.5" x14ac:dyDescent="0.25">
      <c r="B188" s="5"/>
      <c r="C188" s="163" t="s">
        <v>73</v>
      </c>
      <c r="D188" s="166" t="s">
        <v>124</v>
      </c>
      <c r="E188" s="167"/>
      <c r="F188" s="167"/>
      <c r="G188" s="168"/>
      <c r="H188" s="56"/>
    </row>
    <row r="189" spans="2:8" ht="19.5" x14ac:dyDescent="0.25">
      <c r="B189" s="5"/>
      <c r="C189" s="164"/>
      <c r="D189" s="169" t="s">
        <v>149</v>
      </c>
      <c r="E189" s="169"/>
      <c r="F189" s="169"/>
      <c r="G189" s="169"/>
      <c r="H189" s="56"/>
    </row>
    <row r="190" spans="2:8" ht="19.5" x14ac:dyDescent="0.25">
      <c r="B190" s="5"/>
      <c r="C190" s="165"/>
      <c r="D190" s="169" t="s">
        <v>150</v>
      </c>
      <c r="E190" s="169"/>
      <c r="F190" s="169"/>
      <c r="G190" s="169"/>
      <c r="H190" s="56"/>
    </row>
    <row r="191" spans="2:8" ht="23.25" x14ac:dyDescent="0.25">
      <c r="B191" s="4"/>
      <c r="C191" s="16" t="s">
        <v>74</v>
      </c>
      <c r="D191" s="6">
        <v>0.8</v>
      </c>
      <c r="E191" s="17"/>
      <c r="F191" s="5"/>
      <c r="G191" s="3"/>
      <c r="H191" s="55"/>
    </row>
    <row r="192" spans="2:8" ht="22.5" x14ac:dyDescent="0.25">
      <c r="B192" s="4"/>
      <c r="C192" s="18" t="s">
        <v>75</v>
      </c>
      <c r="D192" s="7">
        <v>211</v>
      </c>
      <c r="E192" s="170" t="s">
        <v>76</v>
      </c>
      <c r="F192" s="171"/>
      <c r="G192" s="174">
        <f>D193/D192</f>
        <v>18.723507109004739</v>
      </c>
      <c r="H192" s="55"/>
    </row>
    <row r="193" spans="2:8" ht="22.5" x14ac:dyDescent="0.25">
      <c r="B193" s="4"/>
      <c r="C193" s="18" t="s">
        <v>77</v>
      </c>
      <c r="D193" s="7">
        <v>3950.66</v>
      </c>
      <c r="E193" s="172"/>
      <c r="F193" s="173"/>
      <c r="G193" s="175"/>
      <c r="H193" s="55"/>
    </row>
    <row r="194" spans="2:8" ht="23.25" x14ac:dyDescent="0.25">
      <c r="B194" s="4"/>
      <c r="C194" s="19"/>
      <c r="D194" s="8"/>
      <c r="E194" s="20"/>
      <c r="F194" s="4"/>
      <c r="G194" s="3"/>
      <c r="H194" s="55"/>
    </row>
    <row r="195" spans="2:8" ht="23.25" x14ac:dyDescent="0.25">
      <c r="B195" s="4"/>
      <c r="C195" s="49" t="s">
        <v>78</v>
      </c>
      <c r="D195" s="60" t="s">
        <v>151</v>
      </c>
      <c r="E195" s="4"/>
      <c r="F195" s="4"/>
      <c r="G195" s="3"/>
      <c r="H195" s="55"/>
    </row>
    <row r="196" spans="2:8" ht="23.25" x14ac:dyDescent="0.25">
      <c r="B196" s="4"/>
      <c r="C196" s="49" t="s">
        <v>79</v>
      </c>
      <c r="D196" s="60">
        <v>45</v>
      </c>
      <c r="E196" s="4"/>
      <c r="F196" s="4"/>
      <c r="G196" s="3"/>
      <c r="H196" s="55"/>
    </row>
    <row r="197" spans="2:8" ht="23.25" x14ac:dyDescent="0.25">
      <c r="B197" s="4"/>
      <c r="C197" s="49" t="s">
        <v>80</v>
      </c>
      <c r="D197" s="50" t="s">
        <v>81</v>
      </c>
      <c r="E197" s="4"/>
      <c r="F197" s="4"/>
      <c r="G197" s="3"/>
      <c r="H197" s="55"/>
    </row>
    <row r="198" spans="2:8" ht="24" thickBot="1" x14ac:dyDescent="0.3">
      <c r="B198" s="4"/>
      <c r="C198" s="4"/>
      <c r="D198" s="4"/>
      <c r="E198" s="4"/>
      <c r="F198" s="4"/>
      <c r="G198" s="3"/>
      <c r="H198" s="55"/>
    </row>
    <row r="199" spans="2:8" ht="48" thickBot="1" x14ac:dyDescent="0.3">
      <c r="B199" s="148" t="s">
        <v>27</v>
      </c>
      <c r="C199" s="149"/>
      <c r="D199" s="9" t="s">
        <v>82</v>
      </c>
      <c r="E199" s="150" t="s">
        <v>83</v>
      </c>
      <c r="F199" s="151"/>
      <c r="G199" s="10" t="s">
        <v>84</v>
      </c>
      <c r="H199" s="55"/>
    </row>
    <row r="200" spans="2:8" ht="24" thickBot="1" x14ac:dyDescent="0.3">
      <c r="B200" s="152" t="s">
        <v>85</v>
      </c>
      <c r="C200" s="153"/>
      <c r="D200" s="32">
        <v>197.93</v>
      </c>
      <c r="E200" s="51">
        <v>0.8</v>
      </c>
      <c r="F200" s="33" t="s">
        <v>26</v>
      </c>
      <c r="G200" s="34">
        <f t="shared" ref="G200:G207" si="5">D200*E200</f>
        <v>158.34400000000002</v>
      </c>
      <c r="H200" s="154"/>
    </row>
    <row r="201" spans="2:8" ht="23.25" x14ac:dyDescent="0.25">
      <c r="B201" s="155" t="s">
        <v>86</v>
      </c>
      <c r="C201" s="156"/>
      <c r="D201" s="35">
        <v>70.41</v>
      </c>
      <c r="E201" s="61">
        <v>0.36</v>
      </c>
      <c r="F201" s="36" t="s">
        <v>28</v>
      </c>
      <c r="G201" s="37">
        <f t="shared" si="5"/>
        <v>25.347599999999996</v>
      </c>
      <c r="H201" s="154"/>
    </row>
    <row r="202" spans="2:8" ht="24" thickBot="1" x14ac:dyDescent="0.3">
      <c r="B202" s="157" t="s">
        <v>87</v>
      </c>
      <c r="C202" s="158"/>
      <c r="D202" s="38">
        <v>222.31</v>
      </c>
      <c r="E202" s="62">
        <v>0.36</v>
      </c>
      <c r="F202" s="39" t="s">
        <v>28</v>
      </c>
      <c r="G202" s="40">
        <f t="shared" si="5"/>
        <v>80.031599999999997</v>
      </c>
      <c r="H202" s="154"/>
    </row>
    <row r="203" spans="2:8" ht="24" thickBot="1" x14ac:dyDescent="0.3">
      <c r="B203" s="159" t="s">
        <v>29</v>
      </c>
      <c r="C203" s="160"/>
      <c r="D203" s="41"/>
      <c r="E203" s="41"/>
      <c r="F203" s="42" t="s">
        <v>26</v>
      </c>
      <c r="G203" s="43">
        <f t="shared" si="5"/>
        <v>0</v>
      </c>
      <c r="H203" s="154"/>
    </row>
    <row r="204" spans="2:8" ht="23.25" x14ac:dyDescent="0.25">
      <c r="B204" s="155" t="s">
        <v>88</v>
      </c>
      <c r="C204" s="156"/>
      <c r="D204" s="35">
        <v>665.33</v>
      </c>
      <c r="E204" s="35">
        <v>1.6</v>
      </c>
      <c r="F204" s="36" t="s">
        <v>26</v>
      </c>
      <c r="G204" s="37">
        <f t="shared" si="5"/>
        <v>1064.528</v>
      </c>
      <c r="H204" s="154"/>
    </row>
    <row r="205" spans="2:8" ht="23.25" x14ac:dyDescent="0.25">
      <c r="B205" s="161" t="s">
        <v>89</v>
      </c>
      <c r="C205" s="162"/>
      <c r="D205" s="44"/>
      <c r="E205" s="44"/>
      <c r="F205" s="45" t="s">
        <v>26</v>
      </c>
      <c r="G205" s="46">
        <f t="shared" si="5"/>
        <v>0</v>
      </c>
      <c r="H205" s="154"/>
    </row>
    <row r="206" spans="2:8" ht="23.25" x14ac:dyDescent="0.25">
      <c r="B206" s="161" t="s">
        <v>30</v>
      </c>
      <c r="C206" s="162"/>
      <c r="D206" s="47">
        <v>2425.1</v>
      </c>
      <c r="E206" s="52">
        <v>0.8</v>
      </c>
      <c r="F206" s="45" t="s">
        <v>26</v>
      </c>
      <c r="G206" s="46">
        <f t="shared" si="5"/>
        <v>1940.08</v>
      </c>
      <c r="H206" s="154"/>
    </row>
    <row r="207" spans="2:8" ht="23.25" x14ac:dyDescent="0.25">
      <c r="B207" s="161" t="s">
        <v>90</v>
      </c>
      <c r="C207" s="162"/>
      <c r="D207" s="47">
        <v>1718.79</v>
      </c>
      <c r="E207" s="52">
        <v>0.8</v>
      </c>
      <c r="F207" s="45" t="s">
        <v>26</v>
      </c>
      <c r="G207" s="46">
        <f t="shared" si="5"/>
        <v>1375.0320000000002</v>
      </c>
      <c r="H207" s="154"/>
    </row>
    <row r="208" spans="2:8" ht="23.25" x14ac:dyDescent="0.25">
      <c r="B208" s="161" t="s">
        <v>32</v>
      </c>
      <c r="C208" s="162"/>
      <c r="D208" s="47">
        <v>473.91</v>
      </c>
      <c r="E208" s="52">
        <v>0.8</v>
      </c>
      <c r="F208" s="45" t="s">
        <v>26</v>
      </c>
      <c r="G208" s="46">
        <f>D208*E208</f>
        <v>379.12800000000004</v>
      </c>
      <c r="H208" s="154"/>
    </row>
    <row r="209" spans="2:8" ht="24" thickBot="1" x14ac:dyDescent="0.3">
      <c r="B209" s="157" t="s">
        <v>31</v>
      </c>
      <c r="C209" s="158"/>
      <c r="D209" s="38">
        <v>320.5</v>
      </c>
      <c r="E209" s="38">
        <v>8</v>
      </c>
      <c r="F209" s="39" t="s">
        <v>26</v>
      </c>
      <c r="G209" s="48">
        <f>D209*E209</f>
        <v>2564</v>
      </c>
      <c r="H209" s="154"/>
    </row>
    <row r="210" spans="2:8" ht="23.25" x14ac:dyDescent="0.25">
      <c r="B210" s="4"/>
      <c r="C210" s="21"/>
      <c r="D210" s="21"/>
      <c r="E210" s="11"/>
      <c r="F210" s="11"/>
      <c r="G210" s="3"/>
      <c r="H210" s="57"/>
    </row>
    <row r="211" spans="2:8" ht="25.5" x14ac:dyDescent="0.25">
      <c r="B211" s="4"/>
      <c r="C211" s="14" t="s">
        <v>91</v>
      </c>
      <c r="D211" s="15"/>
      <c r="E211" s="4"/>
      <c r="F211" s="4"/>
      <c r="G211" s="3"/>
      <c r="H211" s="55"/>
    </row>
    <row r="212" spans="2:8" ht="18.75" x14ac:dyDescent="0.25">
      <c r="B212" s="4"/>
      <c r="C212" s="145" t="s">
        <v>92</v>
      </c>
      <c r="D212" s="121" t="s">
        <v>93</v>
      </c>
      <c r="E212" s="23">
        <f>ROUND((G200+D193)/D193,2)</f>
        <v>1.04</v>
      </c>
      <c r="F212" s="23"/>
      <c r="G212" s="5"/>
      <c r="H212" s="55"/>
    </row>
    <row r="213" spans="2:8" ht="23.25" x14ac:dyDescent="0.25">
      <c r="B213" s="4"/>
      <c r="C213" s="145"/>
      <c r="D213" s="121" t="s">
        <v>94</v>
      </c>
      <c r="E213" s="23">
        <f>ROUND((G201+G202+D193)/D193,2)</f>
        <v>1.03</v>
      </c>
      <c r="F213" s="23"/>
      <c r="G213" s="12"/>
      <c r="H213" s="58"/>
    </row>
    <row r="214" spans="2:8" ht="23.25" x14ac:dyDescent="0.25">
      <c r="B214" s="4"/>
      <c r="C214" s="145"/>
      <c r="D214" s="121" t="s">
        <v>95</v>
      </c>
      <c r="E214" s="23">
        <f>ROUND((G203+D193)/D193,2)</f>
        <v>1</v>
      </c>
      <c r="F214" s="5"/>
      <c r="G214" s="12"/>
      <c r="H214" s="55"/>
    </row>
    <row r="215" spans="2:8" ht="23.25" x14ac:dyDescent="0.25">
      <c r="B215" s="4"/>
      <c r="C215" s="145"/>
      <c r="D215" s="24" t="s">
        <v>96</v>
      </c>
      <c r="E215" s="25">
        <f>ROUND((SUM(G204:G209)+D193)/D193,2)</f>
        <v>2.85</v>
      </c>
      <c r="F215" s="5"/>
      <c r="G215" s="12"/>
      <c r="H215" s="55"/>
    </row>
    <row r="216" spans="2:8" ht="25.5" x14ac:dyDescent="0.25">
      <c r="B216" s="4"/>
      <c r="C216" s="4"/>
      <c r="D216" s="26" t="s">
        <v>97</v>
      </c>
      <c r="E216" s="27">
        <f>SUM(E212:E215)-IF(D197="сплошная",3,2)</f>
        <v>2.92</v>
      </c>
      <c r="F216" s="28"/>
      <c r="G216" s="3"/>
      <c r="H216" s="55"/>
    </row>
    <row r="217" spans="2:8" ht="23.25" x14ac:dyDescent="0.25">
      <c r="B217" s="4"/>
      <c r="C217" s="4"/>
      <c r="D217" s="4"/>
      <c r="E217" s="29"/>
      <c r="F217" s="4"/>
      <c r="G217" s="3"/>
      <c r="H217" s="55"/>
    </row>
    <row r="218" spans="2:8" ht="25.5" x14ac:dyDescent="0.35">
      <c r="B218" s="13"/>
      <c r="C218" s="30" t="s">
        <v>98</v>
      </c>
      <c r="D218" s="146">
        <f>E216*D193</f>
        <v>11535.9272</v>
      </c>
      <c r="E218" s="146"/>
      <c r="F218" s="4"/>
      <c r="G218" s="3"/>
      <c r="H218" s="55"/>
    </row>
    <row r="219" spans="2:8" ht="18.75" x14ac:dyDescent="0.3">
      <c r="B219" s="4"/>
      <c r="C219" s="31" t="s">
        <v>99</v>
      </c>
      <c r="D219" s="147">
        <f>D218/D192</f>
        <v>54.672640758293838</v>
      </c>
      <c r="E219" s="147"/>
      <c r="F219" s="4"/>
      <c r="G219" s="4"/>
      <c r="H219" s="59"/>
    </row>
    <row r="221" spans="2:8" ht="60.75" x14ac:dyDescent="0.8">
      <c r="B221" s="176" t="s">
        <v>163</v>
      </c>
      <c r="C221" s="176"/>
      <c r="D221" s="176"/>
      <c r="E221" s="176"/>
      <c r="F221" s="176"/>
      <c r="G221" s="176"/>
      <c r="H221" s="176"/>
    </row>
    <row r="222" spans="2:8" ht="18.75" x14ac:dyDescent="0.25">
      <c r="B222" s="177" t="s">
        <v>71</v>
      </c>
      <c r="C222" s="177"/>
      <c r="D222" s="177"/>
      <c r="E222" s="177"/>
      <c r="F222" s="177"/>
      <c r="G222" s="177"/>
      <c r="H222" s="55"/>
    </row>
    <row r="223" spans="2:8" ht="25.5" x14ac:dyDescent="0.25">
      <c r="B223" s="4"/>
      <c r="C223" s="14" t="s">
        <v>72</v>
      </c>
      <c r="D223" s="15"/>
      <c r="E223" s="4"/>
      <c r="F223" s="4"/>
      <c r="G223" s="3"/>
      <c r="H223" s="55"/>
    </row>
    <row r="224" spans="2:8" ht="19.5" x14ac:dyDescent="0.25">
      <c r="B224" s="5"/>
      <c r="C224" s="163" t="s">
        <v>73</v>
      </c>
      <c r="D224" s="166" t="s">
        <v>124</v>
      </c>
      <c r="E224" s="167"/>
      <c r="F224" s="167"/>
      <c r="G224" s="168"/>
      <c r="H224" s="56"/>
    </row>
    <row r="225" spans="2:8" ht="19.5" x14ac:dyDescent="0.25">
      <c r="B225" s="5"/>
      <c r="C225" s="164"/>
      <c r="D225" s="169" t="s">
        <v>149</v>
      </c>
      <c r="E225" s="169"/>
      <c r="F225" s="169"/>
      <c r="G225" s="169"/>
      <c r="H225" s="56"/>
    </row>
    <row r="226" spans="2:8" ht="19.5" x14ac:dyDescent="0.25">
      <c r="B226" s="5"/>
      <c r="C226" s="165"/>
      <c r="D226" s="169" t="s">
        <v>152</v>
      </c>
      <c r="E226" s="169"/>
      <c r="F226" s="169"/>
      <c r="G226" s="169"/>
      <c r="H226" s="56"/>
    </row>
    <row r="227" spans="2:8" ht="23.25" x14ac:dyDescent="0.25">
      <c r="B227" s="4"/>
      <c r="C227" s="16" t="s">
        <v>74</v>
      </c>
      <c r="D227" s="6">
        <v>10.4</v>
      </c>
      <c r="E227" s="17"/>
      <c r="F227" s="5"/>
      <c r="G227" s="3"/>
      <c r="H227" s="55"/>
    </row>
    <row r="228" spans="2:8" ht="22.5" x14ac:dyDescent="0.25">
      <c r="B228" s="4"/>
      <c r="C228" s="18" t="s">
        <v>75</v>
      </c>
      <c r="D228" s="7">
        <v>3076</v>
      </c>
      <c r="E228" s="170" t="s">
        <v>76</v>
      </c>
      <c r="F228" s="171"/>
      <c r="G228" s="174">
        <f>D229/D228</f>
        <v>8.453423276983095</v>
      </c>
      <c r="H228" s="55"/>
    </row>
    <row r="229" spans="2:8" ht="22.5" x14ac:dyDescent="0.25">
      <c r="B229" s="4"/>
      <c r="C229" s="18" t="s">
        <v>77</v>
      </c>
      <c r="D229" s="7">
        <v>26002.73</v>
      </c>
      <c r="E229" s="172"/>
      <c r="F229" s="173"/>
      <c r="G229" s="175"/>
      <c r="H229" s="55"/>
    </row>
    <row r="230" spans="2:8" ht="23.25" x14ac:dyDescent="0.25">
      <c r="B230" s="4"/>
      <c r="C230" s="19"/>
      <c r="D230" s="8"/>
      <c r="E230" s="20"/>
      <c r="F230" s="4"/>
      <c r="G230" s="3"/>
      <c r="H230" s="55"/>
    </row>
    <row r="231" spans="2:8" ht="23.25" x14ac:dyDescent="0.25">
      <c r="B231" s="4"/>
      <c r="C231" s="49" t="s">
        <v>78</v>
      </c>
      <c r="D231" s="60" t="s">
        <v>153</v>
      </c>
      <c r="E231" s="4"/>
      <c r="F231" s="4"/>
      <c r="G231" s="3"/>
      <c r="H231" s="55"/>
    </row>
    <row r="232" spans="2:8" ht="23.25" x14ac:dyDescent="0.25">
      <c r="B232" s="4"/>
      <c r="C232" s="49" t="s">
        <v>79</v>
      </c>
      <c r="D232" s="60">
        <v>45</v>
      </c>
      <c r="E232" s="4"/>
      <c r="F232" s="4"/>
      <c r="G232" s="3"/>
      <c r="H232" s="55"/>
    </row>
    <row r="233" spans="2:8" ht="23.25" x14ac:dyDescent="0.25">
      <c r="B233" s="4"/>
      <c r="C233" s="49" t="s">
        <v>80</v>
      </c>
      <c r="D233" s="50" t="s">
        <v>81</v>
      </c>
      <c r="E233" s="4"/>
      <c r="F233" s="4"/>
      <c r="G233" s="3"/>
      <c r="H233" s="55"/>
    </row>
    <row r="234" spans="2:8" ht="24" thickBot="1" x14ac:dyDescent="0.3">
      <c r="B234" s="4"/>
      <c r="C234" s="4"/>
      <c r="D234" s="4"/>
      <c r="E234" s="4"/>
      <c r="F234" s="4"/>
      <c r="G234" s="3"/>
      <c r="H234" s="55"/>
    </row>
    <row r="235" spans="2:8" ht="48" thickBot="1" x14ac:dyDescent="0.3">
      <c r="B235" s="148" t="s">
        <v>27</v>
      </c>
      <c r="C235" s="149"/>
      <c r="D235" s="9" t="s">
        <v>82</v>
      </c>
      <c r="E235" s="150" t="s">
        <v>83</v>
      </c>
      <c r="F235" s="151"/>
      <c r="G235" s="10" t="s">
        <v>84</v>
      </c>
      <c r="H235" s="55"/>
    </row>
    <row r="236" spans="2:8" ht="24" thickBot="1" x14ac:dyDescent="0.3">
      <c r="B236" s="152" t="s">
        <v>85</v>
      </c>
      <c r="C236" s="153"/>
      <c r="D236" s="32">
        <v>197.93</v>
      </c>
      <c r="E236" s="51">
        <v>10.4</v>
      </c>
      <c r="F236" s="33" t="s">
        <v>26</v>
      </c>
      <c r="G236" s="34">
        <f t="shared" ref="G236:G243" si="6">D236*E236</f>
        <v>2058.4720000000002</v>
      </c>
      <c r="H236" s="154"/>
    </row>
    <row r="237" spans="2:8" ht="23.25" x14ac:dyDescent="0.25">
      <c r="B237" s="155" t="s">
        <v>86</v>
      </c>
      <c r="C237" s="156"/>
      <c r="D237" s="35">
        <v>70.41</v>
      </c>
      <c r="E237" s="61">
        <v>1.57</v>
      </c>
      <c r="F237" s="36" t="s">
        <v>28</v>
      </c>
      <c r="G237" s="37">
        <f t="shared" si="6"/>
        <v>110.5437</v>
      </c>
      <c r="H237" s="154"/>
    </row>
    <row r="238" spans="2:8" ht="24" thickBot="1" x14ac:dyDescent="0.3">
      <c r="B238" s="157" t="s">
        <v>87</v>
      </c>
      <c r="C238" s="158"/>
      <c r="D238" s="38">
        <v>222.31</v>
      </c>
      <c r="E238" s="62">
        <v>1.57</v>
      </c>
      <c r="F238" s="39" t="s">
        <v>28</v>
      </c>
      <c r="G238" s="40">
        <f t="shared" si="6"/>
        <v>349.02670000000001</v>
      </c>
      <c r="H238" s="154"/>
    </row>
    <row r="239" spans="2:8" ht="24" thickBot="1" x14ac:dyDescent="0.3">
      <c r="B239" s="159" t="s">
        <v>29</v>
      </c>
      <c r="C239" s="160"/>
      <c r="D239" s="41"/>
      <c r="E239" s="41"/>
      <c r="F239" s="42" t="s">
        <v>26</v>
      </c>
      <c r="G239" s="43">
        <f t="shared" si="6"/>
        <v>0</v>
      </c>
      <c r="H239" s="154"/>
    </row>
    <row r="240" spans="2:8" ht="23.25" x14ac:dyDescent="0.25">
      <c r="B240" s="155" t="s">
        <v>88</v>
      </c>
      <c r="C240" s="156"/>
      <c r="D240" s="35">
        <v>665.33</v>
      </c>
      <c r="E240" s="35">
        <v>20.8</v>
      </c>
      <c r="F240" s="36" t="s">
        <v>26</v>
      </c>
      <c r="G240" s="37">
        <f t="shared" si="6"/>
        <v>13838.864000000001</v>
      </c>
      <c r="H240" s="154"/>
    </row>
    <row r="241" spans="2:8" ht="23.25" x14ac:dyDescent="0.25">
      <c r="B241" s="161" t="s">
        <v>89</v>
      </c>
      <c r="C241" s="162"/>
      <c r="D241" s="44"/>
      <c r="E241" s="44"/>
      <c r="F241" s="45" t="s">
        <v>26</v>
      </c>
      <c r="G241" s="46">
        <f t="shared" si="6"/>
        <v>0</v>
      </c>
      <c r="H241" s="154"/>
    </row>
    <row r="242" spans="2:8" ht="23.25" x14ac:dyDescent="0.25">
      <c r="B242" s="161" t="s">
        <v>30</v>
      </c>
      <c r="C242" s="162"/>
      <c r="D242" s="47">
        <v>2425.1</v>
      </c>
      <c r="E242" s="52">
        <v>10.4</v>
      </c>
      <c r="F242" s="45" t="s">
        <v>26</v>
      </c>
      <c r="G242" s="46">
        <f t="shared" si="6"/>
        <v>25221.040000000001</v>
      </c>
      <c r="H242" s="154"/>
    </row>
    <row r="243" spans="2:8" ht="23.25" x14ac:dyDescent="0.25">
      <c r="B243" s="161" t="s">
        <v>90</v>
      </c>
      <c r="C243" s="162"/>
      <c r="D243" s="47">
        <v>1718.79</v>
      </c>
      <c r="E243" s="52">
        <v>10.4</v>
      </c>
      <c r="F243" s="45" t="s">
        <v>26</v>
      </c>
      <c r="G243" s="46">
        <f t="shared" si="6"/>
        <v>17875.416000000001</v>
      </c>
      <c r="H243" s="154"/>
    </row>
    <row r="244" spans="2:8" ht="23.25" x14ac:dyDescent="0.25">
      <c r="B244" s="161" t="s">
        <v>32</v>
      </c>
      <c r="C244" s="162"/>
      <c r="D244" s="47">
        <v>473.91</v>
      </c>
      <c r="E244" s="52">
        <v>10.4</v>
      </c>
      <c r="F244" s="45" t="s">
        <v>26</v>
      </c>
      <c r="G244" s="46">
        <f>D244*E244</f>
        <v>4928.6640000000007</v>
      </c>
      <c r="H244" s="154"/>
    </row>
    <row r="245" spans="2:8" ht="24" thickBot="1" x14ac:dyDescent="0.3">
      <c r="B245" s="157" t="s">
        <v>31</v>
      </c>
      <c r="C245" s="158"/>
      <c r="D245" s="38">
        <v>320.5</v>
      </c>
      <c r="E245" s="38">
        <v>104</v>
      </c>
      <c r="F245" s="39" t="s">
        <v>26</v>
      </c>
      <c r="G245" s="48">
        <f>D245*E245</f>
        <v>33332</v>
      </c>
      <c r="H245" s="154"/>
    </row>
    <row r="246" spans="2:8" ht="23.25" x14ac:dyDescent="0.25">
      <c r="B246" s="4"/>
      <c r="C246" s="21"/>
      <c r="D246" s="21"/>
      <c r="E246" s="11"/>
      <c r="F246" s="11"/>
      <c r="G246" s="3"/>
      <c r="H246" s="57"/>
    </row>
    <row r="247" spans="2:8" ht="25.5" x14ac:dyDescent="0.25">
      <c r="B247" s="4"/>
      <c r="C247" s="14" t="s">
        <v>91</v>
      </c>
      <c r="D247" s="15"/>
      <c r="E247" s="4"/>
      <c r="F247" s="4"/>
      <c r="G247" s="3"/>
      <c r="H247" s="55"/>
    </row>
    <row r="248" spans="2:8" ht="18.75" x14ac:dyDescent="0.25">
      <c r="B248" s="4"/>
      <c r="C248" s="145" t="s">
        <v>92</v>
      </c>
      <c r="D248" s="121" t="s">
        <v>93</v>
      </c>
      <c r="E248" s="23">
        <f>ROUND((G236+D229)/D229,2)</f>
        <v>1.08</v>
      </c>
      <c r="F248" s="23"/>
      <c r="G248" s="5"/>
      <c r="H248" s="55"/>
    </row>
    <row r="249" spans="2:8" ht="23.25" x14ac:dyDescent="0.25">
      <c r="B249" s="4"/>
      <c r="C249" s="145"/>
      <c r="D249" s="121" t="s">
        <v>94</v>
      </c>
      <c r="E249" s="23">
        <f>ROUND((G237+G238+D229)/D229,2)</f>
        <v>1.02</v>
      </c>
      <c r="F249" s="23"/>
      <c r="G249" s="12"/>
      <c r="H249" s="58"/>
    </row>
    <row r="250" spans="2:8" ht="23.25" x14ac:dyDescent="0.25">
      <c r="B250" s="4"/>
      <c r="C250" s="145"/>
      <c r="D250" s="121" t="s">
        <v>95</v>
      </c>
      <c r="E250" s="23">
        <f>ROUND((G239+D229)/D229,2)</f>
        <v>1</v>
      </c>
      <c r="F250" s="5"/>
      <c r="G250" s="12"/>
      <c r="H250" s="55"/>
    </row>
    <row r="251" spans="2:8" ht="23.25" x14ac:dyDescent="0.25">
      <c r="B251" s="4"/>
      <c r="C251" s="145"/>
      <c r="D251" s="24" t="s">
        <v>96</v>
      </c>
      <c r="E251" s="25">
        <f>ROUND((SUM(G240:G245)+D229)/D229,2)</f>
        <v>4.66</v>
      </c>
      <c r="F251" s="5"/>
      <c r="G251" s="12"/>
      <c r="H251" s="55"/>
    </row>
    <row r="252" spans="2:8" ht="25.5" x14ac:dyDescent="0.25">
      <c r="B252" s="4"/>
      <c r="C252" s="4"/>
      <c r="D252" s="26" t="s">
        <v>97</v>
      </c>
      <c r="E252" s="27">
        <f>SUM(E248:E251)-IF(D233="сплошная",3,2)</f>
        <v>4.76</v>
      </c>
      <c r="F252" s="28"/>
      <c r="G252" s="3"/>
      <c r="H252" s="55"/>
    </row>
    <row r="253" spans="2:8" ht="23.25" x14ac:dyDescent="0.25">
      <c r="B253" s="4"/>
      <c r="C253" s="4"/>
      <c r="D253" s="4"/>
      <c r="E253" s="29"/>
      <c r="F253" s="4"/>
      <c r="G253" s="3"/>
      <c r="H253" s="55"/>
    </row>
    <row r="254" spans="2:8" ht="25.5" x14ac:dyDescent="0.35">
      <c r="B254" s="13"/>
      <c r="C254" s="30" t="s">
        <v>98</v>
      </c>
      <c r="D254" s="146">
        <f>E252*D229</f>
        <v>123772.99479999999</v>
      </c>
      <c r="E254" s="146"/>
      <c r="F254" s="4"/>
      <c r="G254" s="3"/>
      <c r="H254" s="55"/>
    </row>
    <row r="255" spans="2:8" ht="18.75" x14ac:dyDescent="0.3">
      <c r="B255" s="4"/>
      <c r="C255" s="31" t="s">
        <v>99</v>
      </c>
      <c r="D255" s="147">
        <f>D254/D228</f>
        <v>40.238294798439526</v>
      </c>
      <c r="E255" s="147"/>
      <c r="F255" s="4"/>
      <c r="G255" s="4"/>
      <c r="H255" s="59"/>
    </row>
  </sheetData>
  <sheetProtection selectLockedCells="1"/>
  <mergeCells count="168">
    <mergeCell ref="B128:C128"/>
    <mergeCell ref="C140:C143"/>
    <mergeCell ref="D146:E146"/>
    <mergeCell ref="D147:E147"/>
    <mergeCell ref="H128:H137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13:H113"/>
    <mergeCell ref="B114:G114"/>
    <mergeCell ref="C116:C118"/>
    <mergeCell ref="D116:G116"/>
    <mergeCell ref="D117:G117"/>
    <mergeCell ref="D118:G118"/>
    <mergeCell ref="E120:F121"/>
    <mergeCell ref="G120:G121"/>
    <mergeCell ref="B127:C127"/>
    <mergeCell ref="E127:F127"/>
    <mergeCell ref="G46:G47"/>
    <mergeCell ref="B53:C53"/>
    <mergeCell ref="E53:F53"/>
    <mergeCell ref="B54:C54"/>
    <mergeCell ref="B39:H39"/>
    <mergeCell ref="B40:G40"/>
    <mergeCell ref="C42:C44"/>
    <mergeCell ref="D42:G42"/>
    <mergeCell ref="D43:G43"/>
    <mergeCell ref="D44:G44"/>
    <mergeCell ref="H54:H63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D35:E35"/>
    <mergeCell ref="D36:E36"/>
    <mergeCell ref="B22:C22"/>
    <mergeCell ref="B23:C23"/>
    <mergeCell ref="B24:C24"/>
    <mergeCell ref="B25:C25"/>
    <mergeCell ref="B26:C26"/>
    <mergeCell ref="C29:C32"/>
    <mergeCell ref="E46:F47"/>
    <mergeCell ref="B2:H2"/>
    <mergeCell ref="B3:G3"/>
    <mergeCell ref="C5:C7"/>
    <mergeCell ref="D5:G5"/>
    <mergeCell ref="D6:G6"/>
    <mergeCell ref="D7:G7"/>
    <mergeCell ref="H17:H26"/>
    <mergeCell ref="B18:C18"/>
    <mergeCell ref="B19:C19"/>
    <mergeCell ref="B20:C20"/>
    <mergeCell ref="B21:C21"/>
    <mergeCell ref="E9:F10"/>
    <mergeCell ref="G9:G10"/>
    <mergeCell ref="B16:C16"/>
    <mergeCell ref="E16:F16"/>
    <mergeCell ref="B17:C17"/>
    <mergeCell ref="C79:C81"/>
    <mergeCell ref="D79:G79"/>
    <mergeCell ref="D80:G80"/>
    <mergeCell ref="D81:G81"/>
    <mergeCell ref="E83:F84"/>
    <mergeCell ref="G83:G84"/>
    <mergeCell ref="C66:C69"/>
    <mergeCell ref="D72:E72"/>
    <mergeCell ref="D73:E73"/>
    <mergeCell ref="B76:H76"/>
    <mergeCell ref="B77:G77"/>
    <mergeCell ref="C103:C106"/>
    <mergeCell ref="D109:E109"/>
    <mergeCell ref="D110:E110"/>
    <mergeCell ref="B90:C90"/>
    <mergeCell ref="E90:F90"/>
    <mergeCell ref="B91:C91"/>
    <mergeCell ref="H91:H100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E156:F157"/>
    <mergeCell ref="G156:G157"/>
    <mergeCell ref="B163:C163"/>
    <mergeCell ref="E163:F163"/>
    <mergeCell ref="B164:C164"/>
    <mergeCell ref="B149:H149"/>
    <mergeCell ref="B150:G150"/>
    <mergeCell ref="C152:C154"/>
    <mergeCell ref="D152:G152"/>
    <mergeCell ref="D153:G153"/>
    <mergeCell ref="D154:G154"/>
    <mergeCell ref="H164:H173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C188:C190"/>
    <mergeCell ref="D188:G188"/>
    <mergeCell ref="D189:G189"/>
    <mergeCell ref="D190:G190"/>
    <mergeCell ref="E192:F193"/>
    <mergeCell ref="G192:G193"/>
    <mergeCell ref="C176:C179"/>
    <mergeCell ref="D182:E182"/>
    <mergeCell ref="D183:E183"/>
    <mergeCell ref="B185:H185"/>
    <mergeCell ref="B186:G186"/>
    <mergeCell ref="B199:C199"/>
    <mergeCell ref="E199:F199"/>
    <mergeCell ref="B200:C200"/>
    <mergeCell ref="H200:H209"/>
    <mergeCell ref="B201:C201"/>
    <mergeCell ref="B202:C202"/>
    <mergeCell ref="B203:C203"/>
    <mergeCell ref="B204:C204"/>
    <mergeCell ref="B205:C205"/>
    <mergeCell ref="B206:C206"/>
    <mergeCell ref="B207:C207"/>
    <mergeCell ref="B208:C208"/>
    <mergeCell ref="B209:C209"/>
    <mergeCell ref="C224:C226"/>
    <mergeCell ref="D224:G224"/>
    <mergeCell ref="D225:G225"/>
    <mergeCell ref="D226:G226"/>
    <mergeCell ref="E228:F229"/>
    <mergeCell ref="G228:G229"/>
    <mergeCell ref="C212:C215"/>
    <mergeCell ref="D218:E218"/>
    <mergeCell ref="D219:E219"/>
    <mergeCell ref="B221:H221"/>
    <mergeCell ref="B222:G222"/>
    <mergeCell ref="C248:C251"/>
    <mergeCell ref="D254:E254"/>
    <mergeCell ref="D255:E255"/>
    <mergeCell ref="B235:C235"/>
    <mergeCell ref="E235:F235"/>
    <mergeCell ref="B236:C236"/>
    <mergeCell ref="H236:H245"/>
    <mergeCell ref="B237:C237"/>
    <mergeCell ref="B238:C238"/>
    <mergeCell ref="B239:C239"/>
    <mergeCell ref="B240:C240"/>
    <mergeCell ref="B241:C241"/>
    <mergeCell ref="B242:C242"/>
    <mergeCell ref="B243:C243"/>
    <mergeCell ref="B244:C244"/>
    <mergeCell ref="B245:C245"/>
  </mergeCells>
  <dataValidations count="1">
    <dataValidation type="list" allowBlank="1" showInputMessage="1" showErrorMessage="1" sqref="D14 D51 D88 D125 D161 D197 D233">
      <formula1>д1</formula1>
    </dataValidation>
  </dataValidations>
  <pageMargins left="0" right="0.70866141732283472" top="0" bottom="0" header="0.31496062992125984" footer="0.31496062992125984"/>
  <pageSetup paperSize="9" scale="54" orientation="landscape" r:id="rId1"/>
  <rowBreaks count="6" manualBreakCount="6">
    <brk id="38" min="1" max="7" man="1"/>
    <brk id="75" min="1" max="7" man="1"/>
    <brk id="112" min="1" max="7" man="1"/>
    <brk id="148" min="1" max="7" man="1"/>
    <brk id="183" min="1" max="7" man="1"/>
    <brk id="219" min="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84"/>
  <sheetViews>
    <sheetView view="pageBreakPreview" zoomScale="130" zoomScaleNormal="70" zoomScaleSheetLayoutView="130" workbookViewId="0">
      <selection activeCell="K15" sqref="K15"/>
    </sheetView>
  </sheetViews>
  <sheetFormatPr defaultRowHeight="12.75" x14ac:dyDescent="0.2"/>
  <cols>
    <col min="1" max="1" width="4.28515625" customWidth="1"/>
    <col min="2" max="2" width="4.7109375" style="75" customWidth="1"/>
    <col min="3" max="3" width="19.140625" style="76" customWidth="1"/>
    <col min="4" max="4" width="8.7109375" style="75" customWidth="1"/>
    <col min="5" max="6" width="7.85546875" style="75" customWidth="1"/>
    <col min="7" max="7" width="8.5703125" style="76" customWidth="1"/>
    <col min="8" max="8" width="16.7109375" style="75" customWidth="1"/>
    <col min="9" max="9" width="7.5703125" style="76" customWidth="1"/>
    <col min="10" max="10" width="12.42578125" style="76" customWidth="1"/>
    <col min="11" max="11" width="13.28515625" style="77" customWidth="1"/>
    <col min="12" max="12" width="10.5703125" style="77" customWidth="1"/>
    <col min="13" max="13" width="11" style="77" customWidth="1"/>
    <col min="14" max="14" width="10.5703125" style="77" customWidth="1"/>
    <col min="15" max="15" width="11" style="77" customWidth="1"/>
    <col min="16" max="16" width="8.7109375" style="77" customWidth="1"/>
    <col min="17" max="17" width="9.42578125" style="77" customWidth="1"/>
    <col min="18" max="18" width="11.42578125" style="77" customWidth="1"/>
    <col min="19" max="19" width="12.42578125" style="77" customWidth="1"/>
    <col min="20" max="20" width="23.140625" style="77" customWidth="1"/>
    <col min="21" max="21" width="35.28515625" hidden="1" customWidth="1"/>
    <col min="22" max="22" width="9.140625" style="1" hidden="1" customWidth="1"/>
    <col min="23" max="23" width="12.7109375" style="1" hidden="1" customWidth="1"/>
    <col min="24" max="24" width="9.140625" style="1" hidden="1" customWidth="1"/>
  </cols>
  <sheetData>
    <row r="1" spans="2:24" x14ac:dyDescent="0.2">
      <c r="B1" s="63"/>
      <c r="C1" s="63"/>
      <c r="D1" s="63"/>
      <c r="E1" s="63"/>
      <c r="F1" s="63"/>
      <c r="G1" s="63"/>
      <c r="H1" s="63"/>
      <c r="I1" s="63"/>
      <c r="J1" s="63"/>
      <c r="K1" s="64"/>
      <c r="L1" s="64"/>
      <c r="M1" s="64"/>
      <c r="N1" s="64"/>
      <c r="O1" s="64"/>
      <c r="P1" s="64"/>
      <c r="Q1" s="64"/>
      <c r="R1" s="65"/>
      <c r="S1" s="65"/>
      <c r="T1" s="65"/>
    </row>
    <row r="2" spans="2:24" x14ac:dyDescent="0.2">
      <c r="B2" s="182" t="s">
        <v>105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</row>
    <row r="3" spans="2:24" x14ac:dyDescent="0.2">
      <c r="B3" s="182" t="s">
        <v>156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</row>
    <row r="5" spans="2:24" ht="33" customHeight="1" x14ac:dyDescent="0.2">
      <c r="B5" s="183" t="s">
        <v>0</v>
      </c>
      <c r="C5" s="185" t="s">
        <v>1</v>
      </c>
      <c r="D5" s="183" t="s">
        <v>2</v>
      </c>
      <c r="E5" s="183" t="s">
        <v>3</v>
      </c>
      <c r="F5" s="183" t="s">
        <v>4</v>
      </c>
      <c r="G5" s="185" t="s">
        <v>5</v>
      </c>
      <c r="H5" s="183" t="s">
        <v>6</v>
      </c>
      <c r="I5" s="185" t="s">
        <v>7</v>
      </c>
      <c r="J5" s="185" t="s">
        <v>8</v>
      </c>
      <c r="K5" s="181" t="s">
        <v>9</v>
      </c>
      <c r="L5" s="181"/>
      <c r="M5" s="181"/>
      <c r="N5" s="181"/>
      <c r="O5" s="187" t="s">
        <v>10</v>
      </c>
      <c r="P5" s="187" t="s">
        <v>16</v>
      </c>
      <c r="Q5" s="187" t="s">
        <v>11</v>
      </c>
      <c r="R5" s="181" t="s">
        <v>103</v>
      </c>
      <c r="S5" s="181" t="s">
        <v>102</v>
      </c>
      <c r="T5" s="181" t="s">
        <v>104</v>
      </c>
    </row>
    <row r="6" spans="2:24" ht="24" customHeight="1" x14ac:dyDescent="0.2">
      <c r="B6" s="184"/>
      <c r="C6" s="186"/>
      <c r="D6" s="184"/>
      <c r="E6" s="184"/>
      <c r="F6" s="184"/>
      <c r="G6" s="186"/>
      <c r="H6" s="184"/>
      <c r="I6" s="186"/>
      <c r="J6" s="186"/>
      <c r="K6" s="66" t="s">
        <v>12</v>
      </c>
      <c r="L6" s="66" t="s">
        <v>13</v>
      </c>
      <c r="M6" s="66" t="s">
        <v>14</v>
      </c>
      <c r="N6" s="66" t="s">
        <v>15</v>
      </c>
      <c r="O6" s="188"/>
      <c r="P6" s="188"/>
      <c r="Q6" s="188"/>
      <c r="R6" s="181"/>
      <c r="S6" s="181"/>
      <c r="T6" s="181"/>
    </row>
    <row r="7" spans="2:24" ht="16.149999999999999" customHeight="1" x14ac:dyDescent="0.2">
      <c r="B7" s="67">
        <v>27</v>
      </c>
      <c r="C7" s="68" t="s">
        <v>123</v>
      </c>
      <c r="D7" s="67">
        <v>4</v>
      </c>
      <c r="E7" s="67">
        <v>6</v>
      </c>
      <c r="F7" s="67">
        <v>1</v>
      </c>
      <c r="G7" s="68">
        <v>2.9</v>
      </c>
      <c r="H7" s="67" t="s">
        <v>23</v>
      </c>
      <c r="I7" s="68" t="s">
        <v>21</v>
      </c>
      <c r="J7" s="68" t="s">
        <v>17</v>
      </c>
      <c r="K7" s="69">
        <v>21.18</v>
      </c>
      <c r="L7" s="69">
        <v>63.84</v>
      </c>
      <c r="M7" s="69">
        <v>4.8899999999999997</v>
      </c>
      <c r="N7" s="69">
        <f>SUBTOTAL(9,K7:M7)</f>
        <v>89.910000000000011</v>
      </c>
      <c r="O7" s="69">
        <v>106.88</v>
      </c>
      <c r="P7" s="69"/>
      <c r="Q7" s="69">
        <f>SUM(N7:P7)</f>
        <v>196.79000000000002</v>
      </c>
      <c r="R7" s="68">
        <v>8528.01</v>
      </c>
      <c r="S7" s="69"/>
      <c r="T7" s="69" t="s">
        <v>132</v>
      </c>
      <c r="U7" t="s">
        <v>107</v>
      </c>
      <c r="V7" s="1">
        <f ca="1">OFFSET(ЛОТЫ!$E$28,5,0,1,1)</f>
        <v>3.09</v>
      </c>
    </row>
    <row r="8" spans="2:24" ht="16.149999999999999" customHeight="1" x14ac:dyDescent="0.2">
      <c r="B8" s="67"/>
      <c r="C8" s="68"/>
      <c r="D8" s="67"/>
      <c r="E8" s="67"/>
      <c r="F8" s="67"/>
      <c r="G8" s="68"/>
      <c r="H8" s="67" t="s">
        <v>135</v>
      </c>
      <c r="I8" s="68"/>
      <c r="J8" s="68" t="s">
        <v>18</v>
      </c>
      <c r="K8" s="69">
        <v>66.64</v>
      </c>
      <c r="L8" s="69">
        <v>83.59</v>
      </c>
      <c r="M8" s="69"/>
      <c r="N8" s="69">
        <f>SUBTOTAL(9,K8:M8)</f>
        <v>150.23000000000002</v>
      </c>
      <c r="O8" s="69">
        <v>246.03</v>
      </c>
      <c r="P8" s="69"/>
      <c r="Q8" s="69">
        <f>SUM(N8:P8)</f>
        <v>396.26</v>
      </c>
      <c r="R8" s="68">
        <v>2967.53</v>
      </c>
      <c r="S8" s="69"/>
      <c r="T8" s="70"/>
    </row>
    <row r="9" spans="2:24" ht="16.149999999999999" customHeight="1" x14ac:dyDescent="0.2">
      <c r="B9" s="67" t="s">
        <v>25</v>
      </c>
      <c r="C9" s="68"/>
      <c r="D9" s="67"/>
      <c r="E9" s="67"/>
      <c r="F9" s="67"/>
      <c r="G9" s="68"/>
      <c r="H9" s="67">
        <v>45</v>
      </c>
      <c r="I9" s="68"/>
      <c r="J9" s="68" t="s">
        <v>19</v>
      </c>
      <c r="K9" s="69">
        <v>2.2400000000000002</v>
      </c>
      <c r="L9" s="69">
        <v>8.4700000000000006</v>
      </c>
      <c r="M9" s="69">
        <v>0.8</v>
      </c>
      <c r="N9" s="69">
        <f t="shared" ref="N9" si="0">SUBTOTAL(9,K9:M9)</f>
        <v>11.510000000000002</v>
      </c>
      <c r="O9" s="69">
        <v>39.78</v>
      </c>
      <c r="P9" s="69"/>
      <c r="Q9" s="69">
        <f t="shared" ref="Q9" si="1">SUM(N9:P9)</f>
        <v>51.290000000000006</v>
      </c>
      <c r="R9" s="68">
        <v>645.54</v>
      </c>
      <c r="S9" s="69"/>
      <c r="T9" s="69"/>
      <c r="U9" t="s">
        <v>109</v>
      </c>
      <c r="V9" s="1">
        <f ca="1">OFFSET(ЛОТЫ!$E$28,5,0,1,1)</f>
        <v>3.09</v>
      </c>
    </row>
    <row r="10" spans="2:24" ht="16.149999999999999" customHeight="1" x14ac:dyDescent="0.2">
      <c r="B10" s="67"/>
      <c r="C10" s="68"/>
      <c r="D10" s="67"/>
      <c r="E10" s="67"/>
      <c r="F10" s="67"/>
      <c r="G10" s="68"/>
      <c r="H10" s="67"/>
      <c r="I10" s="68"/>
      <c r="J10" s="68" t="s">
        <v>122</v>
      </c>
      <c r="K10" s="69"/>
      <c r="L10" s="69"/>
      <c r="M10" s="69"/>
      <c r="N10" s="69"/>
      <c r="O10" s="69">
        <v>35.51</v>
      </c>
      <c r="P10" s="69"/>
      <c r="Q10" s="69">
        <v>35.51</v>
      </c>
      <c r="R10" s="68">
        <v>945.99</v>
      </c>
      <c r="S10" s="69"/>
      <c r="T10" s="69"/>
    </row>
    <row r="11" spans="2:24" ht="25.5" customHeight="1" x14ac:dyDescent="0.2">
      <c r="B11" s="67" t="s">
        <v>25</v>
      </c>
      <c r="C11" s="68"/>
      <c r="D11" s="67"/>
      <c r="E11" s="71"/>
      <c r="F11" s="71"/>
      <c r="G11" s="72">
        <v>2.9</v>
      </c>
      <c r="H11" s="67"/>
      <c r="I11" s="72"/>
      <c r="J11" s="72" t="s">
        <v>15</v>
      </c>
      <c r="K11" s="73">
        <f t="shared" ref="K11:P11" si="2">SUM(K7:K9)</f>
        <v>90.059999999999988</v>
      </c>
      <c r="L11" s="73">
        <f t="shared" si="2"/>
        <v>155.9</v>
      </c>
      <c r="M11" s="73">
        <f t="shared" si="2"/>
        <v>5.6899999999999995</v>
      </c>
      <c r="N11" s="73">
        <f t="shared" si="2"/>
        <v>251.65000000000003</v>
      </c>
      <c r="O11" s="73">
        <f>SUM(O7:O10)</f>
        <v>428.19999999999993</v>
      </c>
      <c r="P11" s="73">
        <f t="shared" si="2"/>
        <v>0</v>
      </c>
      <c r="Q11" s="74">
        <f>SUM(Q7:Q10)</f>
        <v>679.84999999999991</v>
      </c>
      <c r="R11" s="73">
        <f>SUM(R7:R10)</f>
        <v>13087.070000000002</v>
      </c>
      <c r="S11" s="73">
        <v>40439.050000000003</v>
      </c>
      <c r="T11" s="73"/>
      <c r="U11" t="s">
        <v>110</v>
      </c>
      <c r="V11" s="1">
        <f ca="1">OFFSET(ЛОТЫ!$E$26,X11,0,1,1)</f>
        <v>3.09</v>
      </c>
      <c r="W11" s="1">
        <f ca="1">OFFSET(ЛОТЫ!$E$28,X11,-1,1,1)</f>
        <v>40439.046299999995</v>
      </c>
      <c r="X11" s="1">
        <v>7</v>
      </c>
    </row>
    <row r="12" spans="2:24" ht="16.149999999999999" customHeight="1" x14ac:dyDescent="0.2">
      <c r="B12" s="67">
        <v>28</v>
      </c>
      <c r="C12" s="68" t="s">
        <v>123</v>
      </c>
      <c r="D12" s="67">
        <v>2</v>
      </c>
      <c r="E12" s="67">
        <v>16</v>
      </c>
      <c r="F12" s="67">
        <v>1</v>
      </c>
      <c r="G12" s="68">
        <v>2.7</v>
      </c>
      <c r="H12" s="67" t="s">
        <v>23</v>
      </c>
      <c r="I12" s="68" t="s">
        <v>21</v>
      </c>
      <c r="J12" s="68" t="s">
        <v>17</v>
      </c>
      <c r="K12" s="69">
        <v>9.44</v>
      </c>
      <c r="L12" s="69">
        <v>42.75</v>
      </c>
      <c r="M12" s="69">
        <v>12.42</v>
      </c>
      <c r="N12" s="69">
        <f t="shared" ref="N12:N14" si="3">SUBTOTAL(9,K12:M12)</f>
        <v>64.61</v>
      </c>
      <c r="O12" s="69">
        <v>150.74</v>
      </c>
      <c r="P12" s="69"/>
      <c r="Q12" s="69">
        <f t="shared" ref="Q12:Q15" si="4">SUM(N12:P12)</f>
        <v>215.35000000000002</v>
      </c>
      <c r="R12" s="69">
        <v>6061.95</v>
      </c>
      <c r="S12" s="69"/>
      <c r="T12" s="69" t="s">
        <v>132</v>
      </c>
      <c r="U12" t="s">
        <v>111</v>
      </c>
    </row>
    <row r="13" spans="2:24" ht="16.149999999999999" customHeight="1" x14ac:dyDescent="0.2">
      <c r="B13" s="67"/>
      <c r="C13" s="68"/>
      <c r="D13" s="67"/>
      <c r="E13" s="67"/>
      <c r="F13" s="67"/>
      <c r="G13" s="68"/>
      <c r="H13" s="67" t="s">
        <v>137</v>
      </c>
      <c r="I13" s="68"/>
      <c r="J13" s="68" t="s">
        <v>18</v>
      </c>
      <c r="K13" s="69">
        <v>34.630000000000003</v>
      </c>
      <c r="L13" s="69">
        <v>63.59</v>
      </c>
      <c r="M13" s="69">
        <v>1.1000000000000001</v>
      </c>
      <c r="N13" s="69">
        <f t="shared" si="3"/>
        <v>99.32</v>
      </c>
      <c r="O13" s="69">
        <v>165.78</v>
      </c>
      <c r="P13" s="69"/>
      <c r="Q13" s="69">
        <f t="shared" si="4"/>
        <v>265.10000000000002</v>
      </c>
      <c r="R13" s="69">
        <v>1905.97</v>
      </c>
      <c r="S13" s="69"/>
      <c r="T13" s="69"/>
    </row>
    <row r="14" spans="2:24" ht="16.149999999999999" customHeight="1" x14ac:dyDescent="0.2">
      <c r="B14" s="67"/>
      <c r="C14" s="68"/>
      <c r="D14" s="67"/>
      <c r="E14" s="67"/>
      <c r="F14" s="67"/>
      <c r="G14" s="68"/>
      <c r="H14" s="67">
        <v>50</v>
      </c>
      <c r="I14" s="68"/>
      <c r="J14" s="68" t="s">
        <v>19</v>
      </c>
      <c r="K14" s="69">
        <v>2.83</v>
      </c>
      <c r="L14" s="69">
        <v>20.39</v>
      </c>
      <c r="M14" s="69">
        <v>4.66</v>
      </c>
      <c r="N14" s="69">
        <f t="shared" si="3"/>
        <v>27.88</v>
      </c>
      <c r="O14" s="69">
        <v>44.22</v>
      </c>
      <c r="P14" s="69"/>
      <c r="Q14" s="69">
        <f t="shared" si="4"/>
        <v>72.099999999999994</v>
      </c>
      <c r="R14" s="69">
        <v>1378.94</v>
      </c>
      <c r="S14" s="69"/>
      <c r="T14" s="69"/>
    </row>
    <row r="15" spans="2:24" ht="16.149999999999999" customHeight="1" x14ac:dyDescent="0.2">
      <c r="B15" s="67"/>
      <c r="C15" s="68"/>
      <c r="D15" s="67"/>
      <c r="E15" s="67"/>
      <c r="F15" s="67"/>
      <c r="G15" s="68"/>
      <c r="H15" s="67"/>
      <c r="I15" s="68"/>
      <c r="J15" s="68" t="s">
        <v>122</v>
      </c>
      <c r="K15" s="69"/>
      <c r="L15" s="69"/>
      <c r="M15" s="69"/>
      <c r="N15" s="69">
        <f>SUBTOTAL(9,K15:M15)</f>
        <v>0</v>
      </c>
      <c r="O15" s="69">
        <v>33.159999999999997</v>
      </c>
      <c r="P15" s="69"/>
      <c r="Q15" s="69">
        <f t="shared" si="4"/>
        <v>33.159999999999997</v>
      </c>
      <c r="R15" s="69">
        <v>883.38</v>
      </c>
      <c r="S15" s="69"/>
      <c r="T15" s="69"/>
    </row>
    <row r="16" spans="2:24" ht="25.5" customHeight="1" x14ac:dyDescent="0.2">
      <c r="B16" s="67" t="s">
        <v>25</v>
      </c>
      <c r="C16" s="68"/>
      <c r="D16" s="67"/>
      <c r="E16" s="71"/>
      <c r="F16" s="71"/>
      <c r="G16" s="72">
        <v>2.7</v>
      </c>
      <c r="H16" s="67"/>
      <c r="I16" s="72"/>
      <c r="J16" s="72" t="s">
        <v>15</v>
      </c>
      <c r="K16" s="73">
        <f t="shared" ref="K16:R16" si="5">SUM(K12:K15)</f>
        <v>46.9</v>
      </c>
      <c r="L16" s="73">
        <f t="shared" si="5"/>
        <v>126.73</v>
      </c>
      <c r="M16" s="73">
        <f t="shared" si="5"/>
        <v>18.18</v>
      </c>
      <c r="N16" s="73">
        <f t="shared" si="5"/>
        <v>191.81</v>
      </c>
      <c r="O16" s="73">
        <f t="shared" si="5"/>
        <v>393.9</v>
      </c>
      <c r="P16" s="73">
        <f t="shared" si="5"/>
        <v>0</v>
      </c>
      <c r="Q16" s="74">
        <f t="shared" si="5"/>
        <v>585.71</v>
      </c>
      <c r="R16" s="73">
        <f t="shared" si="5"/>
        <v>10230.24</v>
      </c>
      <c r="S16" s="73">
        <v>35703.54</v>
      </c>
      <c r="T16" s="73"/>
      <c r="U16" t="s">
        <v>112</v>
      </c>
      <c r="V16" s="1">
        <f ca="1">OFFSET(ЛОТЫ!$E$26,X16,0,1,1)</f>
        <v>3.49</v>
      </c>
      <c r="W16" s="1">
        <f ca="1">OFFSET(ЛОТЫ!$E$28,X16,-1,1,1)</f>
        <v>35703.537600000003</v>
      </c>
      <c r="X16" s="1">
        <f>X11+37</f>
        <v>44</v>
      </c>
    </row>
    <row r="17" spans="2:21" customFormat="1" ht="16.149999999999999" customHeight="1" x14ac:dyDescent="0.2">
      <c r="B17" s="67">
        <v>29</v>
      </c>
      <c r="C17" s="68" t="s">
        <v>123</v>
      </c>
      <c r="D17" s="67">
        <v>5</v>
      </c>
      <c r="E17" s="67">
        <v>14</v>
      </c>
      <c r="F17" s="67">
        <v>1</v>
      </c>
      <c r="G17" s="68">
        <v>0.22</v>
      </c>
      <c r="H17" s="67" t="s">
        <v>23</v>
      </c>
      <c r="I17" s="68" t="s">
        <v>21</v>
      </c>
      <c r="J17" s="68" t="s">
        <v>17</v>
      </c>
      <c r="K17" s="69">
        <v>2.2000000000000002</v>
      </c>
      <c r="L17" s="69">
        <v>2.61</v>
      </c>
      <c r="M17" s="69">
        <v>0.09</v>
      </c>
      <c r="N17" s="69">
        <f>SUBTOTAL(9,K17:M17)</f>
        <v>4.9000000000000004</v>
      </c>
      <c r="O17" s="69">
        <v>8.61</v>
      </c>
      <c r="P17" s="69"/>
      <c r="Q17" s="69">
        <f t="shared" ref="Q17:Q21" si="6">SUM(N17:P17)</f>
        <v>13.51</v>
      </c>
      <c r="R17" s="69">
        <v>524.41999999999996</v>
      </c>
      <c r="S17" s="69"/>
      <c r="T17" s="69" t="s">
        <v>132</v>
      </c>
      <c r="U17" t="s">
        <v>113</v>
      </c>
    </row>
    <row r="18" spans="2:21" customFormat="1" ht="16.149999999999999" customHeight="1" x14ac:dyDescent="0.2">
      <c r="B18" s="67" t="s">
        <v>25</v>
      </c>
      <c r="C18" s="68"/>
      <c r="D18" s="67"/>
      <c r="E18" s="67"/>
      <c r="F18" s="67"/>
      <c r="G18" s="68"/>
      <c r="H18" s="67" t="s">
        <v>139</v>
      </c>
      <c r="I18" s="68"/>
      <c r="J18" s="68" t="s">
        <v>131</v>
      </c>
      <c r="K18" s="69"/>
      <c r="L18" s="69"/>
      <c r="M18" s="69"/>
      <c r="N18" s="69">
        <f>SUBTOTAL(9,K18:M18)</f>
        <v>0</v>
      </c>
      <c r="O18" s="69"/>
      <c r="P18" s="69"/>
      <c r="Q18" s="69">
        <f t="shared" si="6"/>
        <v>0</v>
      </c>
      <c r="R18" s="69"/>
      <c r="S18" s="69"/>
      <c r="T18" s="69"/>
      <c r="U18" t="s">
        <v>114</v>
      </c>
    </row>
    <row r="19" spans="2:21" customFormat="1" ht="16.149999999999999" customHeight="1" x14ac:dyDescent="0.2">
      <c r="B19" s="67"/>
      <c r="C19" s="68"/>
      <c r="D19" s="67"/>
      <c r="E19" s="67"/>
      <c r="F19" s="67"/>
      <c r="G19" s="68"/>
      <c r="H19" s="67">
        <v>40</v>
      </c>
      <c r="I19" s="68"/>
      <c r="J19" s="68" t="s">
        <v>122</v>
      </c>
      <c r="K19" s="69"/>
      <c r="L19" s="69"/>
      <c r="M19" s="69"/>
      <c r="N19" s="69">
        <f>SUBTOTAL(9,K19:M19)</f>
        <v>0</v>
      </c>
      <c r="O19" s="69">
        <v>8.35</v>
      </c>
      <c r="P19" s="69"/>
      <c r="Q19" s="69">
        <f t="shared" ref="Q19:Q20" si="7">SUM(N19:P19)</f>
        <v>8.35</v>
      </c>
      <c r="R19" s="69">
        <v>222.44</v>
      </c>
      <c r="S19" s="69"/>
      <c r="T19" s="69"/>
    </row>
    <row r="20" spans="2:21" customFormat="1" ht="16.149999999999999" customHeight="1" x14ac:dyDescent="0.2">
      <c r="B20" s="67"/>
      <c r="C20" s="68"/>
      <c r="D20" s="67"/>
      <c r="E20" s="67"/>
      <c r="F20" s="67"/>
      <c r="G20" s="68"/>
      <c r="H20" s="67"/>
      <c r="I20" s="68"/>
      <c r="J20" s="68" t="s">
        <v>18</v>
      </c>
      <c r="K20" s="69">
        <v>5.51</v>
      </c>
      <c r="L20" s="69">
        <v>2.67</v>
      </c>
      <c r="M20" s="69">
        <v>0.06</v>
      </c>
      <c r="N20" s="69">
        <f>SUBTOTAL(9,K20:M20)</f>
        <v>8.24</v>
      </c>
      <c r="O20" s="69">
        <v>14.41</v>
      </c>
      <c r="P20" s="69"/>
      <c r="Q20" s="69">
        <f t="shared" si="7"/>
        <v>22.65</v>
      </c>
      <c r="R20" s="69">
        <v>172.35</v>
      </c>
      <c r="S20" s="69"/>
      <c r="T20" s="69"/>
    </row>
    <row r="21" spans="2:21" customFormat="1" ht="16.149999999999999" customHeight="1" x14ac:dyDescent="0.2">
      <c r="B21" s="67" t="s">
        <v>25</v>
      </c>
      <c r="C21" s="68"/>
      <c r="D21" s="67"/>
      <c r="E21" s="67"/>
      <c r="F21" s="67"/>
      <c r="G21" s="68"/>
      <c r="H21" s="67"/>
      <c r="I21" s="68"/>
      <c r="J21" s="68" t="s">
        <v>19</v>
      </c>
      <c r="K21" s="69"/>
      <c r="L21" s="69">
        <v>0.8</v>
      </c>
      <c r="M21" s="69">
        <v>0.4</v>
      </c>
      <c r="N21" s="69">
        <f>SUBTOTAL(9,K21:M21)</f>
        <v>1.2000000000000002</v>
      </c>
      <c r="O21" s="69">
        <v>3.48</v>
      </c>
      <c r="P21" s="69"/>
      <c r="Q21" s="69">
        <f t="shared" si="6"/>
        <v>4.68</v>
      </c>
      <c r="R21" s="69">
        <v>54.42</v>
      </c>
      <c r="S21" s="69"/>
      <c r="T21" s="69"/>
      <c r="U21" t="s">
        <v>115</v>
      </c>
    </row>
    <row r="22" spans="2:21" customFormat="1" ht="21" customHeight="1" x14ac:dyDescent="0.2">
      <c r="B22" s="67"/>
      <c r="C22" s="68"/>
      <c r="D22" s="67"/>
      <c r="E22" s="67"/>
      <c r="F22" s="67"/>
      <c r="G22" s="72">
        <v>0.22</v>
      </c>
      <c r="H22" s="67"/>
      <c r="I22" s="68"/>
      <c r="J22" s="72" t="s">
        <v>15</v>
      </c>
      <c r="K22" s="73">
        <f>SUM(K17:K21)</f>
        <v>7.71</v>
      </c>
      <c r="L22" s="73">
        <f>SUM(L17:L21)</f>
        <v>6.0799999999999992</v>
      </c>
      <c r="M22" s="73">
        <f>SUM(M17:M21)</f>
        <v>0.55000000000000004</v>
      </c>
      <c r="N22" s="73">
        <f>SUM(N17:N21)</f>
        <v>14.34</v>
      </c>
      <c r="O22" s="73">
        <f>SUM(O17:O21)</f>
        <v>34.85</v>
      </c>
      <c r="P22" s="73">
        <f t="shared" ref="P22" si="8">SUM(P16:P20)</f>
        <v>0</v>
      </c>
      <c r="Q22" s="74">
        <f>SUM(Q17:Q21)</f>
        <v>49.19</v>
      </c>
      <c r="R22" s="73">
        <f>SUM(R17:R21)</f>
        <v>973.62999999999988</v>
      </c>
      <c r="S22" s="73">
        <v>3096.14</v>
      </c>
      <c r="T22" s="73"/>
    </row>
    <row r="23" spans="2:21" customFormat="1" ht="16.149999999999999" customHeight="1" x14ac:dyDescent="0.2">
      <c r="B23" s="67">
        <v>30</v>
      </c>
      <c r="C23" s="68" t="s">
        <v>140</v>
      </c>
      <c r="D23" s="67">
        <v>47</v>
      </c>
      <c r="E23" s="67">
        <v>24</v>
      </c>
      <c r="F23" s="67">
        <v>1</v>
      </c>
      <c r="G23" s="68">
        <v>7.3</v>
      </c>
      <c r="H23" s="67" t="s">
        <v>23</v>
      </c>
      <c r="I23" s="68" t="s">
        <v>21</v>
      </c>
      <c r="J23" s="68" t="s">
        <v>17</v>
      </c>
      <c r="K23" s="69">
        <v>265.37</v>
      </c>
      <c r="L23" s="69">
        <v>154.13999999999999</v>
      </c>
      <c r="M23" s="69">
        <v>4.8899999999999997</v>
      </c>
      <c r="N23" s="69">
        <f t="shared" ref="N23:N29" si="9">SUBTOTAL(9,K23:M23)</f>
        <v>424.4</v>
      </c>
      <c r="O23" s="69">
        <v>218.36</v>
      </c>
      <c r="P23" s="69"/>
      <c r="Q23" s="69">
        <f t="shared" ref="Q23:Q29" si="10">SUM(N23:P23)</f>
        <v>642.76</v>
      </c>
      <c r="R23" s="69">
        <v>44560.58</v>
      </c>
      <c r="S23" s="69"/>
      <c r="T23" s="69" t="s">
        <v>154</v>
      </c>
    </row>
    <row r="24" spans="2:21" customFormat="1" ht="16.149999999999999" customHeight="1" x14ac:dyDescent="0.2">
      <c r="B24" s="67" t="s">
        <v>25</v>
      </c>
      <c r="C24" s="68"/>
      <c r="D24" s="67"/>
      <c r="E24" s="67"/>
      <c r="F24" s="67"/>
      <c r="G24" s="68"/>
      <c r="H24" s="67" t="s">
        <v>145</v>
      </c>
      <c r="I24" s="68"/>
      <c r="J24" s="68" t="s">
        <v>131</v>
      </c>
      <c r="K24" s="69">
        <v>0.93</v>
      </c>
      <c r="L24" s="69">
        <v>0.16</v>
      </c>
      <c r="M24" s="69"/>
      <c r="N24" s="69">
        <f t="shared" si="9"/>
        <v>1.0900000000000001</v>
      </c>
      <c r="O24" s="69">
        <v>1.57</v>
      </c>
      <c r="P24" s="69"/>
      <c r="Q24" s="69">
        <f t="shared" si="10"/>
        <v>2.66</v>
      </c>
      <c r="R24" s="69">
        <v>935.66</v>
      </c>
      <c r="S24" s="69"/>
      <c r="T24" s="69"/>
    </row>
    <row r="25" spans="2:21" customFormat="1" ht="16.149999999999999" customHeight="1" x14ac:dyDescent="0.2">
      <c r="B25" s="67"/>
      <c r="C25" s="68"/>
      <c r="D25" s="67"/>
      <c r="E25" s="67"/>
      <c r="F25" s="67"/>
      <c r="G25" s="68"/>
      <c r="H25" s="67">
        <v>50</v>
      </c>
      <c r="I25" s="68"/>
      <c r="J25" s="68" t="s">
        <v>122</v>
      </c>
      <c r="K25" s="69">
        <v>5</v>
      </c>
      <c r="L25" s="69">
        <v>12.2</v>
      </c>
      <c r="M25" s="69">
        <v>1.7</v>
      </c>
      <c r="N25" s="69">
        <f t="shared" si="9"/>
        <v>18.899999999999999</v>
      </c>
      <c r="O25" s="69">
        <v>51.71</v>
      </c>
      <c r="P25" s="69"/>
      <c r="Q25" s="69">
        <f t="shared" si="10"/>
        <v>70.61</v>
      </c>
      <c r="R25" s="69">
        <v>13641.02</v>
      </c>
      <c r="S25" s="69"/>
      <c r="T25" s="69"/>
    </row>
    <row r="26" spans="2:21" customFormat="1" ht="16.149999999999999" customHeight="1" x14ac:dyDescent="0.2">
      <c r="B26" s="67"/>
      <c r="C26" s="68"/>
      <c r="D26" s="67"/>
      <c r="E26" s="67"/>
      <c r="F26" s="67"/>
      <c r="G26" s="68"/>
      <c r="H26" s="67"/>
      <c r="I26" s="68"/>
      <c r="J26" s="68" t="s">
        <v>18</v>
      </c>
      <c r="K26" s="69">
        <v>672.13</v>
      </c>
      <c r="L26" s="69">
        <v>80.13</v>
      </c>
      <c r="M26" s="69">
        <v>0.31</v>
      </c>
      <c r="N26" s="69">
        <f t="shared" si="9"/>
        <v>752.56999999999994</v>
      </c>
      <c r="O26" s="69">
        <v>499.82</v>
      </c>
      <c r="P26" s="69"/>
      <c r="Q26" s="69">
        <f t="shared" si="10"/>
        <v>1252.3899999999999</v>
      </c>
      <c r="R26" s="69">
        <v>16213.18</v>
      </c>
      <c r="S26" s="69"/>
      <c r="T26" s="69"/>
    </row>
    <row r="27" spans="2:21" customFormat="1" ht="16.149999999999999" customHeight="1" x14ac:dyDescent="0.2">
      <c r="B27" s="67" t="s">
        <v>25</v>
      </c>
      <c r="C27" s="68"/>
      <c r="D27" s="67"/>
      <c r="E27" s="67"/>
      <c r="F27" s="67"/>
      <c r="G27" s="68"/>
      <c r="H27" s="67"/>
      <c r="I27" s="68"/>
      <c r="J27" s="68" t="s">
        <v>19</v>
      </c>
      <c r="K27" s="69">
        <v>0.14000000000000001</v>
      </c>
      <c r="L27" s="69">
        <v>0.4</v>
      </c>
      <c r="M27" s="69">
        <v>0.12</v>
      </c>
      <c r="N27" s="69">
        <f t="shared" si="9"/>
        <v>0.66</v>
      </c>
      <c r="O27" s="69">
        <v>8.56</v>
      </c>
      <c r="P27" s="69"/>
      <c r="Q27" s="69">
        <f t="shared" si="10"/>
        <v>9.2200000000000006</v>
      </c>
      <c r="R27" s="69">
        <v>43.97</v>
      </c>
      <c r="S27" s="69"/>
      <c r="T27" s="69"/>
    </row>
    <row r="28" spans="2:21" customFormat="1" ht="16.149999999999999" customHeight="1" x14ac:dyDescent="0.2">
      <c r="B28" s="67"/>
      <c r="C28" s="68"/>
      <c r="D28" s="67"/>
      <c r="E28" s="67"/>
      <c r="F28" s="67"/>
      <c r="G28" s="68"/>
      <c r="H28" s="67"/>
      <c r="I28" s="68"/>
      <c r="J28" s="68" t="s">
        <v>141</v>
      </c>
      <c r="K28" s="69">
        <v>4.3099999999999996</v>
      </c>
      <c r="L28" s="69">
        <v>9.9600000000000009</v>
      </c>
      <c r="M28" s="69">
        <v>2.2799999999999998</v>
      </c>
      <c r="N28" s="69">
        <f t="shared" si="9"/>
        <v>16.55</v>
      </c>
      <c r="O28" s="69">
        <v>1.24</v>
      </c>
      <c r="P28" s="69"/>
      <c r="Q28" s="69">
        <f t="shared" si="10"/>
        <v>17.79</v>
      </c>
      <c r="R28" s="69">
        <v>2796.94</v>
      </c>
      <c r="S28" s="69"/>
      <c r="T28" s="69"/>
    </row>
    <row r="29" spans="2:21" customFormat="1" ht="16.149999999999999" customHeight="1" x14ac:dyDescent="0.2">
      <c r="B29" s="67"/>
      <c r="C29" s="68"/>
      <c r="D29" s="67"/>
      <c r="E29" s="67"/>
      <c r="F29" s="67"/>
      <c r="G29" s="68"/>
      <c r="H29" s="67"/>
      <c r="I29" s="68"/>
      <c r="J29" s="68" t="s">
        <v>142</v>
      </c>
      <c r="K29" s="69">
        <v>2.5099999999999998</v>
      </c>
      <c r="L29" s="69">
        <v>8.77</v>
      </c>
      <c r="M29" s="69">
        <v>2.61</v>
      </c>
      <c r="N29" s="69">
        <f t="shared" si="9"/>
        <v>13.889999999999999</v>
      </c>
      <c r="O29" s="69">
        <v>0.19</v>
      </c>
      <c r="P29" s="69"/>
      <c r="Q29" s="69">
        <f t="shared" si="10"/>
        <v>14.079999999999998</v>
      </c>
      <c r="R29" s="69">
        <v>1997.72</v>
      </c>
      <c r="S29" s="69"/>
      <c r="T29" s="69"/>
    </row>
    <row r="30" spans="2:21" customFormat="1" ht="21" customHeight="1" x14ac:dyDescent="0.2">
      <c r="B30" s="67"/>
      <c r="C30" s="68"/>
      <c r="D30" s="67"/>
      <c r="E30" s="67"/>
      <c r="F30" s="67"/>
      <c r="G30" s="72">
        <v>7.3</v>
      </c>
      <c r="H30" s="67"/>
      <c r="I30" s="68"/>
      <c r="J30" s="72" t="s">
        <v>15</v>
      </c>
      <c r="K30" s="73">
        <f>SUM(K23:K29)</f>
        <v>950.39</v>
      </c>
      <c r="L30" s="73">
        <f>SUM(L23:L29)</f>
        <v>265.75999999999993</v>
      </c>
      <c r="M30" s="73">
        <f>SUM(M23:M29)</f>
        <v>11.909999999999998</v>
      </c>
      <c r="N30" s="73">
        <f>SUM(N23:N29)</f>
        <v>1228.06</v>
      </c>
      <c r="O30" s="73">
        <f>SUM(O23:O29)</f>
        <v>781.45</v>
      </c>
      <c r="P30" s="73">
        <f>SUM(P23:P27)</f>
        <v>0</v>
      </c>
      <c r="Q30" s="74">
        <f>SUM(Q23:Q29)</f>
        <v>2009.5099999999998</v>
      </c>
      <c r="R30" s="73">
        <f>SUM(R23:R29)</f>
        <v>80189.070000000007</v>
      </c>
      <c r="S30" s="73">
        <v>149151.67000000001</v>
      </c>
      <c r="T30" s="73"/>
    </row>
    <row r="31" spans="2:21" customFormat="1" ht="16.149999999999999" customHeight="1" x14ac:dyDescent="0.2">
      <c r="B31" s="67">
        <v>31</v>
      </c>
      <c r="C31" s="68" t="s">
        <v>123</v>
      </c>
      <c r="D31" s="67">
        <v>37</v>
      </c>
      <c r="E31" s="67">
        <v>4</v>
      </c>
      <c r="F31" s="67">
        <v>1</v>
      </c>
      <c r="G31" s="68">
        <v>1.1000000000000001</v>
      </c>
      <c r="H31" s="67" t="s">
        <v>23</v>
      </c>
      <c r="I31" s="68" t="s">
        <v>21</v>
      </c>
      <c r="J31" s="68" t="s">
        <v>17</v>
      </c>
      <c r="K31" s="69">
        <v>9.84</v>
      </c>
      <c r="L31" s="69">
        <v>4.2300000000000004</v>
      </c>
      <c r="M31" s="69"/>
      <c r="N31" s="69">
        <f>SUBTOTAL(9,K31:M31)</f>
        <v>14.07</v>
      </c>
      <c r="O31" s="69">
        <v>23.29</v>
      </c>
      <c r="P31" s="69"/>
      <c r="Q31" s="69">
        <f t="shared" ref="Q31:Q35" si="11">SUM(N31:P31)</f>
        <v>37.36</v>
      </c>
      <c r="R31" s="68">
        <v>1622.76</v>
      </c>
      <c r="S31" s="69"/>
      <c r="T31" s="69" t="s">
        <v>133</v>
      </c>
    </row>
    <row r="32" spans="2:21" customFormat="1" ht="16.149999999999999" customHeight="1" x14ac:dyDescent="0.2">
      <c r="B32" s="67" t="s">
        <v>25</v>
      </c>
      <c r="C32" s="68"/>
      <c r="D32" s="67"/>
      <c r="E32" s="67"/>
      <c r="F32" s="67"/>
      <c r="G32" s="68"/>
      <c r="H32" s="67" t="s">
        <v>148</v>
      </c>
      <c r="I32" s="68"/>
      <c r="J32" s="68" t="s">
        <v>131</v>
      </c>
      <c r="K32" s="69"/>
      <c r="L32" s="69"/>
      <c r="M32" s="69"/>
      <c r="N32" s="69">
        <f>SUBTOTAL(9,K32:M32)</f>
        <v>0</v>
      </c>
      <c r="O32" s="69"/>
      <c r="P32" s="69"/>
      <c r="Q32" s="69">
        <f t="shared" si="11"/>
        <v>0</v>
      </c>
      <c r="R32" s="68"/>
      <c r="S32" s="69"/>
      <c r="T32" s="69"/>
    </row>
    <row r="33" spans="2:20" customFormat="1" ht="16.149999999999999" customHeight="1" x14ac:dyDescent="0.2">
      <c r="B33" s="67"/>
      <c r="C33" s="68"/>
      <c r="D33" s="67"/>
      <c r="E33" s="67"/>
      <c r="F33" s="67"/>
      <c r="G33" s="68"/>
      <c r="H33" s="67">
        <v>50</v>
      </c>
      <c r="I33" s="68"/>
      <c r="J33" s="68" t="s">
        <v>122</v>
      </c>
      <c r="K33" s="69"/>
      <c r="L33" s="69"/>
      <c r="M33" s="69"/>
      <c r="N33" s="69">
        <f>SUBTOTAL(9,K33:M33)</f>
        <v>0</v>
      </c>
      <c r="O33" s="69">
        <v>4.54</v>
      </c>
      <c r="P33" s="69"/>
      <c r="Q33" s="69">
        <f t="shared" si="11"/>
        <v>4.54</v>
      </c>
      <c r="R33" s="68">
        <v>120.94</v>
      </c>
      <c r="S33" s="69"/>
      <c r="T33" s="69"/>
    </row>
    <row r="34" spans="2:20" customFormat="1" ht="16.149999999999999" customHeight="1" x14ac:dyDescent="0.2">
      <c r="B34" s="67"/>
      <c r="C34" s="68"/>
      <c r="D34" s="67"/>
      <c r="E34" s="67"/>
      <c r="F34" s="67"/>
      <c r="G34" s="68"/>
      <c r="H34" s="67"/>
      <c r="I34" s="68"/>
      <c r="J34" s="68" t="s">
        <v>18</v>
      </c>
      <c r="K34" s="69">
        <v>43.91</v>
      </c>
      <c r="L34" s="69">
        <v>3.97</v>
      </c>
      <c r="M34" s="69"/>
      <c r="N34" s="69">
        <f>SUBTOTAL(9,K34:M34)</f>
        <v>47.879999999999995</v>
      </c>
      <c r="O34" s="69">
        <v>119.51</v>
      </c>
      <c r="P34" s="69"/>
      <c r="Q34" s="69">
        <f t="shared" si="11"/>
        <v>167.39</v>
      </c>
      <c r="R34" s="68">
        <v>1084.96</v>
      </c>
      <c r="S34" s="69"/>
      <c r="T34" s="69"/>
    </row>
    <row r="35" spans="2:20" customFormat="1" ht="16.149999999999999" customHeight="1" x14ac:dyDescent="0.2">
      <c r="B35" s="67" t="s">
        <v>25</v>
      </c>
      <c r="C35" s="68"/>
      <c r="D35" s="67"/>
      <c r="E35" s="67"/>
      <c r="F35" s="67"/>
      <c r="G35" s="68"/>
      <c r="H35" s="67"/>
      <c r="I35" s="68"/>
      <c r="J35" s="68" t="s">
        <v>19</v>
      </c>
      <c r="K35" s="69">
        <v>2.2999999999999998</v>
      </c>
      <c r="L35" s="69">
        <v>1.17</v>
      </c>
      <c r="M35" s="69">
        <v>0.12</v>
      </c>
      <c r="N35" s="69">
        <f>SUBTOTAL(9,K35:M35)</f>
        <v>3.59</v>
      </c>
      <c r="O35" s="69">
        <v>15.13</v>
      </c>
      <c r="P35" s="69"/>
      <c r="Q35" s="69">
        <f t="shared" si="11"/>
        <v>18.72</v>
      </c>
      <c r="R35" s="68">
        <v>237.78</v>
      </c>
      <c r="S35" s="69"/>
      <c r="T35" s="69"/>
    </row>
    <row r="36" spans="2:20" customFormat="1" ht="23.25" customHeight="1" x14ac:dyDescent="0.2">
      <c r="B36" s="67"/>
      <c r="C36" s="68"/>
      <c r="D36" s="67"/>
      <c r="E36" s="67"/>
      <c r="F36" s="67"/>
      <c r="G36" s="72">
        <v>1.1000000000000001</v>
      </c>
      <c r="H36" s="67"/>
      <c r="I36" s="68"/>
      <c r="J36" s="72" t="s">
        <v>15</v>
      </c>
      <c r="K36" s="73">
        <f t="shared" ref="K36:R36" si="12">SUM(K31:K35)</f>
        <v>56.05</v>
      </c>
      <c r="L36" s="73">
        <f t="shared" si="12"/>
        <v>9.370000000000001</v>
      </c>
      <c r="M36" s="73">
        <f t="shared" si="12"/>
        <v>0.12</v>
      </c>
      <c r="N36" s="73">
        <f t="shared" si="12"/>
        <v>65.539999999999992</v>
      </c>
      <c r="O36" s="73">
        <f t="shared" si="12"/>
        <v>162.47</v>
      </c>
      <c r="P36" s="73">
        <f t="shared" si="12"/>
        <v>0</v>
      </c>
      <c r="Q36" s="113">
        <f t="shared" si="12"/>
        <v>228.01</v>
      </c>
      <c r="R36" s="72">
        <f t="shared" si="12"/>
        <v>3066.44</v>
      </c>
      <c r="S36" s="73">
        <v>13461.67</v>
      </c>
      <c r="T36" s="73"/>
    </row>
    <row r="37" spans="2:20" customFormat="1" ht="16.149999999999999" customHeight="1" x14ac:dyDescent="0.2">
      <c r="B37" s="67">
        <v>32</v>
      </c>
      <c r="C37" s="68" t="s">
        <v>146</v>
      </c>
      <c r="D37" s="67">
        <v>7</v>
      </c>
      <c r="E37" s="67">
        <v>37</v>
      </c>
      <c r="F37" s="67">
        <v>2</v>
      </c>
      <c r="G37" s="68">
        <v>0.8</v>
      </c>
      <c r="H37" s="67" t="s">
        <v>23</v>
      </c>
      <c r="I37" s="68" t="s">
        <v>21</v>
      </c>
      <c r="J37" s="68" t="s">
        <v>17</v>
      </c>
      <c r="K37" s="69">
        <v>9</v>
      </c>
      <c r="L37" s="69">
        <v>7.37</v>
      </c>
      <c r="M37" s="69"/>
      <c r="N37" s="69">
        <f>SUBTOTAL(9,K37:M37)</f>
        <v>16.37</v>
      </c>
      <c r="O37" s="69">
        <v>3.91</v>
      </c>
      <c r="P37" s="69"/>
      <c r="Q37" s="69">
        <f t="shared" ref="Q37:Q41" si="13">SUM(N37:P37)</f>
        <v>20.28</v>
      </c>
      <c r="R37" s="69">
        <v>1656.31</v>
      </c>
      <c r="S37" s="69"/>
      <c r="T37" s="69" t="s">
        <v>155</v>
      </c>
    </row>
    <row r="38" spans="2:20" customFormat="1" ht="16.149999999999999" customHeight="1" x14ac:dyDescent="0.2">
      <c r="B38" s="67" t="s">
        <v>25</v>
      </c>
      <c r="C38" s="68"/>
      <c r="D38" s="67"/>
      <c r="E38" s="67"/>
      <c r="F38" s="67"/>
      <c r="G38" s="68"/>
      <c r="H38" s="67" t="s">
        <v>151</v>
      </c>
      <c r="I38" s="68"/>
      <c r="J38" s="68" t="s">
        <v>131</v>
      </c>
      <c r="K38" s="69"/>
      <c r="L38" s="69"/>
      <c r="M38" s="69"/>
      <c r="N38" s="69">
        <f>SUBTOTAL(9,K38:M38)</f>
        <v>0</v>
      </c>
      <c r="O38" s="69"/>
      <c r="P38" s="69"/>
      <c r="Q38" s="69">
        <f t="shared" si="13"/>
        <v>0</v>
      </c>
      <c r="R38" s="69"/>
      <c r="S38" s="69"/>
      <c r="T38" s="69"/>
    </row>
    <row r="39" spans="2:20" customFormat="1" ht="16.149999999999999" customHeight="1" x14ac:dyDescent="0.2">
      <c r="B39" s="67"/>
      <c r="C39" s="68"/>
      <c r="D39" s="67"/>
      <c r="E39" s="67"/>
      <c r="F39" s="67"/>
      <c r="G39" s="68"/>
      <c r="H39" s="67">
        <v>45</v>
      </c>
      <c r="I39" s="68"/>
      <c r="J39" s="68" t="s">
        <v>122</v>
      </c>
      <c r="K39" s="69"/>
      <c r="L39" s="69"/>
      <c r="M39" s="69"/>
      <c r="N39" s="69">
        <f>SUBTOTAL(9,K39:M39)</f>
        <v>0</v>
      </c>
      <c r="O39" s="69"/>
      <c r="P39" s="69"/>
      <c r="Q39" s="69">
        <f t="shared" si="13"/>
        <v>0</v>
      </c>
      <c r="R39" s="69"/>
      <c r="S39" s="69"/>
      <c r="T39" s="69"/>
    </row>
    <row r="40" spans="2:20" customFormat="1" ht="16.149999999999999" customHeight="1" x14ac:dyDescent="0.2">
      <c r="B40" s="67"/>
      <c r="C40" s="68"/>
      <c r="D40" s="67"/>
      <c r="E40" s="67"/>
      <c r="F40" s="67"/>
      <c r="G40" s="68"/>
      <c r="H40" s="67"/>
      <c r="I40" s="68"/>
      <c r="J40" s="68" t="s">
        <v>18</v>
      </c>
      <c r="K40" s="69">
        <v>65.09</v>
      </c>
      <c r="L40" s="69">
        <v>9.7899999999999991</v>
      </c>
      <c r="M40" s="69">
        <v>0.46</v>
      </c>
      <c r="N40" s="69">
        <f>SUBTOTAL(9,K40:M40)</f>
        <v>75.339999999999989</v>
      </c>
      <c r="O40" s="69">
        <v>101.58</v>
      </c>
      <c r="P40" s="69"/>
      <c r="Q40" s="69">
        <f t="shared" si="13"/>
        <v>176.92</v>
      </c>
      <c r="R40" s="69">
        <v>1636.11</v>
      </c>
      <c r="S40" s="69"/>
      <c r="T40" s="69"/>
    </row>
    <row r="41" spans="2:20" customFormat="1" ht="16.149999999999999" customHeight="1" x14ac:dyDescent="0.2">
      <c r="B41" s="67" t="s">
        <v>25</v>
      </c>
      <c r="C41" s="68"/>
      <c r="D41" s="67"/>
      <c r="E41" s="67"/>
      <c r="F41" s="67"/>
      <c r="G41" s="68"/>
      <c r="H41" s="67"/>
      <c r="I41" s="68"/>
      <c r="J41" s="68" t="s">
        <v>19</v>
      </c>
      <c r="K41" s="69">
        <v>5.24</v>
      </c>
      <c r="L41" s="69">
        <v>5.83</v>
      </c>
      <c r="M41" s="69">
        <v>0.4</v>
      </c>
      <c r="N41" s="69">
        <f>SUBTOTAL(9,K41:M41)</f>
        <v>11.47</v>
      </c>
      <c r="O41" s="69">
        <v>2.69</v>
      </c>
      <c r="P41" s="69"/>
      <c r="Q41" s="69">
        <f t="shared" si="13"/>
        <v>14.16</v>
      </c>
      <c r="R41" s="69">
        <v>658.24</v>
      </c>
      <c r="S41" s="69"/>
      <c r="T41" s="69"/>
    </row>
    <row r="42" spans="2:20" customFormat="1" ht="22.5" customHeight="1" x14ac:dyDescent="0.2">
      <c r="B42" s="67"/>
      <c r="C42" s="68"/>
      <c r="D42" s="67"/>
      <c r="E42" s="67"/>
      <c r="F42" s="67"/>
      <c r="G42" s="72">
        <v>0.8</v>
      </c>
      <c r="H42" s="67"/>
      <c r="I42" s="68"/>
      <c r="J42" s="72" t="s">
        <v>15</v>
      </c>
      <c r="K42" s="73">
        <f t="shared" ref="K42:R42" si="14">SUM(K37:K41)</f>
        <v>79.33</v>
      </c>
      <c r="L42" s="73">
        <f t="shared" si="14"/>
        <v>22.990000000000002</v>
      </c>
      <c r="M42" s="73">
        <f t="shared" si="14"/>
        <v>0.8600000000000001</v>
      </c>
      <c r="N42" s="73">
        <f t="shared" si="14"/>
        <v>103.17999999999999</v>
      </c>
      <c r="O42" s="73">
        <f t="shared" si="14"/>
        <v>108.17999999999999</v>
      </c>
      <c r="P42" s="73">
        <f t="shared" si="14"/>
        <v>0</v>
      </c>
      <c r="Q42" s="74">
        <f t="shared" si="14"/>
        <v>211.35999999999999</v>
      </c>
      <c r="R42" s="73">
        <f t="shared" si="14"/>
        <v>3950.66</v>
      </c>
      <c r="S42" s="73">
        <v>11535.93</v>
      </c>
      <c r="T42" s="73"/>
    </row>
    <row r="43" spans="2:20" customFormat="1" ht="16.149999999999999" customHeight="1" x14ac:dyDescent="0.2">
      <c r="B43" s="67">
        <v>33</v>
      </c>
      <c r="C43" s="68" t="s">
        <v>146</v>
      </c>
      <c r="D43" s="67">
        <v>7</v>
      </c>
      <c r="E43" s="67">
        <v>27</v>
      </c>
      <c r="F43" s="67">
        <v>1</v>
      </c>
      <c r="G43" s="68">
        <v>10.4</v>
      </c>
      <c r="H43" s="67" t="s">
        <v>23</v>
      </c>
      <c r="I43" s="68" t="s">
        <v>21</v>
      </c>
      <c r="J43" s="68" t="s">
        <v>17</v>
      </c>
      <c r="K43" s="69">
        <v>17.34</v>
      </c>
      <c r="L43" s="69">
        <v>10.220000000000001</v>
      </c>
      <c r="M43" s="69"/>
      <c r="N43" s="69">
        <f>SUBTOTAL(9,K43:M43)</f>
        <v>27.560000000000002</v>
      </c>
      <c r="O43" s="69">
        <v>9.0399999999999991</v>
      </c>
      <c r="P43" s="69"/>
      <c r="Q43" s="69">
        <f t="shared" ref="Q43:Q47" si="15">SUM(N43:P43)</f>
        <v>36.6</v>
      </c>
      <c r="R43" s="69">
        <v>2876.5</v>
      </c>
      <c r="S43" s="69"/>
      <c r="T43" s="69" t="s">
        <v>155</v>
      </c>
    </row>
    <row r="44" spans="2:20" customFormat="1" ht="16.149999999999999" customHeight="1" x14ac:dyDescent="0.2">
      <c r="B44" s="67" t="s">
        <v>25</v>
      </c>
      <c r="C44" s="68"/>
      <c r="D44" s="67"/>
      <c r="E44" s="67"/>
      <c r="F44" s="67"/>
      <c r="G44" s="68"/>
      <c r="H44" s="67" t="s">
        <v>153</v>
      </c>
      <c r="I44" s="68"/>
      <c r="J44" s="68" t="s">
        <v>131</v>
      </c>
      <c r="K44" s="69"/>
      <c r="L44" s="69"/>
      <c r="M44" s="69"/>
      <c r="N44" s="69">
        <f>SUBTOTAL(9,K44:M44)</f>
        <v>0</v>
      </c>
      <c r="O44" s="69"/>
      <c r="P44" s="69"/>
      <c r="Q44" s="69">
        <f t="shared" si="15"/>
        <v>0</v>
      </c>
      <c r="R44" s="69"/>
      <c r="S44" s="69"/>
      <c r="T44" s="69"/>
    </row>
    <row r="45" spans="2:20" customFormat="1" ht="16.149999999999999" customHeight="1" x14ac:dyDescent="0.2">
      <c r="B45" s="67"/>
      <c r="C45" s="68"/>
      <c r="D45" s="67"/>
      <c r="E45" s="67"/>
      <c r="F45" s="67"/>
      <c r="G45" s="68"/>
      <c r="H45" s="67">
        <v>45</v>
      </c>
      <c r="I45" s="68"/>
      <c r="J45" s="68" t="s">
        <v>122</v>
      </c>
      <c r="K45" s="69"/>
      <c r="L45" s="69"/>
      <c r="M45" s="69"/>
      <c r="N45" s="69">
        <f>SUBTOTAL(9,K45:M45)</f>
        <v>0</v>
      </c>
      <c r="O45" s="69"/>
      <c r="P45" s="69"/>
      <c r="Q45" s="69">
        <f t="shared" si="15"/>
        <v>0</v>
      </c>
      <c r="R45" s="69"/>
      <c r="S45" s="69"/>
      <c r="T45" s="69"/>
    </row>
    <row r="46" spans="2:20" customFormat="1" ht="16.149999999999999" customHeight="1" x14ac:dyDescent="0.2">
      <c r="B46" s="67"/>
      <c r="C46" s="68"/>
      <c r="D46" s="67"/>
      <c r="E46" s="67"/>
      <c r="F46" s="67"/>
      <c r="G46" s="68"/>
      <c r="H46" s="67"/>
      <c r="I46" s="68"/>
      <c r="J46" s="68" t="s">
        <v>18</v>
      </c>
      <c r="K46" s="69">
        <v>870.46</v>
      </c>
      <c r="L46" s="69">
        <v>102.37</v>
      </c>
      <c r="M46" s="69">
        <v>3.48</v>
      </c>
      <c r="N46" s="69">
        <f>SUBTOTAL(9,K46:M46)</f>
        <v>976.31000000000006</v>
      </c>
      <c r="O46" s="69">
        <v>2051.29</v>
      </c>
      <c r="P46" s="69"/>
      <c r="Q46" s="69">
        <f t="shared" si="15"/>
        <v>3027.6</v>
      </c>
      <c r="R46" s="69">
        <v>21758.12</v>
      </c>
      <c r="S46" s="69"/>
      <c r="T46" s="69"/>
    </row>
    <row r="47" spans="2:20" customFormat="1" ht="16.149999999999999" customHeight="1" x14ac:dyDescent="0.2">
      <c r="B47" s="67" t="s">
        <v>25</v>
      </c>
      <c r="C47" s="68"/>
      <c r="D47" s="67"/>
      <c r="E47" s="67"/>
      <c r="F47" s="67"/>
      <c r="G47" s="68"/>
      <c r="H47" s="67"/>
      <c r="I47" s="68"/>
      <c r="J47" s="68" t="s">
        <v>142</v>
      </c>
      <c r="K47" s="69">
        <v>2.94</v>
      </c>
      <c r="L47" s="69">
        <v>4.67</v>
      </c>
      <c r="M47" s="69">
        <v>0.75</v>
      </c>
      <c r="N47" s="69">
        <f>SUBTOTAL(9,K47:M47)</f>
        <v>8.36</v>
      </c>
      <c r="O47" s="69">
        <v>3.48</v>
      </c>
      <c r="P47" s="69"/>
      <c r="Q47" s="69">
        <f t="shared" si="15"/>
        <v>11.84</v>
      </c>
      <c r="R47" s="69">
        <v>1368.11</v>
      </c>
      <c r="S47" s="69"/>
      <c r="T47" s="69"/>
    </row>
    <row r="48" spans="2:20" customFormat="1" ht="22.5" customHeight="1" x14ac:dyDescent="0.2">
      <c r="B48" s="67"/>
      <c r="C48" s="68"/>
      <c r="D48" s="67"/>
      <c r="E48" s="67"/>
      <c r="F48" s="67"/>
      <c r="G48" s="72">
        <v>10.4</v>
      </c>
      <c r="H48" s="67"/>
      <c r="I48" s="68"/>
      <c r="J48" s="72" t="s">
        <v>15</v>
      </c>
      <c r="K48" s="73">
        <f t="shared" ref="K48:R48" si="16">SUM(K43:K47)</f>
        <v>890.74000000000012</v>
      </c>
      <c r="L48" s="73">
        <f t="shared" si="16"/>
        <v>117.26</v>
      </c>
      <c r="M48" s="73">
        <f t="shared" si="16"/>
        <v>4.2300000000000004</v>
      </c>
      <c r="N48" s="73">
        <f t="shared" si="16"/>
        <v>1012.2300000000001</v>
      </c>
      <c r="O48" s="73">
        <f t="shared" si="16"/>
        <v>2063.81</v>
      </c>
      <c r="P48" s="73">
        <f t="shared" si="16"/>
        <v>0</v>
      </c>
      <c r="Q48" s="113">
        <f t="shared" si="16"/>
        <v>3076.04</v>
      </c>
      <c r="R48" s="73">
        <f t="shared" si="16"/>
        <v>26002.73</v>
      </c>
      <c r="S48" s="73">
        <v>123772.99</v>
      </c>
      <c r="T48" s="73"/>
    </row>
    <row r="49" spans="2:24" ht="16.149999999999999" customHeight="1" x14ac:dyDescent="0.2">
      <c r="B49" s="67"/>
      <c r="C49" s="68"/>
      <c r="D49" s="67"/>
      <c r="E49" s="67"/>
      <c r="F49" s="67"/>
      <c r="G49" s="68"/>
      <c r="H49" s="67"/>
      <c r="I49" s="68"/>
      <c r="J49" s="72"/>
      <c r="K49" s="73"/>
      <c r="L49" s="73"/>
      <c r="M49" s="73"/>
      <c r="N49" s="73"/>
      <c r="O49" s="73"/>
      <c r="P49" s="73"/>
      <c r="Q49" s="74"/>
      <c r="R49" s="74"/>
      <c r="S49" s="73"/>
      <c r="T49" s="73"/>
    </row>
    <row r="50" spans="2:24" ht="16.149999999999999" customHeight="1" x14ac:dyDescent="0.2">
      <c r="B50" s="67" t="s">
        <v>25</v>
      </c>
      <c r="C50" s="68"/>
      <c r="D50" s="67"/>
      <c r="E50" s="71"/>
      <c r="F50" s="71"/>
      <c r="G50" s="72"/>
      <c r="H50" s="67"/>
      <c r="I50" s="72"/>
      <c r="J50" s="72"/>
      <c r="K50" s="73"/>
      <c r="L50" s="73"/>
      <c r="M50" s="73"/>
      <c r="N50" s="73"/>
      <c r="O50" s="73"/>
      <c r="P50" s="73"/>
      <c r="Q50" s="74"/>
      <c r="R50" s="74"/>
      <c r="S50" s="73"/>
      <c r="T50" s="73"/>
      <c r="U50" t="s">
        <v>116</v>
      </c>
      <c r="V50" s="1">
        <f ca="1">OFFSET(ЛОТЫ!$E$26,X50,0,1,1)</f>
        <v>3.1799999999999997</v>
      </c>
      <c r="W50" s="1">
        <f ca="1">OFFSET(ЛОТЫ!$E$28,X50,-1,1,1)</f>
        <v>3096.1433999999999</v>
      </c>
      <c r="X50" s="1">
        <v>81</v>
      </c>
    </row>
    <row r="51" spans="2:24" x14ac:dyDescent="0.2">
      <c r="C51" s="68"/>
      <c r="L51" s="72"/>
    </row>
    <row r="52" spans="2:24" x14ac:dyDescent="0.2">
      <c r="B52" s="67"/>
      <c r="D52" s="71" t="s">
        <v>20</v>
      </c>
      <c r="E52" s="71"/>
      <c r="F52" s="71"/>
      <c r="G52" s="72">
        <f>SUM(G48+G42+G36+G30+G22+G16+G11)</f>
        <v>25.419999999999998</v>
      </c>
      <c r="H52" s="67"/>
      <c r="I52" s="72"/>
      <c r="J52" s="72"/>
      <c r="K52" s="72">
        <f t="shared" ref="K52:S52" si="17">SUM(K48+K42+K36+K30+K22+K16+K11)</f>
        <v>2121.1800000000003</v>
      </c>
      <c r="L52" s="72">
        <f t="shared" si="17"/>
        <v>704.08999999999992</v>
      </c>
      <c r="M52" s="72">
        <f t="shared" si="17"/>
        <v>41.539999999999992</v>
      </c>
      <c r="N52" s="72">
        <f t="shared" si="17"/>
        <v>2866.8100000000004</v>
      </c>
      <c r="O52" s="72">
        <f t="shared" si="17"/>
        <v>3972.8599999999997</v>
      </c>
      <c r="P52" s="72">
        <f t="shared" si="17"/>
        <v>0</v>
      </c>
      <c r="Q52" s="71">
        <f t="shared" si="17"/>
        <v>6839.67</v>
      </c>
      <c r="R52" s="72">
        <f t="shared" si="17"/>
        <v>137499.84000000003</v>
      </c>
      <c r="S52" s="72">
        <f t="shared" si="17"/>
        <v>377160.99</v>
      </c>
      <c r="T52" s="73"/>
    </row>
    <row r="53" spans="2:24" x14ac:dyDescent="0.2">
      <c r="C53" s="72"/>
    </row>
    <row r="55" spans="2:24" x14ac:dyDescent="0.2">
      <c r="D55" s="112"/>
      <c r="E55" s="78"/>
      <c r="F55" s="78"/>
      <c r="G55" s="78" t="s">
        <v>106</v>
      </c>
      <c r="H55" s="112"/>
      <c r="I55" s="112"/>
      <c r="J55" s="112"/>
      <c r="K55" s="79"/>
      <c r="L55" s="78"/>
      <c r="M55" s="78"/>
      <c r="N55" s="78"/>
      <c r="O55" s="78"/>
      <c r="P55" s="112" t="s">
        <v>129</v>
      </c>
      <c r="Q55" s="78"/>
      <c r="R55" s="78"/>
    </row>
    <row r="56" spans="2:24" x14ac:dyDescent="0.2">
      <c r="C56" s="75"/>
      <c r="D56" s="112"/>
      <c r="E56" s="78"/>
      <c r="F56" s="78"/>
      <c r="G56" s="78"/>
      <c r="H56" s="112"/>
      <c r="I56" s="112"/>
      <c r="J56" s="112"/>
      <c r="K56" s="79"/>
      <c r="L56" s="78"/>
      <c r="M56" s="78"/>
      <c r="N56" s="78"/>
      <c r="O56" s="78"/>
      <c r="P56" s="78"/>
      <c r="Q56" s="78"/>
      <c r="R56" s="78"/>
    </row>
    <row r="57" spans="2:24" x14ac:dyDescent="0.2">
      <c r="C57" s="75"/>
      <c r="D57" s="178"/>
      <c r="E57" s="178"/>
      <c r="F57" s="178"/>
      <c r="G57" s="179"/>
      <c r="H57" s="178"/>
      <c r="I57" s="179"/>
      <c r="J57" s="179"/>
    </row>
    <row r="58" spans="2:24" x14ac:dyDescent="0.2">
      <c r="D58" s="178"/>
      <c r="E58" s="178"/>
      <c r="F58" s="178"/>
      <c r="G58" s="179"/>
      <c r="M58" s="180"/>
      <c r="N58" s="180"/>
      <c r="O58" s="180"/>
    </row>
    <row r="83" spans="4:15" customFormat="1" x14ac:dyDescent="0.2">
      <c r="D83" s="178"/>
      <c r="E83" s="178"/>
      <c r="F83" s="178"/>
      <c r="G83" s="179"/>
      <c r="H83" s="178"/>
      <c r="I83" s="179"/>
      <c r="J83" s="179"/>
      <c r="K83" s="77"/>
      <c r="L83" s="77"/>
      <c r="M83" s="77"/>
      <c r="N83" s="77"/>
      <c r="O83" s="77"/>
    </row>
    <row r="84" spans="4:15" customFormat="1" x14ac:dyDescent="0.2">
      <c r="D84" s="178"/>
      <c r="E84" s="178"/>
      <c r="F84" s="178"/>
      <c r="G84" s="179"/>
      <c r="H84" s="75"/>
      <c r="I84" s="76"/>
      <c r="J84" s="76"/>
      <c r="K84" s="77"/>
      <c r="L84" s="77"/>
      <c r="M84" s="180"/>
      <c r="N84" s="180"/>
      <c r="O84" s="180"/>
    </row>
  </sheetData>
  <sheetProtection selectLockedCells="1" autoFilter="0"/>
  <sortState ref="C10:R385">
    <sortCondition ref="C385"/>
  </sortState>
  <mergeCells count="24">
    <mergeCell ref="B2:T2"/>
    <mergeCell ref="B5:B6"/>
    <mergeCell ref="C5:C6"/>
    <mergeCell ref="D5:D6"/>
    <mergeCell ref="E5:E6"/>
    <mergeCell ref="F5:F6"/>
    <mergeCell ref="K5:N5"/>
    <mergeCell ref="G5:G6"/>
    <mergeCell ref="H5:H6"/>
    <mergeCell ref="I5:I6"/>
    <mergeCell ref="J5:J6"/>
    <mergeCell ref="O5:O6"/>
    <mergeCell ref="P5:P6"/>
    <mergeCell ref="Q5:Q6"/>
    <mergeCell ref="R5:R6"/>
    <mergeCell ref="S5:S6"/>
    <mergeCell ref="D83:G84"/>
    <mergeCell ref="H83:J83"/>
    <mergeCell ref="M84:O84"/>
    <mergeCell ref="T5:T6"/>
    <mergeCell ref="B3:T3"/>
    <mergeCell ref="D57:G58"/>
    <mergeCell ref="H57:J57"/>
    <mergeCell ref="M58:O58"/>
  </mergeCells>
  <pageMargins left="0" right="0" top="0" bottom="0" header="0.31496062992125984" footer="0.31496062992125984"/>
  <pageSetup paperSize="9" scale="62" orientation="landscape" r:id="rId1"/>
  <ignoredErrors>
    <ignoredError sqref="N9 N7 P7:Q7 N12 P12:Q12 P9:Q9" unlockedFormula="1"/>
    <ignoredError sqref="K16:Q16 N21 P21:Q21 P17:Q18 N17:N18" formula="1" unlockedFormula="1"/>
    <ignoredError sqref="N11 P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РАСЧЕТ</vt:lpstr>
      <vt:lpstr>ЛОТЫ</vt:lpstr>
      <vt:lpstr>Извещение</vt:lpstr>
      <vt:lpstr>Извещение!Заголовки_для_печати</vt:lpstr>
      <vt:lpstr>Извещение!Область_печати</vt:lpstr>
      <vt:lpstr>ЛОТЫ!Область_печати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2017-08-10T00:59:23Z</cp:lastPrinted>
  <dcterms:created xsi:type="dcterms:W3CDTF">1996-10-08T23:32:33Z</dcterms:created>
  <dcterms:modified xsi:type="dcterms:W3CDTF">2017-10-04T11:08:25Z</dcterms:modified>
</cp:coreProperties>
</file>