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080" windowWidth="9720" windowHeight="6360" activeTab="2"/>
  </bookViews>
  <sheets>
    <sheet name="РАСЧЕТ" sheetId="19" r:id="rId1"/>
    <sheet name="ЛОТЫ" sheetId="20" r:id="rId2"/>
    <sheet name="Извещение" sheetId="11" r:id="rId3"/>
  </sheets>
  <definedNames>
    <definedName name="_xlnm._FilterDatabase" localSheetId="2" hidden="1">Извещение!$B$5:$T$12</definedName>
    <definedName name="д1">#REF!</definedName>
    <definedName name="_xlnm.Print_Titles" localSheetId="2">Извещение!$5:$6</definedName>
    <definedName name="ЛУ">#REF!</definedName>
    <definedName name="_xlnm.Print_Area" localSheetId="2">Извещение!$B$1:$X$80</definedName>
    <definedName name="_xlnm.Print_Area" localSheetId="1">ЛОТЫ!$B$1:$H$359</definedName>
    <definedName name="_xlnm.Print_Area" localSheetId="0">РАСЧЕТ!$B$1:$N$567</definedName>
  </definedNames>
  <calcPr calcId="144525"/>
</workbook>
</file>

<file path=xl/calcChain.xml><?xml version="1.0" encoding="utf-8"?>
<calcChain xmlns="http://schemas.openxmlformats.org/spreadsheetml/2006/main">
  <c r="S73" i="11" l="1"/>
  <c r="R73" i="11"/>
  <c r="Q73" i="11"/>
  <c r="O73" i="11"/>
  <c r="N73" i="11"/>
  <c r="M73" i="11"/>
  <c r="L73" i="11"/>
  <c r="K73" i="11"/>
  <c r="G73" i="11"/>
  <c r="R64" i="11"/>
  <c r="R57" i="11"/>
  <c r="P71" i="11"/>
  <c r="O71" i="11"/>
  <c r="M71" i="11"/>
  <c r="L71" i="11"/>
  <c r="K71" i="11"/>
  <c r="N70" i="11"/>
  <c r="Q70" i="11" s="1"/>
  <c r="N69" i="11"/>
  <c r="Q69" i="11" s="1"/>
  <c r="N68" i="11"/>
  <c r="Q68" i="11" s="1"/>
  <c r="N67" i="11"/>
  <c r="Q67" i="11" s="1"/>
  <c r="N66" i="11"/>
  <c r="Q66" i="11" s="1"/>
  <c r="N65" i="11"/>
  <c r="P64" i="11"/>
  <c r="O64" i="11"/>
  <c r="M64" i="11"/>
  <c r="L64" i="11"/>
  <c r="K64" i="11"/>
  <c r="N63" i="11"/>
  <c r="Q63" i="11" s="1"/>
  <c r="N62" i="11"/>
  <c r="Q62" i="11" s="1"/>
  <c r="N61" i="11"/>
  <c r="Q61" i="11" s="1"/>
  <c r="N60" i="11"/>
  <c r="Q60" i="11" s="1"/>
  <c r="N59" i="11"/>
  <c r="Q59" i="11" s="1"/>
  <c r="N58" i="11"/>
  <c r="P57" i="11"/>
  <c r="O57" i="11"/>
  <c r="M57" i="11"/>
  <c r="L57" i="11"/>
  <c r="K57" i="11"/>
  <c r="N56" i="11"/>
  <c r="Q56" i="11" s="1"/>
  <c r="N55" i="11"/>
  <c r="Q55" i="11" s="1"/>
  <c r="N54" i="11"/>
  <c r="Q54" i="11" s="1"/>
  <c r="N53" i="11"/>
  <c r="Q53" i="11" s="1"/>
  <c r="N52" i="11"/>
  <c r="P51" i="11"/>
  <c r="O51" i="11"/>
  <c r="M51" i="11"/>
  <c r="L51" i="11"/>
  <c r="K51" i="11"/>
  <c r="N50" i="11"/>
  <c r="Q50" i="11" s="1"/>
  <c r="N49" i="11"/>
  <c r="Q49" i="11" s="1"/>
  <c r="N48" i="11"/>
  <c r="Q48" i="11" s="1"/>
  <c r="N47" i="11"/>
  <c r="G349" i="20"/>
  <c r="G348" i="20"/>
  <c r="G347" i="20"/>
  <c r="G346" i="20"/>
  <c r="G345" i="20"/>
  <c r="G344" i="20"/>
  <c r="G343" i="20"/>
  <c r="E354" i="20" s="1"/>
  <c r="G342" i="20"/>
  <c r="G341" i="20"/>
  <c r="G340" i="20"/>
  <c r="E352" i="20" s="1"/>
  <c r="G332" i="20"/>
  <c r="G313" i="20"/>
  <c r="G312" i="20"/>
  <c r="G311" i="20"/>
  <c r="G310" i="20"/>
  <c r="G309" i="20"/>
  <c r="G308" i="20"/>
  <c r="G307" i="20"/>
  <c r="E318" i="20" s="1"/>
  <c r="G306" i="20"/>
  <c r="G305" i="20"/>
  <c r="G304" i="20"/>
  <c r="E316" i="20" s="1"/>
  <c r="G296" i="20"/>
  <c r="G277" i="20"/>
  <c r="G276" i="20"/>
  <c r="G275" i="20"/>
  <c r="G274" i="20"/>
  <c r="G273" i="20"/>
  <c r="G272" i="20"/>
  <c r="E283" i="20" s="1"/>
  <c r="G271" i="20"/>
  <c r="E282" i="20" s="1"/>
  <c r="G270" i="20"/>
  <c r="G269" i="20"/>
  <c r="G268" i="20"/>
  <c r="E280" i="20" s="1"/>
  <c r="G260" i="20"/>
  <c r="G241" i="20"/>
  <c r="G240" i="20"/>
  <c r="G239" i="20"/>
  <c r="G238" i="20"/>
  <c r="G237" i="20"/>
  <c r="G236" i="20"/>
  <c r="G235" i="20"/>
  <c r="E246" i="20" s="1"/>
  <c r="G234" i="20"/>
  <c r="G233" i="20"/>
  <c r="G232" i="20"/>
  <c r="E244" i="20" s="1"/>
  <c r="G224" i="20"/>
  <c r="M545" i="19"/>
  <c r="K545" i="19"/>
  <c r="J545" i="19"/>
  <c r="I545" i="19"/>
  <c r="L544" i="19"/>
  <c r="N544" i="19" s="1"/>
  <c r="M543" i="19"/>
  <c r="K543" i="19"/>
  <c r="J543" i="19"/>
  <c r="I543" i="19"/>
  <c r="L542" i="19"/>
  <c r="N542" i="19" s="1"/>
  <c r="M541" i="19"/>
  <c r="K541" i="19"/>
  <c r="J541" i="19"/>
  <c r="I541" i="19"/>
  <c r="L541" i="19" s="1"/>
  <c r="L540" i="19"/>
  <c r="N540" i="19" s="1"/>
  <c r="M539" i="19"/>
  <c r="K539" i="19"/>
  <c r="J539" i="19"/>
  <c r="I539" i="19"/>
  <c r="L539" i="19" s="1"/>
  <c r="L538" i="19"/>
  <c r="N538" i="19" s="1"/>
  <c r="M537" i="19"/>
  <c r="K537" i="19"/>
  <c r="J537" i="19"/>
  <c r="I537" i="19"/>
  <c r="L537" i="19" s="1"/>
  <c r="L536" i="19"/>
  <c r="N536" i="19" s="1"/>
  <c r="M535" i="19"/>
  <c r="M547" i="19" s="1"/>
  <c r="M546" i="19" s="1"/>
  <c r="K535" i="19"/>
  <c r="K547" i="19" s="1"/>
  <c r="K546" i="19" s="1"/>
  <c r="J535" i="19"/>
  <c r="J547" i="19" s="1"/>
  <c r="J546" i="19" s="1"/>
  <c r="I535" i="19"/>
  <c r="L534" i="19"/>
  <c r="N534" i="19" s="1"/>
  <c r="M487" i="19"/>
  <c r="K487" i="19"/>
  <c r="J487" i="19"/>
  <c r="I487" i="19"/>
  <c r="L487" i="19" s="1"/>
  <c r="N487" i="19" s="1"/>
  <c r="L486" i="19"/>
  <c r="N486" i="19" s="1"/>
  <c r="M485" i="19"/>
  <c r="K485" i="19"/>
  <c r="J485" i="19"/>
  <c r="I485" i="19"/>
  <c r="L484" i="19"/>
  <c r="N484" i="19" s="1"/>
  <c r="M483" i="19"/>
  <c r="K483" i="19"/>
  <c r="J483" i="19"/>
  <c r="I483" i="19"/>
  <c r="L483" i="19" s="1"/>
  <c r="N483" i="19" s="1"/>
  <c r="L482" i="19"/>
  <c r="N482" i="19" s="1"/>
  <c r="M481" i="19"/>
  <c r="K481" i="19"/>
  <c r="J481" i="19"/>
  <c r="I481" i="19"/>
  <c r="L481" i="19" s="1"/>
  <c r="L480" i="19"/>
  <c r="N480" i="19" s="1"/>
  <c r="M479" i="19"/>
  <c r="K479" i="19"/>
  <c r="J479" i="19"/>
  <c r="I479" i="19"/>
  <c r="L479" i="19" s="1"/>
  <c r="N479" i="19" s="1"/>
  <c r="L478" i="19"/>
  <c r="N478" i="19" s="1"/>
  <c r="M477" i="19"/>
  <c r="M489" i="19" s="1"/>
  <c r="M488" i="19" s="1"/>
  <c r="K477" i="19"/>
  <c r="K489" i="19" s="1"/>
  <c r="K488" i="19" s="1"/>
  <c r="J477" i="19"/>
  <c r="J489" i="19" s="1"/>
  <c r="J488" i="19" s="1"/>
  <c r="I477" i="19"/>
  <c r="L476" i="19"/>
  <c r="N476" i="19" s="1"/>
  <c r="M429" i="19"/>
  <c r="K429" i="19"/>
  <c r="J429" i="19"/>
  <c r="I429" i="19"/>
  <c r="L429" i="19" s="1"/>
  <c r="N429" i="19" s="1"/>
  <c r="L428" i="19"/>
  <c r="N428" i="19" s="1"/>
  <c r="M427" i="19"/>
  <c r="K427" i="19"/>
  <c r="J427" i="19"/>
  <c r="I427" i="19"/>
  <c r="L427" i="19" s="1"/>
  <c r="L426" i="19"/>
  <c r="N426" i="19" s="1"/>
  <c r="M425" i="19"/>
  <c r="K425" i="19"/>
  <c r="J425" i="19"/>
  <c r="I425" i="19"/>
  <c r="L425" i="19" s="1"/>
  <c r="N425" i="19" s="1"/>
  <c r="L424" i="19"/>
  <c r="N424" i="19" s="1"/>
  <c r="M423" i="19"/>
  <c r="K423" i="19"/>
  <c r="J423" i="19"/>
  <c r="I423" i="19"/>
  <c r="L423" i="19" s="1"/>
  <c r="L422" i="19"/>
  <c r="N422" i="19" s="1"/>
  <c r="M421" i="19"/>
  <c r="K421" i="19"/>
  <c r="J421" i="19"/>
  <c r="I421" i="19"/>
  <c r="L421" i="19" s="1"/>
  <c r="N421" i="19" s="1"/>
  <c r="L420" i="19"/>
  <c r="N420" i="19" s="1"/>
  <c r="M419" i="19"/>
  <c r="M431" i="19" s="1"/>
  <c r="M430" i="19" s="1"/>
  <c r="K419" i="19"/>
  <c r="K431" i="19" s="1"/>
  <c r="K430" i="19" s="1"/>
  <c r="J419" i="19"/>
  <c r="J431" i="19" s="1"/>
  <c r="J430" i="19" s="1"/>
  <c r="I419" i="19"/>
  <c r="L418" i="19"/>
  <c r="N418" i="19" s="1"/>
  <c r="M371" i="19"/>
  <c r="K371" i="19"/>
  <c r="J371" i="19"/>
  <c r="I371" i="19"/>
  <c r="L371" i="19" s="1"/>
  <c r="N371" i="19" s="1"/>
  <c r="L370" i="19"/>
  <c r="N370" i="19" s="1"/>
  <c r="M369" i="19"/>
  <c r="K369" i="19"/>
  <c r="J369" i="19"/>
  <c r="I369" i="19"/>
  <c r="L369" i="19" s="1"/>
  <c r="L368" i="19"/>
  <c r="N368" i="19" s="1"/>
  <c r="M367" i="19"/>
  <c r="K367" i="19"/>
  <c r="J367" i="19"/>
  <c r="I367" i="19"/>
  <c r="L367" i="19" s="1"/>
  <c r="N367" i="19" s="1"/>
  <c r="L366" i="19"/>
  <c r="N366" i="19" s="1"/>
  <c r="M365" i="19"/>
  <c r="K365" i="19"/>
  <c r="J365" i="19"/>
  <c r="I365" i="19"/>
  <c r="L365" i="19" s="1"/>
  <c r="L364" i="19"/>
  <c r="N364" i="19" s="1"/>
  <c r="M363" i="19"/>
  <c r="K363" i="19"/>
  <c r="J363" i="19"/>
  <c r="I363" i="19"/>
  <c r="L363" i="19" s="1"/>
  <c r="N363" i="19" s="1"/>
  <c r="L362" i="19"/>
  <c r="N362" i="19" s="1"/>
  <c r="M361" i="19"/>
  <c r="M373" i="19" s="1"/>
  <c r="M372" i="19" s="1"/>
  <c r="K361" i="19"/>
  <c r="K373" i="19" s="1"/>
  <c r="K372" i="19" s="1"/>
  <c r="J361" i="19"/>
  <c r="J373" i="19" s="1"/>
  <c r="J372" i="19" s="1"/>
  <c r="I361" i="19"/>
  <c r="L360" i="19"/>
  <c r="N360" i="19" s="1"/>
  <c r="N64" i="11" l="1"/>
  <c r="N71" i="11"/>
  <c r="N51" i="11"/>
  <c r="N57" i="11"/>
  <c r="Q65" i="11"/>
  <c r="Q71" i="11" s="1"/>
  <c r="Q58" i="11"/>
  <c r="Q64" i="11" s="1"/>
  <c r="Q52" i="11"/>
  <c r="Q57" i="11" s="1"/>
  <c r="Q47" i="11"/>
  <c r="E355" i="20"/>
  <c r="E353" i="20"/>
  <c r="E319" i="20"/>
  <c r="E317" i="20"/>
  <c r="E281" i="20"/>
  <c r="E284" i="20" s="1"/>
  <c r="D286" i="20" s="1"/>
  <c r="D287" i="20" s="1"/>
  <c r="E247" i="20"/>
  <c r="E245" i="20"/>
  <c r="L485" i="19"/>
  <c r="N485" i="19" s="1"/>
  <c r="L545" i="19"/>
  <c r="N545" i="19" s="1"/>
  <c r="L543" i="19"/>
  <c r="N543" i="19" s="1"/>
  <c r="N541" i="19"/>
  <c r="N539" i="19"/>
  <c r="N537" i="19"/>
  <c r="L535" i="19"/>
  <c r="N535" i="19" s="1"/>
  <c r="N481" i="19"/>
  <c r="L477" i="19"/>
  <c r="N477" i="19" s="1"/>
  <c r="N427" i="19"/>
  <c r="N423" i="19"/>
  <c r="L419" i="19"/>
  <c r="N419" i="19" s="1"/>
  <c r="N369" i="19"/>
  <c r="N365" i="19"/>
  <c r="L361" i="19"/>
  <c r="N361" i="19" s="1"/>
  <c r="I547" i="19"/>
  <c r="I489" i="19"/>
  <c r="I431" i="19"/>
  <c r="I373" i="19"/>
  <c r="N43" i="11"/>
  <c r="Q43" i="11" s="1"/>
  <c r="N37" i="11"/>
  <c r="Q37" i="11" s="1"/>
  <c r="N24" i="11"/>
  <c r="Q24" i="11" s="1"/>
  <c r="N17" i="11"/>
  <c r="Q17" i="11" s="1"/>
  <c r="N16" i="11"/>
  <c r="Q16" i="11" s="1"/>
  <c r="N15" i="11"/>
  <c r="Q15" i="11" s="1"/>
  <c r="N14" i="11"/>
  <c r="Q14" i="11" s="1"/>
  <c r="N10" i="11"/>
  <c r="Q10" i="11" s="1"/>
  <c r="N9" i="11"/>
  <c r="Q9" i="11" s="1"/>
  <c r="N8" i="11"/>
  <c r="Q8" i="11" s="1"/>
  <c r="M307" i="19"/>
  <c r="K307" i="19"/>
  <c r="J307" i="19"/>
  <c r="I307" i="19"/>
  <c r="L306" i="19"/>
  <c r="N306" i="19" s="1"/>
  <c r="M252" i="19"/>
  <c r="K252" i="19"/>
  <c r="J252" i="19"/>
  <c r="I252" i="19"/>
  <c r="L252" i="19" s="1"/>
  <c r="L251" i="19"/>
  <c r="N251" i="19" s="1"/>
  <c r="M86" i="19"/>
  <c r="K86" i="19"/>
  <c r="J86" i="19"/>
  <c r="M84" i="19"/>
  <c r="K84" i="19"/>
  <c r="J84" i="19"/>
  <c r="I84" i="19"/>
  <c r="L84" i="19"/>
  <c r="N84" i="19" s="1"/>
  <c r="I86" i="19"/>
  <c r="L85" i="19"/>
  <c r="N85" i="19" s="1"/>
  <c r="L83" i="19"/>
  <c r="N83" i="19" s="1"/>
  <c r="E356" i="20" l="1"/>
  <c r="D358" i="20" s="1"/>
  <c r="D359" i="20" s="1"/>
  <c r="E320" i="20"/>
  <c r="D322" i="20" s="1"/>
  <c r="D323" i="20" s="1"/>
  <c r="E248" i="20"/>
  <c r="D250" i="20" s="1"/>
  <c r="D251" i="20" s="1"/>
  <c r="L547" i="19"/>
  <c r="N547" i="19" s="1"/>
  <c r="I546" i="19"/>
  <c r="L546" i="19" s="1"/>
  <c r="N546" i="19" s="1"/>
  <c r="L489" i="19"/>
  <c r="N489" i="19" s="1"/>
  <c r="I488" i="19"/>
  <c r="L488" i="19" s="1"/>
  <c r="N488" i="19" s="1"/>
  <c r="L431" i="19"/>
  <c r="N431" i="19" s="1"/>
  <c r="I430" i="19"/>
  <c r="L430" i="19" s="1"/>
  <c r="N430" i="19" s="1"/>
  <c r="L373" i="19"/>
  <c r="N373" i="19" s="1"/>
  <c r="I372" i="19"/>
  <c r="L372" i="19" s="1"/>
  <c r="L307" i="19"/>
  <c r="N307" i="19" s="1"/>
  <c r="N252" i="19"/>
  <c r="L86" i="19"/>
  <c r="N86" i="19" s="1"/>
  <c r="L134" i="19"/>
  <c r="N134" i="19" s="1"/>
  <c r="I135" i="19"/>
  <c r="J135" i="19"/>
  <c r="K135" i="19"/>
  <c r="L135" i="19"/>
  <c r="M135" i="19"/>
  <c r="N135" i="19"/>
  <c r="J136" i="19"/>
  <c r="J137" i="19" s="1"/>
  <c r="J145" i="19" s="1"/>
  <c r="J144" i="19" s="1"/>
  <c r="K136" i="19"/>
  <c r="I137" i="19"/>
  <c r="M137" i="19"/>
  <c r="L138" i="19"/>
  <c r="N138" i="19" s="1"/>
  <c r="I139" i="19"/>
  <c r="J139" i="19"/>
  <c r="K139" i="19"/>
  <c r="L139" i="19"/>
  <c r="M139" i="19"/>
  <c r="N139" i="19"/>
  <c r="L140" i="19"/>
  <c r="N140" i="19" s="1"/>
  <c r="I141" i="19"/>
  <c r="J141" i="19"/>
  <c r="K141" i="19"/>
  <c r="L141" i="19"/>
  <c r="M141" i="19"/>
  <c r="N141" i="19"/>
  <c r="L142" i="19"/>
  <c r="N142" i="19" s="1"/>
  <c r="I143" i="19"/>
  <c r="J143" i="19"/>
  <c r="K143" i="19"/>
  <c r="M143" i="19"/>
  <c r="I145" i="19"/>
  <c r="I144" i="19" s="1"/>
  <c r="M145" i="19"/>
  <c r="M144" i="19" s="1"/>
  <c r="L188" i="19"/>
  <c r="N188" i="19" s="1"/>
  <c r="I189" i="19"/>
  <c r="J189" i="19"/>
  <c r="K189" i="19"/>
  <c r="M189" i="19"/>
  <c r="J190" i="19"/>
  <c r="J191" i="19" s="1"/>
  <c r="K190" i="19"/>
  <c r="I191" i="19"/>
  <c r="K191" i="19"/>
  <c r="M191" i="19"/>
  <c r="L192" i="19"/>
  <c r="N192" i="19" s="1"/>
  <c r="I193" i="19"/>
  <c r="J193" i="19"/>
  <c r="K193" i="19"/>
  <c r="M193" i="19"/>
  <c r="L194" i="19"/>
  <c r="N194" i="19" s="1"/>
  <c r="I195" i="19"/>
  <c r="L195" i="19" s="1"/>
  <c r="J195" i="19"/>
  <c r="K195" i="19"/>
  <c r="M195" i="19"/>
  <c r="L196" i="19"/>
  <c r="N196" i="19" s="1"/>
  <c r="I197" i="19"/>
  <c r="J197" i="19"/>
  <c r="K197" i="19"/>
  <c r="M197" i="19"/>
  <c r="I199" i="19"/>
  <c r="I198" i="19" s="1"/>
  <c r="K199" i="19"/>
  <c r="K198" i="19" s="1"/>
  <c r="M199" i="19"/>
  <c r="M198" i="19" s="1"/>
  <c r="L243" i="19"/>
  <c r="N243" i="19" s="1"/>
  <c r="I244" i="19"/>
  <c r="J244" i="19"/>
  <c r="K244" i="19"/>
  <c r="M244" i="19"/>
  <c r="L245" i="19"/>
  <c r="N245" i="19" s="1"/>
  <c r="I246" i="19"/>
  <c r="J246" i="19"/>
  <c r="K246" i="19"/>
  <c r="M246" i="19"/>
  <c r="L247" i="19"/>
  <c r="N247" i="19" s="1"/>
  <c r="I248" i="19"/>
  <c r="J248" i="19"/>
  <c r="K248" i="19"/>
  <c r="M248" i="19"/>
  <c r="L249" i="19"/>
  <c r="N249" i="19" s="1"/>
  <c r="I250" i="19"/>
  <c r="L250" i="19" s="1"/>
  <c r="J250" i="19"/>
  <c r="K250" i="19"/>
  <c r="M250" i="19"/>
  <c r="L253" i="19"/>
  <c r="N253" i="19" s="1"/>
  <c r="I254" i="19"/>
  <c r="J254" i="19"/>
  <c r="K254" i="19"/>
  <c r="M254" i="19"/>
  <c r="I256" i="19"/>
  <c r="I255" i="19" s="1"/>
  <c r="J256" i="19"/>
  <c r="J255" i="19" s="1"/>
  <c r="K256" i="19"/>
  <c r="K255" i="19" s="1"/>
  <c r="M256" i="19"/>
  <c r="M255" i="19" s="1"/>
  <c r="L302" i="19"/>
  <c r="N302" i="19" s="1"/>
  <c r="I303" i="19"/>
  <c r="J303" i="19"/>
  <c r="K303" i="19"/>
  <c r="M303" i="19"/>
  <c r="L304" i="19"/>
  <c r="N304" i="19" s="1"/>
  <c r="I305" i="19"/>
  <c r="J305" i="19"/>
  <c r="K305" i="19"/>
  <c r="M305" i="19"/>
  <c r="M315" i="19" s="1"/>
  <c r="M314" i="19" s="1"/>
  <c r="L308" i="19"/>
  <c r="N308" i="19" s="1"/>
  <c r="I309" i="19"/>
  <c r="J309" i="19"/>
  <c r="K309" i="19"/>
  <c r="M309" i="19"/>
  <c r="L310" i="19"/>
  <c r="N310" i="19" s="1"/>
  <c r="I311" i="19"/>
  <c r="J311" i="19"/>
  <c r="K311" i="19"/>
  <c r="M311" i="19"/>
  <c r="L312" i="19"/>
  <c r="N312" i="19" s="1"/>
  <c r="I313" i="19"/>
  <c r="J313" i="19"/>
  <c r="K313" i="19"/>
  <c r="M313" i="19"/>
  <c r="I315" i="19"/>
  <c r="I314" i="19" s="1"/>
  <c r="J315" i="19"/>
  <c r="J314" i="19" s="1"/>
  <c r="K315" i="19"/>
  <c r="K314" i="19" s="1"/>
  <c r="M90" i="19"/>
  <c r="K90" i="19"/>
  <c r="J90" i="19"/>
  <c r="I90" i="19"/>
  <c r="L89" i="19"/>
  <c r="N89" i="19" s="1"/>
  <c r="M88" i="19"/>
  <c r="K88" i="19"/>
  <c r="J88" i="19"/>
  <c r="I88" i="19"/>
  <c r="L87" i="19"/>
  <c r="N87" i="19" s="1"/>
  <c r="M82" i="19"/>
  <c r="K82" i="19"/>
  <c r="J82" i="19"/>
  <c r="I82" i="19"/>
  <c r="L81" i="19"/>
  <c r="N81" i="19" s="1"/>
  <c r="M80" i="19"/>
  <c r="I80" i="19"/>
  <c r="K79" i="19"/>
  <c r="K80" i="19" s="1"/>
  <c r="J79" i="19"/>
  <c r="J80" i="19" s="1"/>
  <c r="M78" i="19"/>
  <c r="M92" i="19" s="1"/>
  <c r="M91" i="19" s="1"/>
  <c r="K78" i="19"/>
  <c r="J78" i="19"/>
  <c r="I78" i="19"/>
  <c r="L78" i="19" s="1"/>
  <c r="N78" i="19" s="1"/>
  <c r="L77" i="19"/>
  <c r="N77" i="19" s="1"/>
  <c r="L190" i="19" l="1"/>
  <c r="N190" i="19" s="1"/>
  <c r="L136" i="19"/>
  <c r="N136" i="19" s="1"/>
  <c r="K137" i="19"/>
  <c r="K92" i="19"/>
  <c r="K91" i="19" s="1"/>
  <c r="L313" i="19"/>
  <c r="N313" i="19" s="1"/>
  <c r="L309" i="19"/>
  <c r="N309" i="19" s="1"/>
  <c r="L305" i="19"/>
  <c r="N305" i="19" s="1"/>
  <c r="L303" i="19"/>
  <c r="N303" i="19" s="1"/>
  <c r="N250" i="19"/>
  <c r="L246" i="19"/>
  <c r="N246" i="19" s="1"/>
  <c r="L254" i="19"/>
  <c r="L248" i="19"/>
  <c r="N254" i="19"/>
  <c r="N248" i="19"/>
  <c r="L244" i="19"/>
  <c r="N244" i="19" s="1"/>
  <c r="L197" i="19"/>
  <c r="J199" i="19"/>
  <c r="J198" i="19" s="1"/>
  <c r="L198" i="19" s="1"/>
  <c r="N198" i="19" s="1"/>
  <c r="L193" i="19"/>
  <c r="N197" i="19"/>
  <c r="N195" i="19"/>
  <c r="N193" i="19"/>
  <c r="L189" i="19"/>
  <c r="N189" i="19" s="1"/>
  <c r="L143" i="19"/>
  <c r="N143" i="19" s="1"/>
  <c r="L82" i="19"/>
  <c r="J92" i="19"/>
  <c r="J91" i="19" s="1"/>
  <c r="L311" i="19"/>
  <c r="N311" i="19" s="1"/>
  <c r="L90" i="19"/>
  <c r="N90" i="19" s="1"/>
  <c r="L88" i="19"/>
  <c r="N88" i="19" s="1"/>
  <c r="N82" i="19"/>
  <c r="L314" i="19"/>
  <c r="N314" i="19" s="1"/>
  <c r="L255" i="19"/>
  <c r="N255" i="19" s="1"/>
  <c r="L191" i="19"/>
  <c r="N191" i="19" s="1"/>
  <c r="L315" i="19"/>
  <c r="N315" i="19" s="1"/>
  <c r="L256" i="19"/>
  <c r="N256" i="19" s="1"/>
  <c r="L80" i="19"/>
  <c r="N80" i="19" s="1"/>
  <c r="L79" i="19"/>
  <c r="N79" i="19" s="1"/>
  <c r="I92" i="19"/>
  <c r="P46" i="11"/>
  <c r="O46" i="11"/>
  <c r="M46" i="11"/>
  <c r="L46" i="11"/>
  <c r="K46" i="11"/>
  <c r="N45" i="11"/>
  <c r="Q45" i="11" s="1"/>
  <c r="N44" i="11"/>
  <c r="Q44" i="11" s="1"/>
  <c r="N42" i="11"/>
  <c r="Q42" i="11" s="1"/>
  <c r="N41" i="11"/>
  <c r="Q41" i="11" s="1"/>
  <c r="N40" i="11"/>
  <c r="P39" i="11"/>
  <c r="O39" i="11"/>
  <c r="M39" i="11"/>
  <c r="L39" i="11"/>
  <c r="K39" i="11"/>
  <c r="N38" i="11"/>
  <c r="Q38" i="11" s="1"/>
  <c r="N36" i="11"/>
  <c r="Q36" i="11" s="1"/>
  <c r="N35" i="11"/>
  <c r="Q35" i="11" s="1"/>
  <c r="N34" i="11"/>
  <c r="N33" i="11"/>
  <c r="O32" i="11"/>
  <c r="M32" i="11"/>
  <c r="L32" i="11"/>
  <c r="K32" i="11"/>
  <c r="N31" i="11"/>
  <c r="Q31" i="11" s="1"/>
  <c r="N30" i="11"/>
  <c r="Q30" i="11" s="1"/>
  <c r="N29" i="11"/>
  <c r="Q29" i="11" s="1"/>
  <c r="N28" i="11"/>
  <c r="Q28" i="11" s="1"/>
  <c r="N27" i="11"/>
  <c r="L137" i="19" l="1"/>
  <c r="N137" i="19" s="1"/>
  <c r="K145" i="19"/>
  <c r="N46" i="11"/>
  <c r="N32" i="11"/>
  <c r="L199" i="19"/>
  <c r="N199" i="19" s="1"/>
  <c r="L92" i="19"/>
  <c r="N92" i="19" s="1"/>
  <c r="I91" i="19"/>
  <c r="L91" i="19" s="1"/>
  <c r="N91" i="19" s="1"/>
  <c r="N39" i="11"/>
  <c r="Q33" i="11"/>
  <c r="Q39" i="11" s="1"/>
  <c r="Q40" i="11"/>
  <c r="Q27" i="11"/>
  <c r="Q32" i="11" s="1"/>
  <c r="K144" i="19" l="1"/>
  <c r="L144" i="19" s="1"/>
  <c r="N144" i="19" s="1"/>
  <c r="L145" i="19"/>
  <c r="N145" i="19" s="1"/>
  <c r="R26" i="11"/>
  <c r="P26" i="11"/>
  <c r="P32" i="11" s="1"/>
  <c r="O26" i="11"/>
  <c r="M26" i="11"/>
  <c r="L26" i="11"/>
  <c r="K26" i="11"/>
  <c r="N7" i="11" l="1"/>
  <c r="Q7" i="11" s="1"/>
  <c r="N11" i="11"/>
  <c r="Q11" i="11" s="1"/>
  <c r="K12" i="11"/>
  <c r="L12" i="11"/>
  <c r="M12" i="11"/>
  <c r="O12" i="11"/>
  <c r="P12" i="11"/>
  <c r="V12" i="11"/>
  <c r="W12" i="11"/>
  <c r="N12" i="11" l="1"/>
  <c r="N25" i="11"/>
  <c r="Q25" i="11" s="1"/>
  <c r="N23" i="11"/>
  <c r="Q23" i="11" s="1"/>
  <c r="N22" i="11"/>
  <c r="Q22" i="11" s="1"/>
  <c r="N21" i="11"/>
  <c r="R20" i="11"/>
  <c r="P20" i="11"/>
  <c r="P73" i="11" s="1"/>
  <c r="O20" i="11"/>
  <c r="M20" i="11"/>
  <c r="L20" i="11"/>
  <c r="K20" i="11"/>
  <c r="N19" i="11"/>
  <c r="Q19" i="11" s="1"/>
  <c r="N18" i="11"/>
  <c r="Q18" i="11" s="1"/>
  <c r="N13" i="11"/>
  <c r="Q13" i="11" s="1"/>
  <c r="G205" i="20"/>
  <c r="G204" i="20"/>
  <c r="G203" i="20"/>
  <c r="G202" i="20"/>
  <c r="G201" i="20"/>
  <c r="G200" i="20"/>
  <c r="G199" i="20"/>
  <c r="E210" i="20" s="1"/>
  <c r="G198" i="20"/>
  <c r="G197" i="20"/>
  <c r="G196" i="20"/>
  <c r="E208" i="20" s="1"/>
  <c r="G188" i="20"/>
  <c r="G169" i="20"/>
  <c r="G168" i="20"/>
  <c r="G167" i="20"/>
  <c r="G166" i="20"/>
  <c r="G165" i="20"/>
  <c r="G164" i="20"/>
  <c r="G163" i="20"/>
  <c r="E174" i="20" s="1"/>
  <c r="G162" i="20"/>
  <c r="G161" i="20"/>
  <c r="G160" i="20"/>
  <c r="E172" i="20" s="1"/>
  <c r="G152" i="20"/>
  <c r="G133" i="20"/>
  <c r="G132" i="20"/>
  <c r="G131" i="20"/>
  <c r="G130" i="20"/>
  <c r="G129" i="20"/>
  <c r="G128" i="20"/>
  <c r="G127" i="20"/>
  <c r="E138" i="20" s="1"/>
  <c r="G126" i="20"/>
  <c r="G125" i="20"/>
  <c r="G124" i="20"/>
  <c r="E136" i="20" s="1"/>
  <c r="G116" i="20"/>
  <c r="G97" i="20"/>
  <c r="G96" i="20"/>
  <c r="G95" i="20"/>
  <c r="G94" i="20"/>
  <c r="G93" i="20"/>
  <c r="G92" i="20"/>
  <c r="G91" i="20"/>
  <c r="E102" i="20" s="1"/>
  <c r="G90" i="20"/>
  <c r="G89" i="20"/>
  <c r="G88" i="20"/>
  <c r="E100" i="20" s="1"/>
  <c r="G80" i="20"/>
  <c r="G61" i="20"/>
  <c r="G60" i="20"/>
  <c r="G59" i="20"/>
  <c r="G58" i="20"/>
  <c r="G57" i="20"/>
  <c r="G56" i="20"/>
  <c r="G55" i="20"/>
  <c r="E66" i="20" s="1"/>
  <c r="G54" i="20"/>
  <c r="G53" i="20"/>
  <c r="G52" i="20"/>
  <c r="E64" i="20" s="1"/>
  <c r="G44" i="20"/>
  <c r="N26" i="11" l="1"/>
  <c r="E175" i="20"/>
  <c r="N20" i="11"/>
  <c r="Q21" i="11"/>
  <c r="E211" i="20"/>
  <c r="E209" i="20"/>
  <c r="E173" i="20"/>
  <c r="E176" i="20" s="1"/>
  <c r="D178" i="20" s="1"/>
  <c r="D179" i="20" s="1"/>
  <c r="E139" i="20"/>
  <c r="E137" i="20"/>
  <c r="E103" i="20"/>
  <c r="E101" i="20"/>
  <c r="E67" i="20"/>
  <c r="E65" i="20"/>
  <c r="M31" i="19"/>
  <c r="K31" i="19"/>
  <c r="J31" i="19"/>
  <c r="I31" i="19"/>
  <c r="L30" i="19"/>
  <c r="N30" i="19" s="1"/>
  <c r="M29" i="19"/>
  <c r="I29" i="19"/>
  <c r="K28" i="19"/>
  <c r="K29" i="19" s="1"/>
  <c r="J28" i="19"/>
  <c r="J29" i="19" s="1"/>
  <c r="M27" i="19"/>
  <c r="K27" i="19"/>
  <c r="J27" i="19"/>
  <c r="I27" i="19"/>
  <c r="L26" i="19"/>
  <c r="N26" i="19" s="1"/>
  <c r="M25" i="19"/>
  <c r="I25" i="19"/>
  <c r="K25" i="19"/>
  <c r="J25" i="19"/>
  <c r="M23" i="19"/>
  <c r="M33" i="19" s="1"/>
  <c r="M32" i="19" s="1"/>
  <c r="K23" i="19"/>
  <c r="J23" i="19"/>
  <c r="I23" i="19"/>
  <c r="L22" i="19"/>
  <c r="N22" i="19" s="1"/>
  <c r="L27" i="19" l="1"/>
  <c r="N27" i="19" s="1"/>
  <c r="E212" i="20"/>
  <c r="D214" i="20" s="1"/>
  <c r="D215" i="20" s="1"/>
  <c r="E140" i="20"/>
  <c r="D142" i="20" s="1"/>
  <c r="D143" i="20" s="1"/>
  <c r="E104" i="20"/>
  <c r="D106" i="20" s="1"/>
  <c r="D107" i="20" s="1"/>
  <c r="E68" i="20"/>
  <c r="D70" i="20" s="1"/>
  <c r="D71" i="20" s="1"/>
  <c r="K33" i="19"/>
  <c r="K32" i="19" s="1"/>
  <c r="L31" i="19"/>
  <c r="N31" i="19" s="1"/>
  <c r="L23" i="19"/>
  <c r="N23" i="19" s="1"/>
  <c r="J33" i="19"/>
  <c r="J32" i="19" s="1"/>
  <c r="L25" i="19"/>
  <c r="N25" i="19" s="1"/>
  <c r="L29" i="19"/>
  <c r="N29" i="19" s="1"/>
  <c r="L24" i="19"/>
  <c r="N24" i="19" s="1"/>
  <c r="L28" i="19"/>
  <c r="N28" i="19" s="1"/>
  <c r="I33" i="19"/>
  <c r="L33" i="19" l="1"/>
  <c r="N33" i="19" s="1"/>
  <c r="I32" i="19"/>
  <c r="L32" i="19" s="1"/>
  <c r="N32" i="19" s="1"/>
  <c r="G21" i="20" l="1"/>
  <c r="G19" i="20"/>
  <c r="G18" i="20" l="1"/>
  <c r="G17" i="20"/>
  <c r="E29" i="20" l="1"/>
  <c r="G25" i="20"/>
  <c r="G24" i="20"/>
  <c r="G22" i="20"/>
  <c r="G23" i="20"/>
  <c r="G16" i="20"/>
  <c r="G20" i="20"/>
  <c r="E28" i="20" l="1"/>
  <c r="E30" i="20"/>
  <c r="G8" i="20"/>
  <c r="E31" i="20"/>
  <c r="E32" i="20" l="1"/>
  <c r="D34" i="20" l="1"/>
  <c r="D35" i="20" l="1"/>
</calcChain>
</file>

<file path=xl/sharedStrings.xml><?xml version="1.0" encoding="utf-8"?>
<sst xmlns="http://schemas.openxmlformats.org/spreadsheetml/2006/main" count="1291" uniqueCount="167">
  <si>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</si>
  <si>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</si>
  <si>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</si>
  <si>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</si>
  <si>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</si>
  <si>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</si>
  <si>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</si>
  <si>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</si>
  <si>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</si>
  <si>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</si>
  <si>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</si>
  <si>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</si>
  <si>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</si>
  <si>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</si>
  <si>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</si>
  <si>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</si>
  <si>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</si>
  <si>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</si>
  <si>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</si>
  <si>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</si>
  <si>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</si>
  <si>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</si>
  <si>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</si>
  <si>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мягколиственное</t>
  </si>
  <si>
    <t>Участковое лесничество</t>
  </si>
  <si>
    <t/>
  </si>
  <si>
    <t xml:space="preserve">мягколиственное 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</si>
  <si>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</si>
  <si>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</si>
  <si>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</si>
  <si>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</si>
  <si>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</si>
  <si>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</si>
  <si>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</si>
  <si>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</si>
  <si>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</si>
  <si>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</si>
  <si>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</si>
  <si>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</si>
  <si>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</si>
  <si>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</si>
  <si>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</si>
  <si>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</si>
  <si>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</si>
  <si>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</si>
  <si>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</si>
  <si>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</si>
  <si>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</si>
  <si>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</si>
  <si>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</si>
  <si>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</si>
  <si>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</si>
  <si>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</si>
  <si>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</si>
  <si>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</si>
  <si>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</si>
  <si>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</si>
  <si>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</si>
  <si>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</si>
  <si>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</si>
  <si>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</si>
  <si>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</si>
  <si>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</si>
  <si>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</si>
  <si>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</si>
  <si>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</si>
  <si>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</si>
  <si>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</si>
  <si>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</si>
  <si>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</si>
  <si>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</si>
  <si>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</si>
  <si>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</si>
  <si>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</si>
  <si>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</si>
  <si>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</si>
  <si>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</si>
  <si>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</si>
  <si>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</si>
  <si>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</si>
  <si>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</si>
  <si>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</si>
  <si>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</si>
  <si>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</si>
  <si>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</si>
  <si>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</si>
  <si>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</si>
  <si>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</si>
  <si>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</si>
  <si>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</si>
  <si>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</si>
  <si>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</si>
  <si>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</si>
  <si>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</si>
  <si>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</si>
  <si>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</si>
  <si>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</si>
  <si>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</si>
  <si>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</si>
  <si>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</si>
  <si>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</si>
  <si>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</si>
  <si>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</si>
  <si>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</si>
  <si>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</si>
  <si>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</si>
  <si>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</si>
  <si>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</si>
  <si>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Восходское/54/12/Осина</t>
  </si>
  <si>
    <t>Восходское/54/12/Липа</t>
  </si>
  <si>
    <t>Восходское/54/12/Итого</t>
  </si>
  <si>
    <t>Кумазанское</t>
  </si>
  <si>
    <t>Клен</t>
  </si>
  <si>
    <t>Нурминское</t>
  </si>
  <si>
    <t>ГКУ "Мамадышское лесничество"</t>
  </si>
  <si>
    <t>Кумазанское участковое лесничество</t>
  </si>
  <si>
    <t>Кляушское</t>
  </si>
  <si>
    <t>Ель</t>
  </si>
  <si>
    <t>Нурминское участковое лесничество</t>
  </si>
  <si>
    <t>Кляушское участковое лесничество</t>
  </si>
  <si>
    <t>16:26:000000:2131</t>
  </si>
  <si>
    <t>ставки 2017 г.</t>
  </si>
  <si>
    <t>с учетом коэффициента 1,51 на 2017 год (постановление Правительства РФ от 14.12.2016г №1350)</t>
  </si>
  <si>
    <t>кв. 42 выд. 19 делянка 1</t>
  </si>
  <si>
    <t>10Ос+Б</t>
  </si>
  <si>
    <t>кв. 69 выд. 46 делянка 1</t>
  </si>
  <si>
    <t>7Ос3Б+С+Д</t>
  </si>
  <si>
    <t>кв. 47 выд. 5 делянка 5</t>
  </si>
  <si>
    <t>8Ос2Б+Лп</t>
  </si>
  <si>
    <t>Делянки обсчитаны по ставкам 2017 года</t>
  </si>
  <si>
    <t>16:26:000000:2731</t>
  </si>
  <si>
    <t>16:26:000000:3822</t>
  </si>
  <si>
    <t xml:space="preserve">итого </t>
  </si>
  <si>
    <t>клен</t>
  </si>
  <si>
    <t>осина</t>
  </si>
  <si>
    <t>16:26:000000:1893</t>
  </si>
  <si>
    <t>4Тк1Д3Ос1Кл1В</t>
  </si>
  <si>
    <t>дуб</t>
  </si>
  <si>
    <t>16:26:000000:1511</t>
  </si>
  <si>
    <t>7Ос3Б+Лп</t>
  </si>
  <si>
    <t>10Ос+Б+Д</t>
  </si>
  <si>
    <t>кв. 5 выд. 14 делянка 1</t>
  </si>
  <si>
    <t>кв. 7 выд. 37 делянка 2</t>
  </si>
  <si>
    <t>кв. 7 выд. 27 делянка 1</t>
  </si>
  <si>
    <t>сосна</t>
  </si>
  <si>
    <t>Сосна</t>
  </si>
  <si>
    <t>кв. 21 выд. 23 делянка 1</t>
  </si>
  <si>
    <t>5Тк3Б1Ос1Лп</t>
  </si>
  <si>
    <t>кв. 65 выд. 33 делянка 2</t>
  </si>
  <si>
    <t>5Д3Лпн1Кл1Лпн</t>
  </si>
  <si>
    <t>кв. 79 выд. 11 делянка 1</t>
  </si>
  <si>
    <t>9Ос1Лп</t>
  </si>
  <si>
    <t>кв. 51 выд. 2 делянка 1</t>
  </si>
  <si>
    <t>3Д1Лп2Лп1Е2Кл1Б</t>
  </si>
  <si>
    <t>Твердолиственное</t>
  </si>
  <si>
    <t>16:26:000000:1035</t>
  </si>
  <si>
    <t>аукционных единиц купли-продажи лесонасаждений  для аукциона (бизнес) Мамадышского лесничества</t>
  </si>
  <si>
    <t>ЛОТ № 126</t>
  </si>
  <si>
    <t>ЛОТ № 127</t>
  </si>
  <si>
    <t>ЛОТ № 128</t>
  </si>
  <si>
    <t>ЛОТ № 129</t>
  </si>
  <si>
    <t>ЛОТ № 130</t>
  </si>
  <si>
    <t>ЛОТ № 131</t>
  </si>
  <si>
    <t>ЛОТ № 132</t>
  </si>
  <si>
    <t>ЛОТ № 133</t>
  </si>
  <si>
    <t>ЛОТ № 134</t>
  </si>
  <si>
    <t>ЛОТ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</si>
</sst>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_-* #,##0.00\ _₽_-;\-* #,##0.00\ _₽_-;_-* &quot;-&quot;??\ _₽_-;_-@_-"/>
    <numFmt numFmtId="167" formatCode="#,##0.00_р_.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166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2" fontId="19" fillId="3" borderId="9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4" fontId="9" fillId="3" borderId="32" xfId="0" applyNumberFormat="1" applyFont="1" applyFill="1" applyBorder="1" applyAlignment="1">
      <alignment horizontal="center" vertical="center" wrapText="1"/>
    </xf>
    <xf numFmtId="2" fontId="19" fillId="3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19" fillId="3" borderId="19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3" borderId="1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4" fillId="3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166" fontId="14" fillId="3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/>
    </xf>
    <xf numFmtId="4" fontId="14" fillId="3" borderId="6" xfId="0" applyNumberFormat="1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1" fillId="0" borderId="6" xfId="0" applyFont="1" applyFill="1" applyBorder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20" fillId="3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1" xfId="0" applyNumberFormat="1" applyFont="1" applyFill="1" applyBorder="1" applyAlignment="1" applyProtection="1">
      <alignment horizontal="center" vertical="center"/>
      <protection hidden="1"/>
    </xf>
    <xf numFmtId="2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1" fontId="1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4" borderId="1" xfId="0" applyNumberFormat="1" applyFont="1" applyFill="1" applyBorder="1" applyAlignment="1" applyProtection="1">
      <alignment horizontal="center" vertical="center"/>
      <protection hidden="1"/>
    </xf>
    <xf numFmtId="1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4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4" borderId="0" xfId="0" applyNumberFormat="1" applyFont="1" applyFill="1" applyBorder="1" applyAlignment="1" applyProtection="1">
      <alignment horizontal="center" vertical="center"/>
      <protection hidden="1"/>
    </xf>
    <xf numFmtId="2" fontId="1" fillId="4" borderId="1" xfId="0" applyNumberFormat="1" applyFont="1" applyFill="1" applyBorder="1" applyAlignment="1" applyProtection="1">
      <alignment horizontal="center" vertical="center"/>
      <protection hidden="1"/>
    </xf>
    <xf numFmtId="1" fontId="1" fillId="4" borderId="1" xfId="0" applyNumberFormat="1" applyFont="1" applyFill="1" applyBorder="1" applyAlignment="1" applyProtection="1">
      <alignment horizontal="center" vertical="center"/>
      <protection hidden="1"/>
    </xf>
    <xf numFmtId="2" fontId="2" fillId="4" borderId="1" xfId="0" applyNumberFormat="1" applyFont="1" applyFill="1" applyBorder="1" applyAlignment="1" applyProtection="1">
      <alignment horizontal="center" vertical="center"/>
      <protection hidden="1"/>
    </xf>
    <xf numFmtId="164" fontId="2" fillId="4" borderId="1" xfId="0" applyNumberFormat="1" applyFont="1" applyFill="1" applyBorder="1" applyAlignment="1" applyProtection="1">
      <alignment horizontal="center" vertical="center"/>
      <protection hidden="1"/>
    </xf>
    <xf numFmtId="1" fontId="2" fillId="4" borderId="1" xfId="0" applyNumberFormat="1" applyFont="1" applyFill="1" applyBorder="1" applyAlignment="1" applyProtection="1">
      <alignment horizontal="center" vertical="center"/>
      <protection hidden="1"/>
    </xf>
    <xf numFmtId="2" fontId="1" fillId="4" borderId="0" xfId="0" applyNumberFormat="1" applyFont="1" applyFill="1" applyBorder="1" applyAlignment="1" applyProtection="1">
      <alignment horizontal="center" vertical="center"/>
      <protection hidden="1"/>
    </xf>
    <xf numFmtId="165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0" xfId="0" applyFill="1" applyProtection="1"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3" borderId="26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center" vertical="center" textRotation="90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Y566"/>
  <sheetViews>
    <sheetView view="pageBreakPreview" topLeftCell="A341" zoomScale="80" zoomScaleNormal="70" zoomScaleSheetLayoutView="80" zoomScalePageLayoutView="70" workbookViewId="0">
      <selection activeCell="F503" sqref="F503"/>
    </sheetView>
  </sheetViews>
  <sheetFormatPr defaultRowHeight="12.75" x14ac:dyDescent="0.2"/>
  <cols>
    <col min="2" max="2" width="21.28515625" style="89" customWidth="1"/>
    <col min="3" max="3" width="16.5703125" style="89" customWidth="1"/>
    <col min="4" max="4" width="9.28515625" style="89" customWidth="1"/>
    <col min="5" max="6" width="9.140625" style="89"/>
    <col min="7" max="7" width="10.7109375" style="89" customWidth="1"/>
    <col min="8" max="8" width="15" style="89" customWidth="1"/>
    <col min="9" max="13" width="11.140625" style="89" bestFit="1" customWidth="1"/>
    <col min="14" max="14" width="12" style="89" customWidth="1"/>
    <col min="15" max="15" width="36.28515625" style="80" hidden="1" customWidth="1"/>
    <col min="16" max="17" width="0" style="80" hidden="1" customWidth="1"/>
    <col min="18" max="25" width="9.140625" style="80"/>
  </cols>
  <sheetData>
    <row r="1" spans="2:14" x14ac:dyDescent="0.2">
      <c r="B1" s="151"/>
    </row>
    <row r="2" spans="2:14" x14ac:dyDescent="0.2">
      <c r="B2" s="79"/>
      <c r="C2" s="79"/>
      <c r="D2" s="79"/>
      <c r="E2" s="79"/>
      <c r="F2" s="79"/>
      <c r="G2" s="79"/>
      <c r="H2" s="79"/>
      <c r="I2" s="79"/>
      <c r="J2" s="79"/>
      <c r="K2" s="79"/>
      <c r="M2" s="79"/>
      <c r="N2" s="106" t="s">
        <v>34</v>
      </c>
    </row>
    <row r="3" spans="2:14" x14ac:dyDescent="0.2">
      <c r="B3" s="79"/>
      <c r="C3" s="79"/>
      <c r="D3" s="79"/>
      <c r="E3" s="79"/>
      <c r="F3" s="79"/>
      <c r="G3" s="79"/>
      <c r="H3" s="79"/>
      <c r="I3" s="79"/>
      <c r="J3" s="79"/>
      <c r="K3" s="79"/>
      <c r="M3" s="79"/>
      <c r="N3" s="106" t="s">
        <v>35</v>
      </c>
    </row>
    <row r="4" spans="2:14" x14ac:dyDescent="0.2">
      <c r="B4" s="79"/>
      <c r="C4" s="79"/>
      <c r="D4" s="79"/>
      <c r="E4" s="79"/>
      <c r="F4" s="79"/>
      <c r="G4" s="79"/>
      <c r="H4" s="79"/>
      <c r="I4" s="79"/>
      <c r="J4" s="79"/>
      <c r="K4" s="79"/>
      <c r="M4" s="79"/>
      <c r="N4" s="106" t="s">
        <v>36</v>
      </c>
    </row>
    <row r="5" spans="2:14" x14ac:dyDescent="0.2"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spans="2:14" x14ac:dyDescent="0.2">
      <c r="B6" s="79"/>
      <c r="C6" s="179" t="s">
        <v>37</v>
      </c>
      <c r="D6" s="179"/>
      <c r="E6" s="179"/>
      <c r="F6" s="179"/>
      <c r="G6" s="179"/>
      <c r="H6" s="179"/>
      <c r="I6" s="179"/>
      <c r="J6" s="179"/>
      <c r="K6" s="179"/>
      <c r="L6" s="179"/>
      <c r="M6" s="79"/>
      <c r="N6" s="79"/>
    </row>
    <row r="7" spans="2:14" x14ac:dyDescent="0.2">
      <c r="B7" s="79"/>
      <c r="C7" s="179" t="s">
        <v>38</v>
      </c>
      <c r="D7" s="179"/>
      <c r="E7" s="179"/>
      <c r="F7" s="179"/>
      <c r="G7" s="179"/>
      <c r="H7" s="179"/>
      <c r="I7" s="179"/>
      <c r="J7" s="179"/>
      <c r="K7" s="179"/>
      <c r="L7" s="179"/>
      <c r="M7" s="79"/>
      <c r="N7" s="79"/>
    </row>
    <row r="8" spans="2:14" x14ac:dyDescent="0.2">
      <c r="B8" s="79" t="s">
        <v>39</v>
      </c>
      <c r="C8" s="105"/>
      <c r="D8" s="105"/>
      <c r="E8" s="105"/>
      <c r="F8" s="105"/>
      <c r="G8" s="105"/>
      <c r="H8" s="105"/>
      <c r="I8" s="105"/>
      <c r="J8" s="105"/>
      <c r="K8" s="105"/>
      <c r="L8" s="179" t="s">
        <v>40</v>
      </c>
      <c r="M8" s="179"/>
      <c r="N8" s="179"/>
    </row>
    <row r="9" spans="2:14" x14ac:dyDescent="0.2">
      <c r="B9" s="79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</row>
    <row r="10" spans="2:14" x14ac:dyDescent="0.2">
      <c r="B10" s="79" t="s">
        <v>41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</row>
    <row r="11" spans="2:14" x14ac:dyDescent="0.2">
      <c r="B11" s="79" t="s">
        <v>42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</row>
    <row r="12" spans="2:14" x14ac:dyDescent="0.2">
      <c r="B12" s="79" t="s">
        <v>122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13" spans="2:14" x14ac:dyDescent="0.2">
      <c r="B13" s="79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</row>
    <row r="14" spans="2:14" x14ac:dyDescent="0.2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</row>
    <row r="15" spans="2:14" x14ac:dyDescent="0.2">
      <c r="B15" s="180" t="s">
        <v>24</v>
      </c>
      <c r="C15" s="182" t="s">
        <v>43</v>
      </c>
      <c r="D15" s="184" t="s">
        <v>44</v>
      </c>
      <c r="E15" s="184" t="s">
        <v>45</v>
      </c>
      <c r="F15" s="184" t="s">
        <v>70</v>
      </c>
      <c r="G15" s="184" t="s">
        <v>46</v>
      </c>
      <c r="H15" s="184" t="s">
        <v>8</v>
      </c>
      <c r="I15" s="185" t="s">
        <v>47</v>
      </c>
      <c r="J15" s="185"/>
      <c r="K15" s="185"/>
      <c r="L15" s="185"/>
      <c r="M15" s="186" t="s">
        <v>48</v>
      </c>
      <c r="N15" s="187" t="s">
        <v>49</v>
      </c>
    </row>
    <row r="16" spans="2:14" x14ac:dyDescent="0.2">
      <c r="B16" s="181"/>
      <c r="C16" s="183"/>
      <c r="D16" s="184"/>
      <c r="E16" s="184"/>
      <c r="F16" s="184"/>
      <c r="G16" s="184"/>
      <c r="H16" s="184"/>
      <c r="I16" s="92" t="s">
        <v>50</v>
      </c>
      <c r="J16" s="92" t="s">
        <v>51</v>
      </c>
      <c r="K16" s="92" t="s">
        <v>52</v>
      </c>
      <c r="L16" s="92" t="s">
        <v>53</v>
      </c>
      <c r="M16" s="186"/>
      <c r="N16" s="188"/>
    </row>
    <row r="17" spans="2:14" x14ac:dyDescent="0.2">
      <c r="B17" s="190" t="s">
        <v>121</v>
      </c>
      <c r="C17" s="191"/>
      <c r="D17" s="191"/>
      <c r="E17" s="191"/>
      <c r="F17" s="191"/>
      <c r="G17" s="192"/>
      <c r="H17" s="93" t="s">
        <v>17</v>
      </c>
      <c r="I17" s="94">
        <v>114.43</v>
      </c>
      <c r="J17" s="94">
        <v>81.540000000000006</v>
      </c>
      <c r="K17" s="94">
        <v>41.31</v>
      </c>
      <c r="L17" s="94"/>
      <c r="M17" s="94">
        <v>6.52</v>
      </c>
      <c r="N17" s="94"/>
    </row>
    <row r="18" spans="2:14" x14ac:dyDescent="0.2">
      <c r="B18" s="193"/>
      <c r="C18" s="194"/>
      <c r="D18" s="194"/>
      <c r="E18" s="194"/>
      <c r="F18" s="194"/>
      <c r="G18" s="195"/>
      <c r="H18" s="93" t="s">
        <v>22</v>
      </c>
      <c r="I18" s="94">
        <v>855.9</v>
      </c>
      <c r="J18" s="94">
        <v>611.54999999999995</v>
      </c>
      <c r="K18" s="94">
        <v>307.68</v>
      </c>
      <c r="L18" s="94"/>
      <c r="M18" s="94">
        <v>26.64</v>
      </c>
      <c r="N18" s="94"/>
    </row>
    <row r="19" spans="2:14" x14ac:dyDescent="0.2">
      <c r="B19" s="193"/>
      <c r="C19" s="194"/>
      <c r="D19" s="194"/>
      <c r="E19" s="194"/>
      <c r="F19" s="194"/>
      <c r="G19" s="195"/>
      <c r="H19" s="93" t="s">
        <v>19</v>
      </c>
      <c r="I19" s="94">
        <v>67.95</v>
      </c>
      <c r="J19" s="94">
        <v>49.47</v>
      </c>
      <c r="K19" s="94">
        <v>25.28</v>
      </c>
      <c r="L19" s="94"/>
      <c r="M19" s="94">
        <v>1.36</v>
      </c>
      <c r="N19" s="94"/>
    </row>
    <row r="20" spans="2:14" x14ac:dyDescent="0.2">
      <c r="B20" s="193"/>
      <c r="C20" s="194"/>
      <c r="D20" s="194"/>
      <c r="E20" s="194"/>
      <c r="F20" s="194"/>
      <c r="G20" s="195"/>
      <c r="H20" s="93" t="s">
        <v>112</v>
      </c>
      <c r="I20" s="94">
        <v>855.9</v>
      </c>
      <c r="J20" s="94">
        <v>611.54999999999995</v>
      </c>
      <c r="K20" s="94">
        <v>307.68</v>
      </c>
      <c r="L20" s="94"/>
      <c r="M20" s="94">
        <v>26.64</v>
      </c>
      <c r="N20" s="94"/>
    </row>
    <row r="21" spans="2:14" x14ac:dyDescent="0.2">
      <c r="B21" s="196"/>
      <c r="C21" s="197"/>
      <c r="D21" s="197"/>
      <c r="E21" s="197"/>
      <c r="F21" s="197"/>
      <c r="G21" s="198"/>
      <c r="H21" s="93" t="s">
        <v>18</v>
      </c>
      <c r="I21" s="94">
        <v>21.74</v>
      </c>
      <c r="J21" s="94">
        <v>16.579999999999998</v>
      </c>
      <c r="K21" s="94">
        <v>8.43</v>
      </c>
      <c r="L21" s="94"/>
      <c r="M21" s="94">
        <v>0.54</v>
      </c>
      <c r="N21" s="94"/>
    </row>
    <row r="22" spans="2:14" x14ac:dyDescent="0.2">
      <c r="B22" s="95" t="s">
        <v>113</v>
      </c>
      <c r="C22" s="92" t="s">
        <v>54</v>
      </c>
      <c r="D22" s="95">
        <v>42</v>
      </c>
      <c r="E22" s="95">
        <v>19</v>
      </c>
      <c r="F22" s="95">
        <v>1</v>
      </c>
      <c r="G22" s="96">
        <v>2.9</v>
      </c>
      <c r="H22" s="97" t="s">
        <v>17</v>
      </c>
      <c r="I22" s="98">
        <v>9.8000000000000007</v>
      </c>
      <c r="J22" s="98">
        <v>4.5</v>
      </c>
      <c r="K22" s="98"/>
      <c r="L22" s="81">
        <f>IFERROR(SUM(I22,J22,K22),"")</f>
        <v>14.3</v>
      </c>
      <c r="M22" s="99">
        <v>25.3</v>
      </c>
      <c r="N22" s="81">
        <f>IFERROR(SUM(L22,M22),"")</f>
        <v>39.6</v>
      </c>
    </row>
    <row r="23" spans="2:14" x14ac:dyDescent="0.2">
      <c r="B23" s="92"/>
      <c r="C23" s="92"/>
      <c r="D23" s="92"/>
      <c r="E23" s="92"/>
      <c r="F23" s="92"/>
      <c r="G23" s="92"/>
      <c r="H23" s="82" t="s">
        <v>55</v>
      </c>
      <c r="I23" s="83">
        <f>IFERROR(I22*I17,"")</f>
        <v>1121.4140000000002</v>
      </c>
      <c r="J23" s="83">
        <f t="shared" ref="J23:K23" si="0">IFERROR(J22*J17,"")</f>
        <v>366.93</v>
      </c>
      <c r="K23" s="83">
        <f t="shared" si="0"/>
        <v>0</v>
      </c>
      <c r="L23" s="83">
        <f>IFERROR(SUM(I23,J23,K23),"")</f>
        <v>1488.3440000000003</v>
      </c>
      <c r="M23" s="83">
        <f>IFERROR(M22*M17,"")</f>
        <v>164.95599999999999</v>
      </c>
      <c r="N23" s="81">
        <f>IFERROR(SUM(L23,M23),"")</f>
        <v>1653.3000000000002</v>
      </c>
    </row>
    <row r="24" spans="2:14" x14ac:dyDescent="0.2">
      <c r="B24" s="92"/>
      <c r="C24" s="92"/>
      <c r="D24" s="92"/>
      <c r="E24" s="92"/>
      <c r="F24" s="92"/>
      <c r="G24" s="92"/>
      <c r="H24" s="97" t="s">
        <v>22</v>
      </c>
      <c r="I24" s="98"/>
      <c r="J24" s="98">
        <v>0.9</v>
      </c>
      <c r="K24" s="98">
        <v>0.15</v>
      </c>
      <c r="L24" s="81">
        <f t="shared" ref="L24:L33" si="1">IFERROR(SUM(I24,J24,K24),"")</f>
        <v>1.05</v>
      </c>
      <c r="M24" s="99">
        <v>11.51</v>
      </c>
      <c r="N24" s="81">
        <f t="shared" ref="N24" si="2">IFERROR(SUM(L24,M24),"")</f>
        <v>12.56</v>
      </c>
    </row>
    <row r="25" spans="2:14" x14ac:dyDescent="0.2">
      <c r="B25" s="92"/>
      <c r="C25" s="92"/>
      <c r="D25" s="92"/>
      <c r="E25" s="92"/>
      <c r="F25" s="92"/>
      <c r="G25" s="92"/>
      <c r="H25" s="82" t="s">
        <v>55</v>
      </c>
      <c r="I25" s="83">
        <f>IFERROR(I24*I18,"")</f>
        <v>0</v>
      </c>
      <c r="J25" s="83">
        <f t="shared" ref="J25:K25" si="3">IFERROR(J24*J18,"")</f>
        <v>550.39499999999998</v>
      </c>
      <c r="K25" s="83">
        <f t="shared" si="3"/>
        <v>46.152000000000001</v>
      </c>
      <c r="L25" s="83">
        <f t="shared" si="1"/>
        <v>596.54700000000003</v>
      </c>
      <c r="M25" s="83">
        <f t="shared" ref="M25" si="4">IFERROR(M24*M18,"")</f>
        <v>306.62639999999999</v>
      </c>
      <c r="N25" s="81">
        <f>IFERROR(SUM(L25,M25),"")</f>
        <v>903.17340000000002</v>
      </c>
    </row>
    <row r="26" spans="2:14" x14ac:dyDescent="0.2">
      <c r="B26" s="92"/>
      <c r="C26" s="92"/>
      <c r="D26" s="92"/>
      <c r="E26" s="92"/>
      <c r="F26" s="92"/>
      <c r="G26" s="92"/>
      <c r="H26" s="84" t="s">
        <v>19</v>
      </c>
      <c r="I26" s="99">
        <v>0.73</v>
      </c>
      <c r="J26" s="99">
        <v>3.54</v>
      </c>
      <c r="K26" s="99">
        <v>0.6</v>
      </c>
      <c r="L26" s="81">
        <f t="shared" si="1"/>
        <v>4.8699999999999992</v>
      </c>
      <c r="M26" s="99">
        <v>15.52</v>
      </c>
      <c r="N26" s="81">
        <f t="shared" ref="N26" si="5">IFERROR(SUM(L26,M26),"")</f>
        <v>20.39</v>
      </c>
    </row>
    <row r="27" spans="2:14" x14ac:dyDescent="0.2">
      <c r="B27" s="92"/>
      <c r="C27" s="92"/>
      <c r="D27" s="92"/>
      <c r="E27" s="92"/>
      <c r="F27" s="92"/>
      <c r="G27" s="92"/>
      <c r="H27" s="82" t="s">
        <v>55</v>
      </c>
      <c r="I27" s="83">
        <f>IFERROR(I26*I19,"")</f>
        <v>49.603500000000004</v>
      </c>
      <c r="J27" s="83">
        <f>IFERROR(J26*J19,"")</f>
        <v>175.12379999999999</v>
      </c>
      <c r="K27" s="83">
        <f>IFERROR(K26*K19,"")</f>
        <v>15.167999999999999</v>
      </c>
      <c r="L27" s="83">
        <f t="shared" si="1"/>
        <v>239.89529999999999</v>
      </c>
      <c r="M27" s="83">
        <f>IFERROR(M26*M19,"")</f>
        <v>21.107200000000002</v>
      </c>
      <c r="N27" s="81">
        <f>IFERROR(SUM(L27,M27),"")</f>
        <v>261.0025</v>
      </c>
    </row>
    <row r="28" spans="2:14" x14ac:dyDescent="0.2">
      <c r="B28" s="92"/>
      <c r="C28" s="92"/>
      <c r="D28" s="92"/>
      <c r="E28" s="92"/>
      <c r="F28" s="92"/>
      <c r="G28" s="92"/>
      <c r="H28" s="84" t="s">
        <v>112</v>
      </c>
      <c r="I28" s="99"/>
      <c r="J28" s="99" t="str">
        <f>IFERROR(INDEX(Извещение!$J$7:$T$12,MATCH(CONCATENATE(РАСЧЕТ!B22,"/",РАСЧЕТ!D22,"/",РАСЧЕТ!E22,"/",F22,"/",H28),Извещение!#REF!,0),3),"")</f>
        <v/>
      </c>
      <c r="K28" s="99" t="str">
        <f>IFERROR(INDEX(Извещение!$J$7:$T$12,MATCH(CONCATENATE(РАСЧЕТ!B22,"/",РАСЧЕТ!D22,"/",РАСЧЕТ!E22,"/",F22,"/",H28),Извещение!#REF!,0),4),"")</f>
        <v/>
      </c>
      <c r="L28" s="81">
        <f t="shared" si="1"/>
        <v>0</v>
      </c>
      <c r="M28" s="99">
        <v>42.1</v>
      </c>
      <c r="N28" s="81">
        <f t="shared" ref="N28" si="6">IFERROR(SUM(L28,M28),"")</f>
        <v>42.1</v>
      </c>
    </row>
    <row r="29" spans="2:14" x14ac:dyDescent="0.2">
      <c r="B29" s="92"/>
      <c r="C29" s="92"/>
      <c r="D29" s="92"/>
      <c r="E29" s="92"/>
      <c r="F29" s="92"/>
      <c r="G29" s="92"/>
      <c r="H29" s="82" t="s">
        <v>55</v>
      </c>
      <c r="I29" s="83">
        <f>IFERROR(I28*I20,"")</f>
        <v>0</v>
      </c>
      <c r="J29" s="83" t="str">
        <f>IFERROR(J28*J20,"")</f>
        <v/>
      </c>
      <c r="K29" s="83" t="str">
        <f>IFERROR(K28*K20,"")</f>
        <v/>
      </c>
      <c r="L29" s="83">
        <f t="shared" si="1"/>
        <v>0</v>
      </c>
      <c r="M29" s="83">
        <f>IFERROR(M28*M20,"")</f>
        <v>1121.5440000000001</v>
      </c>
      <c r="N29" s="81">
        <f>IFERROR(SUM(L29,M29),"")</f>
        <v>1121.5440000000001</v>
      </c>
    </row>
    <row r="30" spans="2:14" x14ac:dyDescent="0.2">
      <c r="B30" s="92"/>
      <c r="C30" s="92"/>
      <c r="D30" s="92"/>
      <c r="E30" s="92"/>
      <c r="F30" s="92"/>
      <c r="G30" s="92"/>
      <c r="H30" s="84" t="s">
        <v>18</v>
      </c>
      <c r="I30" s="99"/>
      <c r="J30" s="99">
        <v>0.19</v>
      </c>
      <c r="K30" s="99"/>
      <c r="L30" s="81">
        <f t="shared" si="1"/>
        <v>0.19</v>
      </c>
      <c r="M30" s="99">
        <v>674.73</v>
      </c>
      <c r="N30" s="81">
        <f t="shared" ref="N30" si="7">IFERROR(SUM(L30,M30),"")</f>
        <v>674.92000000000007</v>
      </c>
    </row>
    <row r="31" spans="2:14" x14ac:dyDescent="0.2">
      <c r="B31" s="92"/>
      <c r="C31" s="92"/>
      <c r="D31" s="92"/>
      <c r="E31" s="92"/>
      <c r="F31" s="92"/>
      <c r="G31" s="92"/>
      <c r="H31" s="82" t="s">
        <v>55</v>
      </c>
      <c r="I31" s="83">
        <f>IFERROR(I30*I21,"")</f>
        <v>0</v>
      </c>
      <c r="J31" s="83">
        <f>IFERROR(J30*J21,"")</f>
        <v>3.1501999999999999</v>
      </c>
      <c r="K31" s="83">
        <f>IFERROR(K30*K21,"")</f>
        <v>0</v>
      </c>
      <c r="L31" s="83">
        <f t="shared" si="1"/>
        <v>3.1501999999999999</v>
      </c>
      <c r="M31" s="83">
        <f>IFERROR(M30*M21,"")</f>
        <v>364.35420000000005</v>
      </c>
      <c r="N31" s="81">
        <f>IFERROR(SUM(L31,M31),"")</f>
        <v>367.50440000000003</v>
      </c>
    </row>
    <row r="32" spans="2:14" x14ac:dyDescent="0.2">
      <c r="B32" s="92"/>
      <c r="C32" s="92"/>
      <c r="D32" s="92"/>
      <c r="E32" s="92"/>
      <c r="F32" s="92"/>
      <c r="G32" s="92"/>
      <c r="H32" s="85" t="s">
        <v>56</v>
      </c>
      <c r="I32" s="86">
        <f ca="1">SUM(I22:OFFSET(I32,-1,0))-I33</f>
        <v>10.529999999999973</v>
      </c>
      <c r="J32" s="86">
        <f ca="1">SUM(J22:OFFSET(J32,-1,0))-J33</f>
        <v>9.1299999999998818</v>
      </c>
      <c r="K32" s="86">
        <f ca="1">SUM(K22:OFFSET(K32,-1,0))-K33</f>
        <v>0.75</v>
      </c>
      <c r="L32" s="86">
        <f t="shared" ca="1" si="1"/>
        <v>20.409999999999854</v>
      </c>
      <c r="M32" s="86">
        <f ca="1">SUM(M22:OFFSET(M32,-1,0))-M33</f>
        <v>769.16000000000054</v>
      </c>
      <c r="N32" s="86">
        <f t="shared" ref="N32" ca="1" si="8">IFERROR(SUM(L32,M32),"")</f>
        <v>789.57000000000039</v>
      </c>
    </row>
    <row r="33" spans="1:14" x14ac:dyDescent="0.2">
      <c r="B33" s="92"/>
      <c r="C33" s="92"/>
      <c r="D33" s="92"/>
      <c r="E33" s="92"/>
      <c r="F33" s="92"/>
      <c r="G33" s="92"/>
      <c r="H33" s="85" t="s">
        <v>71</v>
      </c>
      <c r="I33" s="86">
        <f>SUMIF(H22:H31,"стоимость",I22:I31)</f>
        <v>1171.0175000000002</v>
      </c>
      <c r="J33" s="86">
        <f>SUMIF(H22:H31,"стоимость",J22:J31)</f>
        <v>1095.5990000000002</v>
      </c>
      <c r="K33" s="86">
        <f>SUMIF(H22:H31,"стоимость",K22:K31)</f>
        <v>61.32</v>
      </c>
      <c r="L33" s="86">
        <f t="shared" si="1"/>
        <v>2327.9365000000003</v>
      </c>
      <c r="M33" s="86">
        <f>SUMIF(H22:H31,"стоимость",M22:M31)</f>
        <v>1978.5878</v>
      </c>
      <c r="N33" s="81">
        <f>IFERROR(SUM(L33,M33),"")</f>
        <v>4306.5243</v>
      </c>
    </row>
    <row r="34" spans="1:14" x14ac:dyDescent="0.2">
      <c r="B34" s="100"/>
      <c r="C34" s="100"/>
      <c r="D34" s="100"/>
      <c r="E34" s="100"/>
      <c r="F34" s="100"/>
      <c r="G34" s="101"/>
      <c r="H34" s="87"/>
      <c r="I34" s="87"/>
      <c r="J34" s="87"/>
      <c r="K34" s="87"/>
      <c r="L34" s="88"/>
      <c r="M34" s="87"/>
      <c r="N34" s="87"/>
    </row>
    <row r="35" spans="1:14" x14ac:dyDescent="0.2">
      <c r="B35" s="199" t="s">
        <v>57</v>
      </c>
      <c r="C35" s="199"/>
      <c r="D35" s="199"/>
      <c r="E35" s="199"/>
      <c r="F35" s="104"/>
      <c r="G35" s="79"/>
      <c r="H35" s="79"/>
      <c r="I35" s="79"/>
      <c r="J35" s="87"/>
      <c r="K35" s="87"/>
      <c r="L35" s="88"/>
      <c r="M35" s="87"/>
      <c r="N35" s="87"/>
    </row>
    <row r="36" spans="1:14" x14ac:dyDescent="0.2">
      <c r="A36" s="2"/>
      <c r="B36" s="189" t="s">
        <v>102</v>
      </c>
      <c r="C36" s="189"/>
      <c r="D36" s="189"/>
      <c r="E36" s="189"/>
      <c r="F36" s="189"/>
      <c r="G36" s="189"/>
      <c r="H36" s="189"/>
      <c r="I36" s="189"/>
      <c r="J36" s="87"/>
      <c r="K36" s="87"/>
      <c r="L36" s="88"/>
      <c r="M36" s="87"/>
      <c r="N36" s="87"/>
    </row>
    <row r="37" spans="1:14" x14ac:dyDescent="0.2">
      <c r="B37" s="189" t="s">
        <v>58</v>
      </c>
      <c r="C37" s="189"/>
      <c r="D37" s="189"/>
      <c r="E37" s="189"/>
      <c r="F37" s="189"/>
      <c r="G37" s="189"/>
      <c r="H37" s="189"/>
      <c r="I37" s="189"/>
      <c r="J37" s="87"/>
      <c r="K37" s="87"/>
      <c r="L37" s="88"/>
      <c r="M37" s="87"/>
      <c r="N37" s="87"/>
    </row>
    <row r="38" spans="1:14" x14ac:dyDescent="0.2">
      <c r="B38" s="189" t="s">
        <v>59</v>
      </c>
      <c r="C38" s="189"/>
      <c r="D38" s="189"/>
      <c r="E38" s="189"/>
      <c r="F38" s="189"/>
      <c r="G38" s="189"/>
      <c r="H38" s="189"/>
      <c r="I38" s="189"/>
      <c r="J38" s="87"/>
      <c r="K38" s="87"/>
      <c r="L38" s="88"/>
      <c r="M38" s="87"/>
      <c r="N38" s="87"/>
    </row>
    <row r="39" spans="1:14" x14ac:dyDescent="0.2">
      <c r="B39" s="189" t="s">
        <v>60</v>
      </c>
      <c r="C39" s="189"/>
      <c r="D39" s="189"/>
      <c r="E39" s="189"/>
      <c r="F39" s="189"/>
      <c r="G39" s="189"/>
      <c r="H39" s="189"/>
      <c r="I39" s="189"/>
      <c r="J39" s="87"/>
      <c r="K39" s="87"/>
      <c r="L39" s="88"/>
      <c r="M39" s="87"/>
      <c r="N39" s="87"/>
    </row>
    <row r="40" spans="1:14" x14ac:dyDescent="0.2">
      <c r="B40" s="189" t="s">
        <v>61</v>
      </c>
      <c r="C40" s="189"/>
      <c r="D40" s="189"/>
      <c r="E40" s="189"/>
      <c r="F40" s="189"/>
      <c r="G40" s="189"/>
      <c r="H40" s="189"/>
      <c r="I40" s="189"/>
      <c r="J40" s="79"/>
      <c r="K40" s="79"/>
      <c r="L40" s="79"/>
      <c r="M40" s="79"/>
      <c r="N40" s="79"/>
    </row>
    <row r="41" spans="1:14" x14ac:dyDescent="0.2">
      <c r="B41" s="189" t="s">
        <v>62</v>
      </c>
      <c r="C41" s="189"/>
      <c r="D41" s="189"/>
      <c r="E41" s="189"/>
      <c r="F41" s="189"/>
      <c r="G41" s="189"/>
      <c r="H41" s="189"/>
      <c r="I41" s="189"/>
      <c r="J41" s="79"/>
      <c r="K41" s="79"/>
      <c r="L41" s="79"/>
      <c r="M41" s="79"/>
      <c r="N41" s="79"/>
    </row>
    <row r="42" spans="1:14" x14ac:dyDescent="0.2">
      <c r="B42" s="189" t="s">
        <v>63</v>
      </c>
      <c r="C42" s="189"/>
      <c r="D42" s="189"/>
      <c r="E42" s="189"/>
      <c r="F42" s="189"/>
      <c r="G42" s="189"/>
      <c r="H42" s="189"/>
      <c r="I42" s="189"/>
      <c r="J42" s="79"/>
      <c r="K42" s="79"/>
      <c r="L42" s="79"/>
      <c r="M42" s="79"/>
      <c r="N42" s="79"/>
    </row>
    <row r="43" spans="1:14" x14ac:dyDescent="0.2">
      <c r="B43" s="189" t="s">
        <v>64</v>
      </c>
      <c r="C43" s="189"/>
      <c r="D43" s="189"/>
      <c r="E43" s="189"/>
      <c r="F43" s="189"/>
      <c r="G43" s="189"/>
      <c r="H43" s="189"/>
      <c r="I43" s="189"/>
      <c r="J43" s="79"/>
      <c r="K43" s="79"/>
      <c r="L43" s="79"/>
      <c r="M43" s="79"/>
      <c r="N43" s="79"/>
    </row>
    <row r="44" spans="1:14" x14ac:dyDescent="0.2">
      <c r="B44" s="103"/>
      <c r="C44" s="103"/>
      <c r="D44" s="103"/>
      <c r="E44" s="103"/>
      <c r="F44" s="103"/>
      <c r="G44" s="103"/>
      <c r="H44" s="103"/>
      <c r="I44" s="103"/>
      <c r="J44" s="79"/>
      <c r="K44" s="79"/>
      <c r="L44" s="79"/>
      <c r="M44" s="79"/>
      <c r="N44" s="79"/>
    </row>
    <row r="45" spans="1:14" x14ac:dyDescent="0.2">
      <c r="B45" s="79" t="s">
        <v>65</v>
      </c>
      <c r="C45" s="79"/>
      <c r="D45" s="79"/>
      <c r="E45" s="79"/>
      <c r="F45" s="79"/>
      <c r="G45" s="79"/>
      <c r="H45" s="79"/>
      <c r="I45" s="79"/>
      <c r="J45" s="79" t="s">
        <v>66</v>
      </c>
      <c r="K45" s="79"/>
      <c r="L45" s="79"/>
      <c r="M45" s="79"/>
      <c r="N45" s="79"/>
    </row>
    <row r="46" spans="1:14" x14ac:dyDescent="0.2">
      <c r="B46" s="102" t="s">
        <v>101</v>
      </c>
      <c r="C46" s="102"/>
      <c r="D46" s="79"/>
      <c r="E46" s="79"/>
      <c r="F46" s="79"/>
      <c r="G46" s="79"/>
      <c r="H46" s="79"/>
      <c r="I46" s="79"/>
      <c r="J46" s="102"/>
      <c r="K46" s="102"/>
      <c r="L46" s="102"/>
      <c r="M46" s="79"/>
      <c r="N46" s="79"/>
    </row>
    <row r="47" spans="1:14" x14ac:dyDescent="0.2">
      <c r="B47" s="90" t="s">
        <v>67</v>
      </c>
      <c r="C47" s="79"/>
      <c r="D47" s="79"/>
      <c r="E47" s="79"/>
      <c r="F47" s="79"/>
      <c r="G47" s="79"/>
      <c r="H47" s="79"/>
      <c r="I47" s="79"/>
      <c r="J47" s="79" t="s">
        <v>67</v>
      </c>
      <c r="K47" s="79"/>
      <c r="L47" s="79"/>
      <c r="M47" s="79"/>
      <c r="N47" s="79"/>
    </row>
    <row r="48" spans="1:14" x14ac:dyDescent="0.2"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</row>
    <row r="49" spans="2:14" x14ac:dyDescent="0.2">
      <c r="B49" s="102"/>
      <c r="C49" s="102"/>
      <c r="D49" s="79"/>
      <c r="E49" s="79"/>
      <c r="F49" s="79"/>
      <c r="G49" s="79"/>
      <c r="H49" s="79"/>
      <c r="I49" s="79"/>
      <c r="J49" s="102"/>
      <c r="K49" s="102"/>
      <c r="L49" s="102"/>
      <c r="M49" s="79"/>
      <c r="N49" s="79"/>
    </row>
    <row r="50" spans="2:14" x14ac:dyDescent="0.2">
      <c r="B50" s="91" t="s">
        <v>68</v>
      </c>
      <c r="C50" s="79"/>
      <c r="D50" s="79"/>
      <c r="E50" s="79"/>
      <c r="F50" s="79"/>
      <c r="G50" s="79"/>
      <c r="H50" s="79"/>
      <c r="I50" s="79"/>
      <c r="J50" s="200" t="s">
        <v>68</v>
      </c>
      <c r="K50" s="200"/>
      <c r="L50" s="200"/>
      <c r="M50" s="79"/>
      <c r="N50" s="79"/>
    </row>
    <row r="51" spans="2:14" x14ac:dyDescent="0.2"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</row>
    <row r="52" spans="2:14" x14ac:dyDescent="0.2">
      <c r="B52" s="103" t="s">
        <v>69</v>
      </c>
      <c r="C52" s="79"/>
      <c r="D52" s="79"/>
      <c r="E52" s="79"/>
      <c r="F52" s="79"/>
      <c r="G52" s="79"/>
      <c r="H52" s="79"/>
      <c r="I52" s="79"/>
      <c r="J52" s="79" t="s">
        <v>69</v>
      </c>
      <c r="K52" s="79"/>
      <c r="L52" s="79"/>
      <c r="M52" s="79"/>
      <c r="N52" s="79"/>
    </row>
    <row r="55" spans="2:14" x14ac:dyDescent="0.2">
      <c r="B55" s="79"/>
      <c r="C55" s="79"/>
      <c r="D55" s="79"/>
      <c r="E55" s="79"/>
      <c r="F55" s="79"/>
      <c r="G55" s="79"/>
      <c r="H55" s="79"/>
      <c r="I55" s="79"/>
      <c r="J55" s="79"/>
      <c r="K55" s="79"/>
      <c r="M55" s="79"/>
      <c r="N55" s="106" t="s">
        <v>34</v>
      </c>
    </row>
    <row r="56" spans="2:14" x14ac:dyDescent="0.2">
      <c r="B56" s="79"/>
      <c r="C56" s="79"/>
      <c r="D56" s="79"/>
      <c r="E56" s="79"/>
      <c r="F56" s="79"/>
      <c r="G56" s="79"/>
      <c r="H56" s="79"/>
      <c r="I56" s="79"/>
      <c r="J56" s="79"/>
      <c r="K56" s="79"/>
      <c r="M56" s="79"/>
      <c r="N56" s="106" t="s">
        <v>35</v>
      </c>
    </row>
    <row r="57" spans="2:14" x14ac:dyDescent="0.2">
      <c r="B57" s="79"/>
      <c r="C57" s="79"/>
      <c r="D57" s="79"/>
      <c r="E57" s="79"/>
      <c r="F57" s="79"/>
      <c r="G57" s="79"/>
      <c r="H57" s="79"/>
      <c r="I57" s="79"/>
      <c r="J57" s="79"/>
      <c r="K57" s="79"/>
      <c r="M57" s="79"/>
      <c r="N57" s="106" t="s">
        <v>36</v>
      </c>
    </row>
    <row r="58" spans="2:14" x14ac:dyDescent="0.2"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</row>
    <row r="59" spans="2:14" x14ac:dyDescent="0.2">
      <c r="B59" s="79"/>
      <c r="C59" s="114" t="s">
        <v>37</v>
      </c>
      <c r="D59" s="114"/>
      <c r="E59" s="114"/>
      <c r="F59" s="114"/>
      <c r="G59" s="114"/>
      <c r="H59" s="114"/>
      <c r="I59" s="114"/>
      <c r="J59" s="114"/>
      <c r="K59" s="114"/>
      <c r="L59" s="114"/>
      <c r="M59" s="79"/>
      <c r="N59" s="79"/>
    </row>
    <row r="60" spans="2:14" x14ac:dyDescent="0.2">
      <c r="B60" s="79"/>
      <c r="C60" s="114" t="s">
        <v>38</v>
      </c>
      <c r="D60" s="114"/>
      <c r="E60" s="114"/>
      <c r="F60" s="114"/>
      <c r="G60" s="114"/>
      <c r="H60" s="114"/>
      <c r="I60" s="114"/>
      <c r="J60" s="114"/>
      <c r="K60" s="114"/>
      <c r="L60" s="114"/>
      <c r="M60" s="79"/>
      <c r="N60" s="79"/>
    </row>
    <row r="61" spans="2:14" x14ac:dyDescent="0.2">
      <c r="B61" s="79" t="s">
        <v>39</v>
      </c>
      <c r="C61" s="114"/>
      <c r="D61" s="114"/>
      <c r="E61" s="114"/>
      <c r="F61" s="114"/>
      <c r="G61" s="114"/>
      <c r="H61" s="114"/>
      <c r="I61" s="114"/>
      <c r="J61" s="114"/>
      <c r="K61" s="114"/>
      <c r="L61" s="114" t="s">
        <v>40</v>
      </c>
      <c r="M61" s="114"/>
      <c r="N61" s="114"/>
    </row>
    <row r="62" spans="2:14" x14ac:dyDescent="0.2">
      <c r="B62" s="79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</row>
    <row r="63" spans="2:14" x14ac:dyDescent="0.2">
      <c r="B63" s="79" t="s">
        <v>41</v>
      </c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</row>
    <row r="64" spans="2:14" x14ac:dyDescent="0.2">
      <c r="B64" s="79" t="s">
        <v>42</v>
      </c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</row>
    <row r="65" spans="2:14" x14ac:dyDescent="0.2">
      <c r="B65" s="79" t="s">
        <v>122</v>
      </c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</row>
    <row r="66" spans="2:14" x14ac:dyDescent="0.2">
      <c r="B66" s="79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</row>
    <row r="67" spans="2:14" x14ac:dyDescent="0.2"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</row>
    <row r="68" spans="2:14" ht="25.5" x14ac:dyDescent="0.2">
      <c r="B68" s="115" t="s">
        <v>24</v>
      </c>
      <c r="C68" s="117" t="s">
        <v>43</v>
      </c>
      <c r="D68" s="119" t="s">
        <v>44</v>
      </c>
      <c r="E68" s="119" t="s">
        <v>45</v>
      </c>
      <c r="F68" s="119" t="s">
        <v>70</v>
      </c>
      <c r="G68" s="119" t="s">
        <v>46</v>
      </c>
      <c r="H68" s="119" t="s">
        <v>8</v>
      </c>
      <c r="I68" s="120" t="s">
        <v>47</v>
      </c>
      <c r="J68" s="120"/>
      <c r="K68" s="120"/>
      <c r="L68" s="120"/>
      <c r="M68" s="121" t="s">
        <v>48</v>
      </c>
      <c r="N68" s="122" t="s">
        <v>49</v>
      </c>
    </row>
    <row r="69" spans="2:14" ht="12.75" customHeight="1" x14ac:dyDescent="0.2">
      <c r="B69" s="116"/>
      <c r="C69" s="118"/>
      <c r="D69" s="119"/>
      <c r="E69" s="119"/>
      <c r="F69" s="119"/>
      <c r="G69" s="119"/>
      <c r="H69" s="119"/>
      <c r="I69" s="92" t="s">
        <v>50</v>
      </c>
      <c r="J69" s="92" t="s">
        <v>51</v>
      </c>
      <c r="K69" s="92" t="s">
        <v>52</v>
      </c>
      <c r="L69" s="92" t="s">
        <v>53</v>
      </c>
      <c r="M69" s="121"/>
      <c r="N69" s="123"/>
    </row>
    <row r="70" spans="2:14" x14ac:dyDescent="0.2">
      <c r="B70" s="125" t="s">
        <v>121</v>
      </c>
      <c r="C70" s="126"/>
      <c r="D70" s="126"/>
      <c r="E70" s="126"/>
      <c r="F70" s="126"/>
      <c r="G70" s="127"/>
      <c r="H70" s="93" t="s">
        <v>17</v>
      </c>
      <c r="I70" s="94">
        <v>114.43</v>
      </c>
      <c r="J70" s="94">
        <v>81.540000000000006</v>
      </c>
      <c r="K70" s="94">
        <v>41.31</v>
      </c>
      <c r="L70" s="94"/>
      <c r="M70" s="94">
        <v>6.52</v>
      </c>
      <c r="N70" s="94"/>
    </row>
    <row r="71" spans="2:14" x14ac:dyDescent="0.2">
      <c r="B71" s="128"/>
      <c r="C71" s="129"/>
      <c r="D71" s="129"/>
      <c r="E71" s="129"/>
      <c r="F71" s="129"/>
      <c r="G71" s="130"/>
      <c r="H71" s="93" t="s">
        <v>22</v>
      </c>
      <c r="I71" s="94">
        <v>855.9</v>
      </c>
      <c r="J71" s="94">
        <v>611.54999999999995</v>
      </c>
      <c r="K71" s="94">
        <v>307.68</v>
      </c>
      <c r="L71" s="94"/>
      <c r="M71" s="94">
        <v>26.64</v>
      </c>
      <c r="N71" s="94"/>
    </row>
    <row r="72" spans="2:14" x14ac:dyDescent="0.2">
      <c r="B72" s="128"/>
      <c r="C72" s="129"/>
      <c r="D72" s="129"/>
      <c r="E72" s="129"/>
      <c r="F72" s="129"/>
      <c r="G72" s="130"/>
      <c r="H72" s="93" t="s">
        <v>19</v>
      </c>
      <c r="I72" s="94">
        <v>67.95</v>
      </c>
      <c r="J72" s="94">
        <v>49.47</v>
      </c>
      <c r="K72" s="94">
        <v>25.28</v>
      </c>
      <c r="L72" s="94"/>
      <c r="M72" s="94">
        <v>1.36</v>
      </c>
      <c r="N72" s="94"/>
    </row>
    <row r="73" spans="2:14" x14ac:dyDescent="0.2">
      <c r="B73" s="152"/>
      <c r="C73" s="153"/>
      <c r="D73" s="153"/>
      <c r="E73" s="153"/>
      <c r="F73" s="153"/>
      <c r="G73" s="154"/>
      <c r="H73" s="93" t="s">
        <v>144</v>
      </c>
      <c r="I73" s="94">
        <v>227.77</v>
      </c>
      <c r="J73" s="94">
        <v>162.81</v>
      </c>
      <c r="K73" s="94">
        <v>81.540000000000006</v>
      </c>
      <c r="L73" s="94"/>
      <c r="M73" s="94">
        <v>6.25</v>
      </c>
      <c r="N73" s="94"/>
    </row>
    <row r="74" spans="2:14" x14ac:dyDescent="0.2">
      <c r="B74" s="152"/>
      <c r="C74" s="153"/>
      <c r="D74" s="153"/>
      <c r="E74" s="153"/>
      <c r="F74" s="153"/>
      <c r="G74" s="154"/>
      <c r="H74" s="93" t="s">
        <v>117</v>
      </c>
      <c r="I74" s="94">
        <v>206.02</v>
      </c>
      <c r="J74" s="94">
        <v>146.77000000000001</v>
      </c>
      <c r="K74" s="94">
        <v>73.66</v>
      </c>
      <c r="L74" s="94"/>
      <c r="M74" s="94">
        <v>6.25</v>
      </c>
      <c r="N74" s="94"/>
    </row>
    <row r="75" spans="2:14" x14ac:dyDescent="0.2">
      <c r="B75" s="128"/>
      <c r="C75" s="129"/>
      <c r="D75" s="129"/>
      <c r="E75" s="129"/>
      <c r="F75" s="129"/>
      <c r="G75" s="130"/>
      <c r="H75" s="93" t="s">
        <v>18</v>
      </c>
      <c r="I75" s="94">
        <v>21.74</v>
      </c>
      <c r="J75" s="94">
        <v>16.579999999999998</v>
      </c>
      <c r="K75" s="94">
        <v>8.43</v>
      </c>
      <c r="L75" s="94"/>
      <c r="M75" s="94">
        <v>0.54</v>
      </c>
      <c r="N75" s="94"/>
    </row>
    <row r="76" spans="2:14" x14ac:dyDescent="0.2">
      <c r="B76" s="131"/>
      <c r="C76" s="132"/>
      <c r="D76" s="132"/>
      <c r="E76" s="132"/>
      <c r="F76" s="132"/>
      <c r="G76" s="133"/>
      <c r="H76" s="93" t="s">
        <v>112</v>
      </c>
      <c r="I76" s="94">
        <v>855.9</v>
      </c>
      <c r="J76" s="94">
        <v>611.54999999999995</v>
      </c>
      <c r="K76" s="94">
        <v>307.68</v>
      </c>
      <c r="L76" s="94"/>
      <c r="M76" s="94">
        <v>26.64</v>
      </c>
      <c r="N76" s="94"/>
    </row>
    <row r="77" spans="2:14" x14ac:dyDescent="0.2">
      <c r="B77" s="95" t="s">
        <v>116</v>
      </c>
      <c r="C77" s="92" t="s">
        <v>54</v>
      </c>
      <c r="D77" s="95">
        <v>69</v>
      </c>
      <c r="E77" s="95">
        <v>46</v>
      </c>
      <c r="F77" s="95">
        <v>1</v>
      </c>
      <c r="G77" s="96">
        <v>2.4</v>
      </c>
      <c r="H77" s="97" t="s">
        <v>17</v>
      </c>
      <c r="I77" s="98">
        <v>4.2</v>
      </c>
      <c r="J77" s="98">
        <v>9.7100000000000009</v>
      </c>
      <c r="K77" s="98">
        <v>1.29</v>
      </c>
      <c r="L77" s="81">
        <f>IFERROR(SUM(I77,J77,K77),"")</f>
        <v>15.2</v>
      </c>
      <c r="M77" s="99">
        <v>30.75</v>
      </c>
      <c r="N77" s="81">
        <f>IFERROR(SUM(L77,M77),"")</f>
        <v>45.95</v>
      </c>
    </row>
    <row r="78" spans="2:14" x14ac:dyDescent="0.2">
      <c r="B78" s="92"/>
      <c r="C78" s="92"/>
      <c r="D78" s="92"/>
      <c r="E78" s="92"/>
      <c r="F78" s="92"/>
      <c r="G78" s="92"/>
      <c r="H78" s="82" t="s">
        <v>55</v>
      </c>
      <c r="I78" s="83">
        <f>IFERROR(I77*I70,"")</f>
        <v>480.60600000000005</v>
      </c>
      <c r="J78" s="83">
        <f>IFERROR(J77*J70,"")</f>
        <v>791.75340000000017</v>
      </c>
      <c r="K78" s="83">
        <f t="shared" ref="K78" si="9">IFERROR(K77*K70,"")</f>
        <v>53.289900000000003</v>
      </c>
      <c r="L78" s="83">
        <f>IFERROR(SUM(I78,J78,K78),"")</f>
        <v>1325.6493000000003</v>
      </c>
      <c r="M78" s="83">
        <f>IFERROR(M77*M70,"")</f>
        <v>200.48999999999998</v>
      </c>
      <c r="N78" s="81">
        <f>IFERROR(SUM(L78,M78),"")</f>
        <v>1526.1393000000003</v>
      </c>
    </row>
    <row r="79" spans="2:14" x14ac:dyDescent="0.2">
      <c r="B79" s="92"/>
      <c r="C79" s="92"/>
      <c r="D79" s="92"/>
      <c r="E79" s="92"/>
      <c r="F79" s="92"/>
      <c r="G79" s="92"/>
      <c r="H79" s="97" t="s">
        <v>22</v>
      </c>
      <c r="I79" s="98"/>
      <c r="J79" s="98" t="str">
        <f>IFERROR(INDEX(Извещение!$J$7:$T$12,MATCH(CONCATENATE(РАСЧЕТ!B77,"/",РАСЧЕТ!D77,"/",РАСЧЕТ!E77,"/",F77,"/",H79),Извещение!#REF!,0),3),"")</f>
        <v/>
      </c>
      <c r="K79" s="98" t="str">
        <f>IFERROR(INDEX(Извещение!$J$7:$T$12,MATCH(CONCATENATE(РАСЧЕТ!B77,"/",РАСЧЕТ!D77,"/",РАСЧЕТ!E77,"/",F77,"/",H79),Извещение!#REF!,0),4),"")</f>
        <v/>
      </c>
      <c r="L79" s="81">
        <f t="shared" ref="L79:L92" si="10">IFERROR(SUM(I79,J79,K79),"")</f>
        <v>0</v>
      </c>
      <c r="M79" s="99">
        <v>15.15</v>
      </c>
      <c r="N79" s="81">
        <f t="shared" ref="N79" si="11">IFERROR(SUM(L79,M79),"")</f>
        <v>15.15</v>
      </c>
    </row>
    <row r="80" spans="2:14" x14ac:dyDescent="0.2">
      <c r="B80" s="92"/>
      <c r="C80" s="92"/>
      <c r="D80" s="92"/>
      <c r="E80" s="92"/>
      <c r="F80" s="92"/>
      <c r="G80" s="92"/>
      <c r="H80" s="82" t="s">
        <v>55</v>
      </c>
      <c r="I80" s="83">
        <f>IFERROR(I79*I71,"")</f>
        <v>0</v>
      </c>
      <c r="J80" s="83" t="str">
        <f t="shared" ref="J80:K80" si="12">IFERROR(J79*J71,"")</f>
        <v/>
      </c>
      <c r="K80" s="83" t="str">
        <f t="shared" si="12"/>
        <v/>
      </c>
      <c r="L80" s="83">
        <f t="shared" si="10"/>
        <v>0</v>
      </c>
      <c r="M80" s="83">
        <f t="shared" ref="M80" si="13">IFERROR(M79*M71,"")</f>
        <v>403.596</v>
      </c>
      <c r="N80" s="81">
        <f>IFERROR(SUM(L80,M80),"")</f>
        <v>403.596</v>
      </c>
    </row>
    <row r="81" spans="1:14" x14ac:dyDescent="0.2">
      <c r="B81" s="92"/>
      <c r="C81" s="92"/>
      <c r="D81" s="92"/>
      <c r="E81" s="92"/>
      <c r="F81" s="92"/>
      <c r="G81" s="92"/>
      <c r="H81" s="84" t="s">
        <v>19</v>
      </c>
      <c r="I81" s="99"/>
      <c r="J81" s="99">
        <v>0.45</v>
      </c>
      <c r="K81" s="99">
        <v>0.12</v>
      </c>
      <c r="L81" s="81">
        <f t="shared" si="10"/>
        <v>0.57000000000000006</v>
      </c>
      <c r="M81" s="99">
        <v>3.96</v>
      </c>
      <c r="N81" s="81">
        <f t="shared" ref="N81" si="14">IFERROR(SUM(L81,M81),"")</f>
        <v>4.53</v>
      </c>
    </row>
    <row r="82" spans="1:14" x14ac:dyDescent="0.2">
      <c r="B82" s="92"/>
      <c r="C82" s="92"/>
      <c r="D82" s="92"/>
      <c r="E82" s="92"/>
      <c r="F82" s="92"/>
      <c r="G82" s="92"/>
      <c r="H82" s="82" t="s">
        <v>55</v>
      </c>
      <c r="I82" s="83">
        <f>IFERROR(I81*I72,"")</f>
        <v>0</v>
      </c>
      <c r="J82" s="83">
        <f>IFERROR(J81*J72,"")</f>
        <v>22.261500000000002</v>
      </c>
      <c r="K82" s="83">
        <f>IFERROR(K81*K72,"")</f>
        <v>3.0335999999999999</v>
      </c>
      <c r="L82" s="83">
        <f t="shared" si="10"/>
        <v>25.295100000000001</v>
      </c>
      <c r="M82" s="83">
        <f>IFERROR(M81*M72,"")</f>
        <v>5.3856000000000002</v>
      </c>
      <c r="N82" s="81">
        <f>IFERROR(SUM(L82,M82),"")</f>
        <v>30.680700000000002</v>
      </c>
    </row>
    <row r="83" spans="1:14" x14ac:dyDescent="0.2">
      <c r="B83" s="92"/>
      <c r="C83" s="92"/>
      <c r="D83" s="92"/>
      <c r="E83" s="92"/>
      <c r="F83" s="92"/>
      <c r="G83" s="92"/>
      <c r="H83" s="84" t="s">
        <v>145</v>
      </c>
      <c r="I83" s="99">
        <v>1.29</v>
      </c>
      <c r="J83" s="99">
        <v>2.62</v>
      </c>
      <c r="K83" s="99">
        <v>0.42</v>
      </c>
      <c r="L83" s="81">
        <f t="shared" ref="L83:L86" si="15">IFERROR(SUM(I83,J83,K83),"")</f>
        <v>4.33</v>
      </c>
      <c r="M83" s="99">
        <v>0.34</v>
      </c>
      <c r="N83" s="81">
        <f t="shared" ref="N83" si="16">IFERROR(SUM(L83,M83),"")</f>
        <v>4.67</v>
      </c>
    </row>
    <row r="84" spans="1:14" x14ac:dyDescent="0.2">
      <c r="B84" s="92"/>
      <c r="C84" s="92"/>
      <c r="D84" s="92"/>
      <c r="E84" s="92"/>
      <c r="F84" s="92"/>
      <c r="G84" s="92"/>
      <c r="H84" s="82" t="s">
        <v>55</v>
      </c>
      <c r="I84" s="83">
        <f>(I83*I73)</f>
        <v>293.82330000000002</v>
      </c>
      <c r="J84" s="83">
        <f>(J83*J73)</f>
        <v>426.56220000000002</v>
      </c>
      <c r="K84" s="83">
        <f>(K83*K73)</f>
        <v>34.2468</v>
      </c>
      <c r="L84" s="83">
        <f t="shared" si="15"/>
        <v>754.6323000000001</v>
      </c>
      <c r="M84" s="83">
        <f>(M83*M73)</f>
        <v>2.125</v>
      </c>
      <c r="N84" s="81">
        <f>IFERROR(SUM(L84,M84),"")</f>
        <v>756.7573000000001</v>
      </c>
    </row>
    <row r="85" spans="1:14" x14ac:dyDescent="0.2">
      <c r="B85" s="92"/>
      <c r="C85" s="92"/>
      <c r="D85" s="92"/>
      <c r="E85" s="92"/>
      <c r="F85" s="92"/>
      <c r="G85" s="92"/>
      <c r="H85" s="84" t="s">
        <v>117</v>
      </c>
      <c r="I85" s="99"/>
      <c r="J85" s="99">
        <v>0.35</v>
      </c>
      <c r="K85" s="99">
        <v>0.66</v>
      </c>
      <c r="L85" s="81">
        <f t="shared" si="15"/>
        <v>1.01</v>
      </c>
      <c r="M85" s="99">
        <v>0.9</v>
      </c>
      <c r="N85" s="81">
        <f t="shared" ref="N85" si="17">IFERROR(SUM(L85,M85),"")</f>
        <v>1.9100000000000001</v>
      </c>
    </row>
    <row r="86" spans="1:14" x14ac:dyDescent="0.2">
      <c r="B86" s="92"/>
      <c r="C86" s="92"/>
      <c r="D86" s="92"/>
      <c r="E86" s="92"/>
      <c r="F86" s="92"/>
      <c r="G86" s="92"/>
      <c r="H86" s="82" t="s">
        <v>55</v>
      </c>
      <c r="I86" s="83">
        <f>(I85*I74)</f>
        <v>0</v>
      </c>
      <c r="J86" s="83">
        <f>(J85*J74)</f>
        <v>51.369500000000002</v>
      </c>
      <c r="K86" s="83">
        <f>(K85*K74)</f>
        <v>48.615600000000001</v>
      </c>
      <c r="L86" s="83">
        <f t="shared" si="15"/>
        <v>99.985100000000003</v>
      </c>
      <c r="M86" s="83">
        <f>(M85*M74)</f>
        <v>5.625</v>
      </c>
      <c r="N86" s="81">
        <f>IFERROR(SUM(L86,M86),"")</f>
        <v>105.6101</v>
      </c>
    </row>
    <row r="87" spans="1:14" x14ac:dyDescent="0.2">
      <c r="B87" s="92"/>
      <c r="C87" s="92"/>
      <c r="D87" s="92"/>
      <c r="E87" s="92"/>
      <c r="F87" s="92"/>
      <c r="G87" s="92"/>
      <c r="H87" s="84" t="s">
        <v>18</v>
      </c>
      <c r="I87" s="99">
        <v>35.36</v>
      </c>
      <c r="J87" s="99">
        <v>113.62</v>
      </c>
      <c r="K87" s="99">
        <v>1.53</v>
      </c>
      <c r="L87" s="81">
        <f t="shared" si="10"/>
        <v>150.51000000000002</v>
      </c>
      <c r="M87" s="99">
        <v>186.49</v>
      </c>
      <c r="N87" s="81">
        <f t="shared" ref="N87" si="18">IFERROR(SUM(L87,M87),"")</f>
        <v>337</v>
      </c>
    </row>
    <row r="88" spans="1:14" x14ac:dyDescent="0.2">
      <c r="B88" s="92"/>
      <c r="C88" s="92"/>
      <c r="D88" s="92"/>
      <c r="E88" s="92"/>
      <c r="F88" s="92"/>
      <c r="G88" s="92"/>
      <c r="H88" s="82" t="s">
        <v>55</v>
      </c>
      <c r="I88" s="83">
        <f>IFERROR(I87*I75,"")</f>
        <v>768.7263999999999</v>
      </c>
      <c r="J88" s="83">
        <f>IFERROR(J87*J75,"")</f>
        <v>1883.8195999999998</v>
      </c>
      <c r="K88" s="83">
        <f>IFERROR(K87*K75,"")</f>
        <v>12.8979</v>
      </c>
      <c r="L88" s="83">
        <f t="shared" si="10"/>
        <v>2665.4438999999998</v>
      </c>
      <c r="M88" s="83">
        <f>IFERROR(M87*M75,"")</f>
        <v>100.70460000000001</v>
      </c>
      <c r="N88" s="81">
        <f>IFERROR(SUM(L88,M88),"")</f>
        <v>2766.1484999999998</v>
      </c>
    </row>
    <row r="89" spans="1:14" x14ac:dyDescent="0.2">
      <c r="B89" s="92"/>
      <c r="C89" s="92"/>
      <c r="D89" s="92"/>
      <c r="E89" s="92"/>
      <c r="F89" s="92"/>
      <c r="G89" s="92"/>
      <c r="H89" s="84" t="s">
        <v>133</v>
      </c>
      <c r="I89" s="99"/>
      <c r="J89" s="99"/>
      <c r="K89" s="99"/>
      <c r="L89" s="81">
        <f t="shared" si="10"/>
        <v>0</v>
      </c>
      <c r="M89" s="99">
        <v>4.13</v>
      </c>
      <c r="N89" s="81">
        <f t="shared" ref="N89" si="19">IFERROR(SUM(L89,M89),"")</f>
        <v>4.13</v>
      </c>
    </row>
    <row r="90" spans="1:14" x14ac:dyDescent="0.2">
      <c r="B90" s="92"/>
      <c r="C90" s="92"/>
      <c r="D90" s="92"/>
      <c r="E90" s="92"/>
      <c r="F90" s="92"/>
      <c r="G90" s="92"/>
      <c r="H90" s="82" t="s">
        <v>55</v>
      </c>
      <c r="I90" s="83">
        <f>IFERROR(I89*I76,"")</f>
        <v>0</v>
      </c>
      <c r="J90" s="83">
        <f>IFERROR(J89*J76,"")</f>
        <v>0</v>
      </c>
      <c r="K90" s="83">
        <f>IFERROR(K89*K76,"")</f>
        <v>0</v>
      </c>
      <c r="L90" s="83">
        <f t="shared" si="10"/>
        <v>0</v>
      </c>
      <c r="M90" s="83">
        <f>IFERROR(M89*M76,"")</f>
        <v>110.0232</v>
      </c>
      <c r="N90" s="81">
        <f>IFERROR(SUM(L90,M90),"")</f>
        <v>110.0232</v>
      </c>
    </row>
    <row r="91" spans="1:14" x14ac:dyDescent="0.2">
      <c r="B91" s="92"/>
      <c r="C91" s="92"/>
      <c r="D91" s="92"/>
      <c r="E91" s="92"/>
      <c r="F91" s="92"/>
      <c r="G91" s="92"/>
      <c r="H91" s="85" t="s">
        <v>56</v>
      </c>
      <c r="I91" s="86">
        <f ca="1">SUM(I77:OFFSET(I91,-1,0))-I92</f>
        <v>40.850000000000136</v>
      </c>
      <c r="J91" s="86">
        <f ca="1">SUM(J77:OFFSET(J91,-1,0))-J92</f>
        <v>126.75</v>
      </c>
      <c r="K91" s="86">
        <f ca="1">SUM(K77:OFFSET(K91,-1,0))-K92</f>
        <v>4.0200000000000102</v>
      </c>
      <c r="L91" s="86">
        <f t="shared" ca="1" si="10"/>
        <v>171.62000000000015</v>
      </c>
      <c r="M91" s="86">
        <f ca="1">SUM(M77:OFFSET(M91,-1,0))-M92</f>
        <v>241.72000000000003</v>
      </c>
      <c r="N91" s="86">
        <f t="shared" ref="N91" ca="1" si="20">IFERROR(SUM(L91,M91),"")</f>
        <v>413.34000000000015</v>
      </c>
    </row>
    <row r="92" spans="1:14" x14ac:dyDescent="0.2">
      <c r="B92" s="92"/>
      <c r="C92" s="92"/>
      <c r="D92" s="92"/>
      <c r="E92" s="92"/>
      <c r="F92" s="92"/>
      <c r="G92" s="92"/>
      <c r="H92" s="85" t="s">
        <v>71</v>
      </c>
      <c r="I92" s="86">
        <f>SUMIF(H77:H90,"стоимость",I77:I90)</f>
        <v>1543.1556999999998</v>
      </c>
      <c r="J92" s="86">
        <f>SUMIF(H77:H90,"стоимость",J77:J90)</f>
        <v>3175.7662</v>
      </c>
      <c r="K92" s="86">
        <f>SUMIF(H77:H90,"стоимость",K77:K90)</f>
        <v>152.0838</v>
      </c>
      <c r="L92" s="86">
        <f t="shared" si="10"/>
        <v>4871.0056999999997</v>
      </c>
      <c r="M92" s="86">
        <f>SUMIF(H77:H90,"стоимость",M77:M90)</f>
        <v>827.94939999999997</v>
      </c>
      <c r="N92" s="81">
        <f>IFERROR(SUM(L92,M92),"")</f>
        <v>5698.9550999999992</v>
      </c>
    </row>
    <row r="93" spans="1:14" x14ac:dyDescent="0.2">
      <c r="B93" s="100"/>
      <c r="C93" s="100"/>
      <c r="D93" s="100"/>
      <c r="E93" s="100"/>
      <c r="F93" s="100"/>
      <c r="G93" s="101"/>
      <c r="H93" s="87"/>
      <c r="I93" s="87"/>
      <c r="J93" s="87"/>
      <c r="K93" s="87"/>
      <c r="L93" s="88"/>
      <c r="M93" s="87"/>
      <c r="N93" s="87"/>
    </row>
    <row r="94" spans="1:14" x14ac:dyDescent="0.2">
      <c r="B94" s="124" t="s">
        <v>57</v>
      </c>
      <c r="C94" s="124"/>
      <c r="D94" s="124"/>
      <c r="E94" s="124"/>
      <c r="F94" s="124"/>
      <c r="G94" s="79"/>
      <c r="H94" s="79"/>
      <c r="I94" s="79"/>
      <c r="J94" s="87"/>
      <c r="K94" s="87"/>
      <c r="L94" s="88"/>
      <c r="M94" s="87"/>
      <c r="N94" s="87"/>
    </row>
    <row r="95" spans="1:14" x14ac:dyDescent="0.2">
      <c r="B95" s="113" t="s">
        <v>102</v>
      </c>
      <c r="C95" s="113"/>
      <c r="D95" s="113"/>
      <c r="E95" s="113"/>
      <c r="F95" s="113"/>
      <c r="G95" s="113"/>
      <c r="H95" s="113"/>
      <c r="I95" s="113"/>
      <c r="J95" s="87"/>
      <c r="K95" s="87"/>
      <c r="L95" s="88"/>
      <c r="M95" s="87"/>
      <c r="N95" s="87"/>
    </row>
    <row r="96" spans="1:14" x14ac:dyDescent="0.2">
      <c r="A96" s="2"/>
      <c r="B96" s="113" t="s">
        <v>58</v>
      </c>
      <c r="C96" s="113"/>
      <c r="D96" s="113"/>
      <c r="E96" s="113"/>
      <c r="F96" s="113"/>
      <c r="G96" s="113"/>
      <c r="H96" s="113"/>
      <c r="I96" s="113"/>
      <c r="J96" s="87"/>
      <c r="K96" s="87"/>
      <c r="L96" s="88"/>
      <c r="M96" s="87"/>
      <c r="N96" s="87"/>
    </row>
    <row r="97" spans="2:14" x14ac:dyDescent="0.2">
      <c r="B97" s="113" t="s">
        <v>59</v>
      </c>
      <c r="C97" s="113"/>
      <c r="D97" s="113"/>
      <c r="E97" s="113"/>
      <c r="F97" s="113"/>
      <c r="G97" s="113"/>
      <c r="H97" s="113"/>
      <c r="I97" s="113"/>
      <c r="J97" s="87"/>
      <c r="K97" s="87"/>
      <c r="L97" s="88"/>
      <c r="M97" s="87"/>
      <c r="N97" s="87"/>
    </row>
    <row r="98" spans="2:14" x14ac:dyDescent="0.2">
      <c r="B98" s="113" t="s">
        <v>60</v>
      </c>
      <c r="C98" s="113"/>
      <c r="D98" s="113"/>
      <c r="E98" s="113"/>
      <c r="F98" s="113"/>
      <c r="G98" s="113"/>
      <c r="H98" s="113"/>
      <c r="I98" s="113"/>
      <c r="J98" s="87"/>
      <c r="K98" s="87"/>
      <c r="L98" s="88"/>
      <c r="M98" s="87"/>
      <c r="N98" s="87"/>
    </row>
    <row r="99" spans="2:14" x14ac:dyDescent="0.2">
      <c r="B99" s="113" t="s">
        <v>61</v>
      </c>
      <c r="C99" s="113"/>
      <c r="D99" s="113"/>
      <c r="E99" s="113"/>
      <c r="F99" s="113"/>
      <c r="G99" s="113"/>
      <c r="H99" s="113"/>
      <c r="I99" s="113"/>
      <c r="J99" s="79"/>
      <c r="K99" s="79"/>
      <c r="L99" s="79"/>
      <c r="M99" s="79"/>
      <c r="N99" s="79"/>
    </row>
    <row r="100" spans="2:14" x14ac:dyDescent="0.2">
      <c r="B100" s="113" t="s">
        <v>62</v>
      </c>
      <c r="C100" s="113"/>
      <c r="D100" s="113"/>
      <c r="E100" s="113"/>
      <c r="F100" s="113"/>
      <c r="G100" s="113"/>
      <c r="H100" s="113"/>
      <c r="I100" s="113"/>
      <c r="J100" s="79"/>
      <c r="K100" s="79"/>
      <c r="L100" s="79"/>
      <c r="M100" s="79"/>
      <c r="N100" s="79"/>
    </row>
    <row r="101" spans="2:14" x14ac:dyDescent="0.2">
      <c r="B101" s="113" t="s">
        <v>63</v>
      </c>
      <c r="C101" s="113"/>
      <c r="D101" s="113"/>
      <c r="E101" s="113"/>
      <c r="F101" s="113"/>
      <c r="G101" s="113"/>
      <c r="H101" s="113"/>
      <c r="I101" s="113"/>
      <c r="J101" s="79"/>
      <c r="K101" s="79"/>
      <c r="L101" s="79"/>
      <c r="M101" s="79"/>
      <c r="N101" s="79"/>
    </row>
    <row r="102" spans="2:14" x14ac:dyDescent="0.2">
      <c r="B102" s="113" t="s">
        <v>64</v>
      </c>
      <c r="C102" s="113"/>
      <c r="D102" s="113"/>
      <c r="E102" s="113"/>
      <c r="F102" s="113"/>
      <c r="G102" s="113"/>
      <c r="H102" s="113"/>
      <c r="I102" s="113"/>
      <c r="J102" s="79"/>
      <c r="K102" s="79"/>
      <c r="L102" s="79"/>
      <c r="M102" s="79"/>
      <c r="N102" s="79"/>
    </row>
    <row r="103" spans="2:14" x14ac:dyDescent="0.2">
      <c r="B103" s="113"/>
      <c r="C103" s="113"/>
      <c r="D103" s="113"/>
      <c r="E103" s="113"/>
      <c r="F103" s="113"/>
      <c r="G103" s="113"/>
      <c r="H103" s="113"/>
      <c r="I103" s="113"/>
      <c r="J103" s="79"/>
      <c r="K103" s="79"/>
      <c r="L103" s="79"/>
      <c r="M103" s="79"/>
      <c r="N103" s="79"/>
    </row>
    <row r="104" spans="2:14" x14ac:dyDescent="0.2">
      <c r="B104" s="79" t="s">
        <v>65</v>
      </c>
      <c r="C104" s="79"/>
      <c r="D104" s="79"/>
      <c r="E104" s="79"/>
      <c r="F104" s="79"/>
      <c r="G104" s="79"/>
      <c r="H104" s="79"/>
      <c r="I104" s="79"/>
      <c r="J104" s="79" t="s">
        <v>66</v>
      </c>
      <c r="K104" s="79"/>
      <c r="L104" s="79"/>
      <c r="M104" s="79"/>
      <c r="N104" s="79"/>
    </row>
    <row r="105" spans="2:14" x14ac:dyDescent="0.2">
      <c r="B105" s="102" t="s">
        <v>101</v>
      </c>
      <c r="C105" s="102"/>
      <c r="D105" s="79"/>
      <c r="E105" s="79"/>
      <c r="F105" s="79"/>
      <c r="G105" s="79"/>
      <c r="H105" s="79"/>
      <c r="I105" s="79"/>
      <c r="J105" s="102"/>
      <c r="K105" s="102"/>
      <c r="L105" s="102"/>
      <c r="M105" s="79"/>
      <c r="N105" s="79"/>
    </row>
    <row r="106" spans="2:14" x14ac:dyDescent="0.2">
      <c r="B106" s="90" t="s">
        <v>67</v>
      </c>
      <c r="C106" s="79"/>
      <c r="D106" s="79"/>
      <c r="E106" s="79"/>
      <c r="F106" s="79"/>
      <c r="G106" s="79"/>
      <c r="H106" s="79"/>
      <c r="I106" s="79"/>
      <c r="J106" s="79" t="s">
        <v>67</v>
      </c>
      <c r="K106" s="79"/>
      <c r="L106" s="79"/>
      <c r="M106" s="79"/>
      <c r="N106" s="79"/>
    </row>
    <row r="107" spans="2:14" x14ac:dyDescent="0.2"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</row>
    <row r="108" spans="2:14" x14ac:dyDescent="0.2">
      <c r="B108" s="102"/>
      <c r="C108" s="102"/>
      <c r="D108" s="79"/>
      <c r="E108" s="79"/>
      <c r="F108" s="79"/>
      <c r="G108" s="79"/>
      <c r="H108" s="79"/>
      <c r="I108" s="79"/>
      <c r="J108" s="102"/>
      <c r="K108" s="102"/>
      <c r="L108" s="102"/>
      <c r="M108" s="79"/>
      <c r="N108" s="79"/>
    </row>
    <row r="109" spans="2:14" x14ac:dyDescent="0.2">
      <c r="B109" s="91" t="s">
        <v>68</v>
      </c>
      <c r="C109" s="79"/>
      <c r="D109" s="79"/>
      <c r="E109" s="79"/>
      <c r="F109" s="79"/>
      <c r="G109" s="79"/>
      <c r="H109" s="79"/>
      <c r="I109" s="79"/>
      <c r="J109" s="134" t="s">
        <v>68</v>
      </c>
      <c r="K109" s="134"/>
      <c r="L109" s="134"/>
      <c r="M109" s="79"/>
      <c r="N109" s="79"/>
    </row>
    <row r="110" spans="2:14" x14ac:dyDescent="0.2"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</row>
    <row r="111" spans="2:14" x14ac:dyDescent="0.2">
      <c r="B111" s="113" t="s">
        <v>69</v>
      </c>
      <c r="C111" s="79"/>
      <c r="D111" s="79"/>
      <c r="E111" s="79"/>
      <c r="F111" s="79"/>
      <c r="G111" s="79"/>
      <c r="H111" s="79"/>
      <c r="I111" s="79"/>
      <c r="J111" s="79" t="s">
        <v>69</v>
      </c>
      <c r="K111" s="79"/>
      <c r="L111" s="79"/>
      <c r="M111" s="79"/>
      <c r="N111" s="79"/>
    </row>
    <row r="114" spans="2:14" x14ac:dyDescent="0.2"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M114" s="79"/>
      <c r="N114" s="106" t="s">
        <v>34</v>
      </c>
    </row>
    <row r="115" spans="2:14" x14ac:dyDescent="0.2"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M115" s="79"/>
      <c r="N115" s="106" t="s">
        <v>35</v>
      </c>
    </row>
    <row r="116" spans="2:14" x14ac:dyDescent="0.2"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M116" s="79"/>
      <c r="N116" s="106" t="s">
        <v>36</v>
      </c>
    </row>
    <row r="117" spans="2:14" x14ac:dyDescent="0.2"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</row>
    <row r="118" spans="2:14" x14ac:dyDescent="0.2">
      <c r="B118" s="79"/>
      <c r="C118" s="114" t="s">
        <v>37</v>
      </c>
      <c r="D118" s="114"/>
      <c r="E118" s="114"/>
      <c r="F118" s="114"/>
      <c r="G118" s="114"/>
      <c r="H118" s="114"/>
      <c r="I118" s="114"/>
      <c r="J118" s="114"/>
      <c r="K118" s="114"/>
      <c r="L118" s="114"/>
      <c r="M118" s="79"/>
      <c r="N118" s="79"/>
    </row>
    <row r="119" spans="2:14" x14ac:dyDescent="0.2">
      <c r="B119" s="79"/>
      <c r="C119" s="114" t="s">
        <v>38</v>
      </c>
      <c r="D119" s="114"/>
      <c r="E119" s="114"/>
      <c r="F119" s="114"/>
      <c r="G119" s="114"/>
      <c r="H119" s="114"/>
      <c r="I119" s="114"/>
      <c r="J119" s="114"/>
      <c r="K119" s="114"/>
      <c r="L119" s="114"/>
      <c r="M119" s="79"/>
      <c r="N119" s="79"/>
    </row>
    <row r="120" spans="2:14" x14ac:dyDescent="0.2">
      <c r="B120" s="79" t="s">
        <v>39</v>
      </c>
      <c r="C120" s="114"/>
      <c r="D120" s="114"/>
      <c r="E120" s="114"/>
      <c r="F120" s="114"/>
      <c r="G120" s="114"/>
      <c r="H120" s="114"/>
      <c r="I120" s="114"/>
      <c r="J120" s="114"/>
      <c r="K120" s="114"/>
      <c r="L120" s="114" t="s">
        <v>40</v>
      </c>
      <c r="M120" s="114"/>
      <c r="N120" s="114"/>
    </row>
    <row r="121" spans="2:14" x14ac:dyDescent="0.2">
      <c r="B121" s="79"/>
      <c r="C121" s="114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</row>
    <row r="122" spans="2:14" x14ac:dyDescent="0.2">
      <c r="B122" s="79" t="s">
        <v>41</v>
      </c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2:14" x14ac:dyDescent="0.2">
      <c r="B123" s="79" t="s">
        <v>42</v>
      </c>
      <c r="C123" s="114"/>
      <c r="D123" s="114"/>
      <c r="E123" s="114"/>
      <c r="F123" s="114"/>
      <c r="G123" s="114"/>
      <c r="H123" s="114"/>
      <c r="I123" s="114"/>
      <c r="J123" s="114"/>
      <c r="K123" s="114"/>
      <c r="L123" s="114"/>
      <c r="M123" s="114"/>
      <c r="N123" s="114"/>
    </row>
    <row r="124" spans="2:14" x14ac:dyDescent="0.2">
      <c r="B124" s="79" t="s">
        <v>122</v>
      </c>
      <c r="C124" s="114"/>
      <c r="D124" s="114"/>
      <c r="E124" s="114"/>
      <c r="F124" s="114"/>
      <c r="G124" s="114"/>
      <c r="H124" s="114"/>
      <c r="I124" s="114"/>
      <c r="J124" s="114"/>
      <c r="K124" s="114"/>
      <c r="L124" s="114"/>
      <c r="M124" s="114"/>
      <c r="N124" s="114"/>
    </row>
    <row r="125" spans="2:14" x14ac:dyDescent="0.2">
      <c r="B125" s="79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</row>
    <row r="126" spans="2:14" x14ac:dyDescent="0.2"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</row>
    <row r="127" spans="2:14" ht="25.5" x14ac:dyDescent="0.2">
      <c r="B127" s="115" t="s">
        <v>24</v>
      </c>
      <c r="C127" s="117" t="s">
        <v>43</v>
      </c>
      <c r="D127" s="119" t="s">
        <v>44</v>
      </c>
      <c r="E127" s="119" t="s">
        <v>45</v>
      </c>
      <c r="F127" s="119" t="s">
        <v>70</v>
      </c>
      <c r="G127" s="119" t="s">
        <v>46</v>
      </c>
      <c r="H127" s="119" t="s">
        <v>8</v>
      </c>
      <c r="I127" s="120" t="s">
        <v>47</v>
      </c>
      <c r="J127" s="120"/>
      <c r="K127" s="120"/>
      <c r="L127" s="120"/>
      <c r="M127" s="121" t="s">
        <v>48</v>
      </c>
      <c r="N127" s="122" t="s">
        <v>49</v>
      </c>
    </row>
    <row r="128" spans="2:14" ht="12.75" customHeight="1" x14ac:dyDescent="0.2">
      <c r="B128" s="116"/>
      <c r="C128" s="118"/>
      <c r="D128" s="119"/>
      <c r="E128" s="119"/>
      <c r="F128" s="119"/>
      <c r="G128" s="119"/>
      <c r="H128" s="119"/>
      <c r="I128" s="92" t="s">
        <v>50</v>
      </c>
      <c r="J128" s="92" t="s">
        <v>51</v>
      </c>
      <c r="K128" s="92" t="s">
        <v>52</v>
      </c>
      <c r="L128" s="92" t="s">
        <v>53</v>
      </c>
      <c r="M128" s="121"/>
      <c r="N128" s="123"/>
    </row>
    <row r="129" spans="2:14" x14ac:dyDescent="0.2">
      <c r="B129" s="125" t="s">
        <v>121</v>
      </c>
      <c r="C129" s="126"/>
      <c r="D129" s="126"/>
      <c r="E129" s="126"/>
      <c r="F129" s="126"/>
      <c r="G129" s="127"/>
      <c r="H129" s="93" t="s">
        <v>17</v>
      </c>
      <c r="I129" s="94">
        <v>114.43</v>
      </c>
      <c r="J129" s="94">
        <v>81.540000000000006</v>
      </c>
      <c r="K129" s="94">
        <v>41.31</v>
      </c>
      <c r="L129" s="94"/>
      <c r="M129" s="94">
        <v>6.52</v>
      </c>
      <c r="N129" s="94"/>
    </row>
    <row r="130" spans="2:14" x14ac:dyDescent="0.2">
      <c r="B130" s="128"/>
      <c r="C130" s="129"/>
      <c r="D130" s="129"/>
      <c r="E130" s="129"/>
      <c r="F130" s="129"/>
      <c r="G130" s="130"/>
      <c r="H130" s="93" t="s">
        <v>112</v>
      </c>
      <c r="I130" s="94">
        <v>855.9</v>
      </c>
      <c r="J130" s="94">
        <v>611.54999999999995</v>
      </c>
      <c r="K130" s="94">
        <v>307.68</v>
      </c>
      <c r="L130" s="94"/>
      <c r="M130" s="94">
        <v>26.64</v>
      </c>
      <c r="N130" s="94"/>
    </row>
    <row r="131" spans="2:14" x14ac:dyDescent="0.2">
      <c r="B131" s="128"/>
      <c r="C131" s="129"/>
      <c r="D131" s="129"/>
      <c r="E131" s="129"/>
      <c r="F131" s="129"/>
      <c r="G131" s="130"/>
      <c r="H131" s="93" t="s">
        <v>19</v>
      </c>
      <c r="I131" s="94">
        <v>67.95</v>
      </c>
      <c r="J131" s="94">
        <v>49.47</v>
      </c>
      <c r="K131" s="94">
        <v>25.28</v>
      </c>
      <c r="L131" s="94"/>
      <c r="M131" s="94">
        <v>1.36</v>
      </c>
      <c r="N131" s="94"/>
    </row>
    <row r="132" spans="2:14" x14ac:dyDescent="0.2">
      <c r="B132" s="128"/>
      <c r="C132" s="129"/>
      <c r="D132" s="129"/>
      <c r="E132" s="129"/>
      <c r="F132" s="129"/>
      <c r="G132" s="130"/>
      <c r="H132" s="93" t="s">
        <v>18</v>
      </c>
      <c r="I132" s="94">
        <v>21.74</v>
      </c>
      <c r="J132" s="94">
        <v>16.579999999999998</v>
      </c>
      <c r="K132" s="94">
        <v>8.43</v>
      </c>
      <c r="L132" s="94"/>
      <c r="M132" s="94">
        <v>0.54</v>
      </c>
      <c r="N132" s="94"/>
    </row>
    <row r="133" spans="2:14" x14ac:dyDescent="0.2">
      <c r="B133" s="131"/>
      <c r="C133" s="132"/>
      <c r="D133" s="132"/>
      <c r="E133" s="132"/>
      <c r="F133" s="132"/>
      <c r="G133" s="133"/>
      <c r="H133" s="93" t="s">
        <v>117</v>
      </c>
      <c r="I133" s="94">
        <v>206.02</v>
      </c>
      <c r="J133" s="94">
        <v>146.77000000000001</v>
      </c>
      <c r="K133" s="94">
        <v>73.66</v>
      </c>
      <c r="L133" s="94"/>
      <c r="M133" s="94">
        <v>6.25</v>
      </c>
      <c r="N133" s="94"/>
    </row>
    <row r="134" spans="2:14" x14ac:dyDescent="0.2">
      <c r="B134" s="95" t="s">
        <v>116</v>
      </c>
      <c r="C134" s="92" t="s">
        <v>54</v>
      </c>
      <c r="D134" s="95">
        <v>47</v>
      </c>
      <c r="E134" s="95">
        <v>5</v>
      </c>
      <c r="F134" s="95">
        <v>5</v>
      </c>
      <c r="G134" s="96">
        <v>1.7</v>
      </c>
      <c r="H134" s="97" t="s">
        <v>17</v>
      </c>
      <c r="I134" s="98">
        <v>3.56</v>
      </c>
      <c r="J134" s="98">
        <v>8.7899999999999991</v>
      </c>
      <c r="K134" s="98">
        <v>1.32</v>
      </c>
      <c r="L134" s="81">
        <f>IFERROR(SUM(I134,J134,K134),"")</f>
        <v>13.67</v>
      </c>
      <c r="M134" s="99">
        <v>16.11</v>
      </c>
      <c r="N134" s="81">
        <f>IFERROR(SUM(L134,M134),"")</f>
        <v>29.78</v>
      </c>
    </row>
    <row r="135" spans="2:14" x14ac:dyDescent="0.2">
      <c r="B135" s="92"/>
      <c r="C135" s="92"/>
      <c r="D135" s="92"/>
      <c r="E135" s="92"/>
      <c r="F135" s="92"/>
      <c r="G135" s="92"/>
      <c r="H135" s="82" t="s">
        <v>55</v>
      </c>
      <c r="I135" s="83">
        <f>IFERROR(I134*I129,"")</f>
        <v>407.37080000000003</v>
      </c>
      <c r="J135" s="83">
        <f>IFERROR(J134*J129,"")</f>
        <v>716.73659999999995</v>
      </c>
      <c r="K135" s="83">
        <f t="shared" ref="K135" si="21">IFERROR(K134*K129,"")</f>
        <v>54.529200000000003</v>
      </c>
      <c r="L135" s="83">
        <f>IFERROR(SUM(I135,J135,K135),"")</f>
        <v>1178.6365999999998</v>
      </c>
      <c r="M135" s="83">
        <f>IFERROR(M134*M129,"")</f>
        <v>105.03719999999998</v>
      </c>
      <c r="N135" s="81">
        <f>IFERROR(SUM(L135,M135),"")</f>
        <v>1283.6737999999998</v>
      </c>
    </row>
    <row r="136" spans="2:14" x14ac:dyDescent="0.2">
      <c r="B136" s="92"/>
      <c r="C136" s="92"/>
      <c r="D136" s="92"/>
      <c r="E136" s="92"/>
      <c r="F136" s="92"/>
      <c r="G136" s="92"/>
      <c r="H136" s="97" t="s">
        <v>112</v>
      </c>
      <c r="I136" s="98"/>
      <c r="J136" s="98" t="str">
        <f>IFERROR(INDEX(Извещение!$J$7:$T$12,MATCH(CONCATENATE(РАСЧЕТ!B134,"/",РАСЧЕТ!D134,"/",РАСЧЕТ!E134,"/",F134,"/",H136),Извещение!#REF!,0),3),"")</f>
        <v/>
      </c>
      <c r="K136" s="98" t="str">
        <f>IFERROR(INDEX(Извещение!$J$7:$T$12,MATCH(CONCATENATE(РАСЧЕТ!B134,"/",РАСЧЕТ!D134,"/",РАСЧЕТ!E134,"/",F134,"/",H136),Извещение!#REF!,0),4),"")</f>
        <v/>
      </c>
      <c r="L136" s="81">
        <f t="shared" ref="L136:L145" si="22">IFERROR(SUM(I136,J136,K136),"")</f>
        <v>0</v>
      </c>
      <c r="M136" s="99">
        <v>15.72</v>
      </c>
      <c r="N136" s="81">
        <f t="shared" ref="N136" si="23">IFERROR(SUM(L136,M136),"")</f>
        <v>15.72</v>
      </c>
    </row>
    <row r="137" spans="2:14" x14ac:dyDescent="0.2">
      <c r="B137" s="92"/>
      <c r="C137" s="92"/>
      <c r="D137" s="92"/>
      <c r="E137" s="92"/>
      <c r="F137" s="92"/>
      <c r="G137" s="92"/>
      <c r="H137" s="82" t="s">
        <v>55</v>
      </c>
      <c r="I137" s="83">
        <f>IFERROR(I136*I130,"")</f>
        <v>0</v>
      </c>
      <c r="J137" s="83" t="str">
        <f t="shared" ref="J137:K137" si="24">IFERROR(J136*J130,"")</f>
        <v/>
      </c>
      <c r="K137" s="83" t="str">
        <f t="shared" si="24"/>
        <v/>
      </c>
      <c r="L137" s="83">
        <f t="shared" si="22"/>
        <v>0</v>
      </c>
      <c r="M137" s="83">
        <f t="shared" ref="M137" si="25">IFERROR(M136*M130,"")</f>
        <v>418.7808</v>
      </c>
      <c r="N137" s="81">
        <f>IFERROR(SUM(L137,M137),"")</f>
        <v>418.7808</v>
      </c>
    </row>
    <row r="138" spans="2:14" x14ac:dyDescent="0.2">
      <c r="B138" s="92"/>
      <c r="C138" s="92"/>
      <c r="D138" s="92"/>
      <c r="E138" s="92"/>
      <c r="F138" s="92"/>
      <c r="G138" s="92"/>
      <c r="H138" s="84" t="s">
        <v>19</v>
      </c>
      <c r="I138" s="99">
        <v>7.01</v>
      </c>
      <c r="J138" s="99">
        <v>15.95</v>
      </c>
      <c r="K138" s="99">
        <v>5.51</v>
      </c>
      <c r="L138" s="81">
        <f t="shared" si="22"/>
        <v>28.47</v>
      </c>
      <c r="M138" s="99">
        <v>54.02</v>
      </c>
      <c r="N138" s="81">
        <f t="shared" ref="N138" si="26">IFERROR(SUM(L138,M138),"")</f>
        <v>82.490000000000009</v>
      </c>
    </row>
    <row r="139" spans="2:14" x14ac:dyDescent="0.2">
      <c r="B139" s="92"/>
      <c r="C139" s="92"/>
      <c r="D139" s="92"/>
      <c r="E139" s="92"/>
      <c r="F139" s="92"/>
      <c r="G139" s="92"/>
      <c r="H139" s="82" t="s">
        <v>55</v>
      </c>
      <c r="I139" s="83">
        <f>IFERROR(I138*I131,"")</f>
        <v>476.3295</v>
      </c>
      <c r="J139" s="83">
        <f>IFERROR(J138*J131,"")</f>
        <v>789.04649999999992</v>
      </c>
      <c r="K139" s="83">
        <f>IFERROR(K138*K131,"")</f>
        <v>139.2928</v>
      </c>
      <c r="L139" s="83">
        <f t="shared" si="22"/>
        <v>1404.6687999999999</v>
      </c>
      <c r="M139" s="83">
        <f>IFERROR(M138*M131,"")</f>
        <v>73.467200000000005</v>
      </c>
      <c r="N139" s="81">
        <f>IFERROR(SUM(L139,M139),"")</f>
        <v>1478.136</v>
      </c>
    </row>
    <row r="140" spans="2:14" x14ac:dyDescent="0.2">
      <c r="B140" s="92"/>
      <c r="C140" s="92"/>
      <c r="D140" s="92"/>
      <c r="E140" s="92"/>
      <c r="F140" s="92"/>
      <c r="G140" s="92"/>
      <c r="H140" s="84" t="s">
        <v>18</v>
      </c>
      <c r="I140" s="99">
        <v>28.4</v>
      </c>
      <c r="J140" s="99">
        <v>34.630000000000003</v>
      </c>
      <c r="K140" s="99">
        <v>0.12</v>
      </c>
      <c r="L140" s="81">
        <f t="shared" si="22"/>
        <v>63.15</v>
      </c>
      <c r="M140" s="99">
        <v>49.75</v>
      </c>
      <c r="N140" s="81">
        <f t="shared" ref="N140" si="27">IFERROR(SUM(L140,M140),"")</f>
        <v>112.9</v>
      </c>
    </row>
    <row r="141" spans="2:14" x14ac:dyDescent="0.2">
      <c r="B141" s="92"/>
      <c r="C141" s="92"/>
      <c r="D141" s="92"/>
      <c r="E141" s="92"/>
      <c r="F141" s="92"/>
      <c r="G141" s="92"/>
      <c r="H141" s="82" t="s">
        <v>55</v>
      </c>
      <c r="I141" s="83">
        <f>IFERROR(I140*I132,"")</f>
        <v>617.41599999999994</v>
      </c>
      <c r="J141" s="83">
        <f>IFERROR(J140*J132,"")</f>
        <v>574.16539999999998</v>
      </c>
      <c r="K141" s="83">
        <f>IFERROR(K140*K132,"")</f>
        <v>1.0115999999999998</v>
      </c>
      <c r="L141" s="83">
        <f t="shared" si="22"/>
        <v>1192.5930000000001</v>
      </c>
      <c r="M141" s="83">
        <f>IFERROR(M140*M132,"")</f>
        <v>26.865000000000002</v>
      </c>
      <c r="N141" s="81">
        <f>IFERROR(SUM(L141,M141),"")</f>
        <v>1219.4580000000001</v>
      </c>
    </row>
    <row r="142" spans="2:14" x14ac:dyDescent="0.2">
      <c r="B142" s="92"/>
      <c r="C142" s="92"/>
      <c r="D142" s="92"/>
      <c r="E142" s="92"/>
      <c r="F142" s="92"/>
      <c r="G142" s="92"/>
      <c r="H142" s="84" t="s">
        <v>117</v>
      </c>
      <c r="I142" s="99">
        <v>8.9499999999999993</v>
      </c>
      <c r="J142" s="99">
        <v>14.06</v>
      </c>
      <c r="K142" s="99">
        <v>3.46</v>
      </c>
      <c r="L142" s="81">
        <f t="shared" si="22"/>
        <v>26.47</v>
      </c>
      <c r="M142" s="99">
        <v>7.52</v>
      </c>
      <c r="N142" s="81">
        <f t="shared" ref="N142" si="28">IFERROR(SUM(L142,M142),"")</f>
        <v>33.989999999999995</v>
      </c>
    </row>
    <row r="143" spans="2:14" x14ac:dyDescent="0.2">
      <c r="B143" s="92"/>
      <c r="C143" s="92"/>
      <c r="D143" s="92"/>
      <c r="E143" s="92"/>
      <c r="F143" s="92"/>
      <c r="G143" s="92"/>
      <c r="H143" s="82" t="s">
        <v>55</v>
      </c>
      <c r="I143" s="83">
        <f>IFERROR(I142*I133,"")</f>
        <v>1843.8789999999999</v>
      </c>
      <c r="J143" s="83">
        <f>IFERROR(J142*J133,"")</f>
        <v>2063.5862000000002</v>
      </c>
      <c r="K143" s="83">
        <f>IFERROR(K142*K133,"")</f>
        <v>254.86359999999999</v>
      </c>
      <c r="L143" s="83">
        <f t="shared" si="22"/>
        <v>4162.3288000000002</v>
      </c>
      <c r="M143" s="83">
        <f>IFERROR(M142*M133,"")</f>
        <v>47</v>
      </c>
      <c r="N143" s="81">
        <f>IFERROR(SUM(L143,M143),"")</f>
        <v>4209.3288000000002</v>
      </c>
    </row>
    <row r="144" spans="2:14" x14ac:dyDescent="0.2">
      <c r="B144" s="92"/>
      <c r="C144" s="92"/>
      <c r="D144" s="92"/>
      <c r="E144" s="92"/>
      <c r="F144" s="92"/>
      <c r="G144" s="92"/>
      <c r="H144" s="85" t="s">
        <v>56</v>
      </c>
      <c r="I144" s="86">
        <f ca="1">SUM(I134:OFFSET(I144,-1,0))-I145</f>
        <v>47.920000000000073</v>
      </c>
      <c r="J144" s="86">
        <f ca="1">SUM(J134:OFFSET(J144,-1,0))-J145</f>
        <v>73.430000000000291</v>
      </c>
      <c r="K144" s="86">
        <f ca="1">SUM(K134:OFFSET(K144,-1,0))-K145</f>
        <v>10.410000000000025</v>
      </c>
      <c r="L144" s="86">
        <f t="shared" ca="1" si="22"/>
        <v>131.76000000000039</v>
      </c>
      <c r="M144" s="86">
        <f ca="1">SUM(M134:OFFSET(M144,-1,0))-M145</f>
        <v>143.12</v>
      </c>
      <c r="N144" s="86">
        <f t="shared" ref="N144" ca="1" si="29">IFERROR(SUM(L144,M144),"")</f>
        <v>274.88000000000039</v>
      </c>
    </row>
    <row r="145" spans="1:14" x14ac:dyDescent="0.2">
      <c r="B145" s="92"/>
      <c r="C145" s="92"/>
      <c r="D145" s="92"/>
      <c r="E145" s="92"/>
      <c r="F145" s="92"/>
      <c r="G145" s="92"/>
      <c r="H145" s="85" t="s">
        <v>71</v>
      </c>
      <c r="I145" s="86">
        <f>SUMIF(H134:H143,"стоимость",I134:I143)</f>
        <v>3344.9952999999996</v>
      </c>
      <c r="J145" s="86">
        <f>SUMIF(H134:H143,"стоимость",J134:J143)</f>
        <v>4143.5347000000002</v>
      </c>
      <c r="K145" s="86">
        <f>SUMIF(H134:H143,"стоимость",K134:K143)</f>
        <v>449.69719999999995</v>
      </c>
      <c r="L145" s="86">
        <f t="shared" si="22"/>
        <v>7938.2271999999994</v>
      </c>
      <c r="M145" s="86">
        <f>SUMIF(H134:H143,"стоимость",M134:M143)</f>
        <v>671.15020000000004</v>
      </c>
      <c r="N145" s="81">
        <f>IFERROR(SUM(L145,M145),"")</f>
        <v>8609.3773999999994</v>
      </c>
    </row>
    <row r="146" spans="1:14" x14ac:dyDescent="0.2">
      <c r="B146" s="100"/>
      <c r="C146" s="100"/>
      <c r="D146" s="100"/>
      <c r="E146" s="100"/>
      <c r="F146" s="100"/>
      <c r="G146" s="101"/>
      <c r="H146" s="87"/>
      <c r="I146" s="87"/>
      <c r="J146" s="87"/>
      <c r="K146" s="87"/>
      <c r="L146" s="88"/>
      <c r="M146" s="87"/>
      <c r="N146" s="87"/>
    </row>
    <row r="147" spans="1:14" x14ac:dyDescent="0.2">
      <c r="B147" s="124" t="s">
        <v>57</v>
      </c>
      <c r="C147" s="124"/>
      <c r="D147" s="124"/>
      <c r="E147" s="124"/>
      <c r="F147" s="124"/>
      <c r="G147" s="79"/>
      <c r="H147" s="79"/>
      <c r="I147" s="79"/>
      <c r="J147" s="87"/>
      <c r="K147" s="87"/>
      <c r="L147" s="88"/>
      <c r="M147" s="87"/>
      <c r="N147" s="87"/>
    </row>
    <row r="148" spans="1:14" x14ac:dyDescent="0.2">
      <c r="B148" s="113" t="s">
        <v>102</v>
      </c>
      <c r="C148" s="113"/>
      <c r="D148" s="113"/>
      <c r="E148" s="113"/>
      <c r="F148" s="113"/>
      <c r="G148" s="113"/>
      <c r="H148" s="113"/>
      <c r="I148" s="113"/>
      <c r="J148" s="87"/>
      <c r="K148" s="87"/>
      <c r="L148" s="88"/>
      <c r="M148" s="87"/>
      <c r="N148" s="87"/>
    </row>
    <row r="149" spans="1:14" x14ac:dyDescent="0.2">
      <c r="A149" s="2"/>
      <c r="B149" s="113" t="s">
        <v>58</v>
      </c>
      <c r="C149" s="113"/>
      <c r="D149" s="113"/>
      <c r="E149" s="113"/>
      <c r="F149" s="113"/>
      <c r="G149" s="113"/>
      <c r="H149" s="113"/>
      <c r="I149" s="113"/>
      <c r="J149" s="87"/>
      <c r="K149" s="87"/>
      <c r="L149" s="88"/>
      <c r="M149" s="87"/>
      <c r="N149" s="87"/>
    </row>
    <row r="150" spans="1:14" x14ac:dyDescent="0.2">
      <c r="B150" s="113" t="s">
        <v>59</v>
      </c>
      <c r="C150" s="113"/>
      <c r="D150" s="113"/>
      <c r="E150" s="113"/>
      <c r="F150" s="113"/>
      <c r="G150" s="113"/>
      <c r="H150" s="113"/>
      <c r="I150" s="113"/>
      <c r="J150" s="87"/>
      <c r="K150" s="87"/>
      <c r="L150" s="88"/>
      <c r="M150" s="87"/>
      <c r="N150" s="87"/>
    </row>
    <row r="151" spans="1:14" x14ac:dyDescent="0.2">
      <c r="B151" s="113" t="s">
        <v>60</v>
      </c>
      <c r="C151" s="113"/>
      <c r="D151" s="113"/>
      <c r="E151" s="113"/>
      <c r="F151" s="113"/>
      <c r="G151" s="113"/>
      <c r="H151" s="113"/>
      <c r="I151" s="113"/>
      <c r="J151" s="87"/>
      <c r="K151" s="87"/>
      <c r="L151" s="88"/>
      <c r="M151" s="87"/>
      <c r="N151" s="87"/>
    </row>
    <row r="152" spans="1:14" x14ac:dyDescent="0.2">
      <c r="B152" s="113" t="s">
        <v>61</v>
      </c>
      <c r="C152" s="113"/>
      <c r="D152" s="113"/>
      <c r="E152" s="113"/>
      <c r="F152" s="113"/>
      <c r="G152" s="113"/>
      <c r="H152" s="113"/>
      <c r="I152" s="113"/>
      <c r="J152" s="79"/>
      <c r="K152" s="79"/>
      <c r="L152" s="79"/>
      <c r="M152" s="79"/>
      <c r="N152" s="79"/>
    </row>
    <row r="153" spans="1:14" x14ac:dyDescent="0.2">
      <c r="B153" s="113" t="s">
        <v>62</v>
      </c>
      <c r="C153" s="113"/>
      <c r="D153" s="113"/>
      <c r="E153" s="113"/>
      <c r="F153" s="113"/>
      <c r="G153" s="113"/>
      <c r="H153" s="113"/>
      <c r="I153" s="113"/>
      <c r="J153" s="79"/>
      <c r="K153" s="79"/>
      <c r="L153" s="79"/>
      <c r="M153" s="79"/>
      <c r="N153" s="79"/>
    </row>
    <row r="154" spans="1:14" x14ac:dyDescent="0.2">
      <c r="B154" s="113" t="s">
        <v>63</v>
      </c>
      <c r="C154" s="113"/>
      <c r="D154" s="113"/>
      <c r="E154" s="113"/>
      <c r="F154" s="113"/>
      <c r="G154" s="113"/>
      <c r="H154" s="113"/>
      <c r="I154" s="113"/>
      <c r="J154" s="79"/>
      <c r="K154" s="79"/>
      <c r="L154" s="79"/>
      <c r="M154" s="79"/>
      <c r="N154" s="79"/>
    </row>
    <row r="155" spans="1:14" x14ac:dyDescent="0.2">
      <c r="B155" s="113" t="s">
        <v>64</v>
      </c>
      <c r="C155" s="113"/>
      <c r="D155" s="113"/>
      <c r="E155" s="113"/>
      <c r="F155" s="113"/>
      <c r="G155" s="113"/>
      <c r="H155" s="113"/>
      <c r="I155" s="113"/>
      <c r="J155" s="79"/>
      <c r="K155" s="79"/>
      <c r="L155" s="79"/>
      <c r="M155" s="79"/>
      <c r="N155" s="79"/>
    </row>
    <row r="156" spans="1:14" x14ac:dyDescent="0.2">
      <c r="B156" s="113"/>
      <c r="C156" s="113"/>
      <c r="D156" s="113"/>
      <c r="E156" s="113"/>
      <c r="F156" s="113"/>
      <c r="G156" s="113"/>
      <c r="H156" s="113"/>
      <c r="I156" s="113"/>
      <c r="J156" s="79"/>
      <c r="K156" s="79"/>
      <c r="L156" s="79"/>
      <c r="M156" s="79"/>
      <c r="N156" s="79"/>
    </row>
    <row r="157" spans="1:14" x14ac:dyDescent="0.2">
      <c r="B157" s="79" t="s">
        <v>65</v>
      </c>
      <c r="C157" s="79"/>
      <c r="D157" s="79"/>
      <c r="E157" s="79"/>
      <c r="F157" s="79"/>
      <c r="G157" s="79"/>
      <c r="H157" s="79"/>
      <c r="I157" s="79"/>
      <c r="J157" s="79" t="s">
        <v>66</v>
      </c>
      <c r="K157" s="79"/>
      <c r="L157" s="79"/>
      <c r="M157" s="79"/>
      <c r="N157" s="79"/>
    </row>
    <row r="158" spans="1:14" x14ac:dyDescent="0.2">
      <c r="B158" s="102" t="s">
        <v>101</v>
      </c>
      <c r="C158" s="102"/>
      <c r="D158" s="79"/>
      <c r="E158" s="79"/>
      <c r="F158" s="79"/>
      <c r="G158" s="79"/>
      <c r="H158" s="79"/>
      <c r="I158" s="79"/>
      <c r="J158" s="102"/>
      <c r="K158" s="102"/>
      <c r="L158" s="102"/>
      <c r="M158" s="79"/>
      <c r="N158" s="79"/>
    </row>
    <row r="159" spans="1:14" x14ac:dyDescent="0.2">
      <c r="B159" s="90" t="s">
        <v>67</v>
      </c>
      <c r="C159" s="79"/>
      <c r="D159" s="79"/>
      <c r="E159" s="79"/>
      <c r="F159" s="79"/>
      <c r="G159" s="79"/>
      <c r="H159" s="79"/>
      <c r="I159" s="79"/>
      <c r="J159" s="79" t="s">
        <v>67</v>
      </c>
      <c r="K159" s="79"/>
      <c r="L159" s="79"/>
      <c r="M159" s="79"/>
      <c r="N159" s="79"/>
    </row>
    <row r="160" spans="1:14" x14ac:dyDescent="0.2"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</row>
    <row r="161" spans="2:14" x14ac:dyDescent="0.2">
      <c r="B161" s="102"/>
      <c r="C161" s="102"/>
      <c r="D161" s="79"/>
      <c r="E161" s="79"/>
      <c r="F161" s="79"/>
      <c r="G161" s="79"/>
      <c r="H161" s="79"/>
      <c r="I161" s="79"/>
      <c r="J161" s="102"/>
      <c r="K161" s="102"/>
      <c r="L161" s="102"/>
      <c r="M161" s="79"/>
      <c r="N161" s="79"/>
    </row>
    <row r="162" spans="2:14" x14ac:dyDescent="0.2">
      <c r="B162" s="91" t="s">
        <v>68</v>
      </c>
      <c r="C162" s="79"/>
      <c r="D162" s="79"/>
      <c r="E162" s="79"/>
      <c r="F162" s="79"/>
      <c r="G162" s="79"/>
      <c r="H162" s="79"/>
      <c r="I162" s="79"/>
      <c r="J162" s="134" t="s">
        <v>68</v>
      </c>
      <c r="K162" s="134"/>
      <c r="L162" s="134"/>
      <c r="M162" s="79"/>
      <c r="N162" s="79"/>
    </row>
    <row r="163" spans="2:14" x14ac:dyDescent="0.2"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9"/>
      <c r="N163" s="79"/>
    </row>
    <row r="164" spans="2:14" x14ac:dyDescent="0.2">
      <c r="B164" s="113" t="s">
        <v>69</v>
      </c>
      <c r="C164" s="79"/>
      <c r="D164" s="79"/>
      <c r="E164" s="79"/>
      <c r="F164" s="79"/>
      <c r="G164" s="79"/>
      <c r="H164" s="79"/>
      <c r="I164" s="79"/>
      <c r="J164" s="79" t="s">
        <v>69</v>
      </c>
      <c r="K164" s="79"/>
      <c r="L164" s="79"/>
      <c r="M164" s="79"/>
      <c r="N164" s="79"/>
    </row>
    <row r="168" spans="2:14" x14ac:dyDescent="0.2"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M168" s="79"/>
      <c r="N168" s="106" t="s">
        <v>34</v>
      </c>
    </row>
    <row r="169" spans="2:14" x14ac:dyDescent="0.2"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M169" s="79"/>
      <c r="N169" s="106" t="s">
        <v>35</v>
      </c>
    </row>
    <row r="170" spans="2:14" x14ac:dyDescent="0.2"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M170" s="79"/>
      <c r="N170" s="106" t="s">
        <v>36</v>
      </c>
    </row>
    <row r="171" spans="2:14" x14ac:dyDescent="0.2"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</row>
    <row r="172" spans="2:14" x14ac:dyDescent="0.2">
      <c r="B172" s="79"/>
      <c r="C172" s="114" t="s">
        <v>37</v>
      </c>
      <c r="D172" s="114"/>
      <c r="E172" s="114"/>
      <c r="F172" s="114"/>
      <c r="G172" s="114"/>
      <c r="H172" s="114"/>
      <c r="I172" s="114"/>
      <c r="J172" s="114"/>
      <c r="K172" s="114"/>
      <c r="L172" s="114"/>
      <c r="M172" s="79"/>
      <c r="N172" s="79"/>
    </row>
    <row r="173" spans="2:14" x14ac:dyDescent="0.2">
      <c r="B173" s="79"/>
      <c r="C173" s="114" t="s">
        <v>38</v>
      </c>
      <c r="D173" s="114"/>
      <c r="E173" s="114"/>
      <c r="F173" s="114"/>
      <c r="G173" s="114"/>
      <c r="H173" s="114"/>
      <c r="I173" s="114"/>
      <c r="J173" s="114"/>
      <c r="K173" s="114"/>
      <c r="L173" s="114"/>
      <c r="M173" s="79"/>
      <c r="N173" s="79"/>
    </row>
    <row r="174" spans="2:14" x14ac:dyDescent="0.2">
      <c r="B174" s="79" t="s">
        <v>39</v>
      </c>
      <c r="C174" s="114"/>
      <c r="D174" s="114"/>
      <c r="E174" s="114"/>
      <c r="F174" s="114"/>
      <c r="G174" s="114"/>
      <c r="H174" s="114"/>
      <c r="I174" s="114"/>
      <c r="J174" s="114"/>
      <c r="K174" s="114"/>
      <c r="L174" s="114" t="s">
        <v>40</v>
      </c>
      <c r="M174" s="114"/>
      <c r="N174" s="114"/>
    </row>
    <row r="175" spans="2:14" x14ac:dyDescent="0.2">
      <c r="B175" s="79"/>
      <c r="C175" s="114"/>
      <c r="D175" s="114"/>
      <c r="E175" s="114"/>
      <c r="F175" s="114"/>
      <c r="G175" s="114"/>
      <c r="H175" s="114"/>
      <c r="I175" s="114"/>
      <c r="J175" s="114"/>
      <c r="K175" s="114"/>
      <c r="L175" s="114"/>
      <c r="M175" s="114"/>
      <c r="N175" s="114"/>
    </row>
    <row r="176" spans="2:14" x14ac:dyDescent="0.2">
      <c r="B176" s="79" t="s">
        <v>41</v>
      </c>
      <c r="C176" s="114"/>
      <c r="D176" s="114"/>
      <c r="E176" s="114"/>
      <c r="F176" s="114"/>
      <c r="G176" s="114"/>
      <c r="H176" s="114"/>
      <c r="I176" s="114"/>
      <c r="J176" s="114"/>
      <c r="K176" s="114"/>
      <c r="L176" s="114"/>
      <c r="M176" s="114"/>
      <c r="N176" s="114"/>
    </row>
    <row r="177" spans="2:14" x14ac:dyDescent="0.2">
      <c r="B177" s="79" t="s">
        <v>42</v>
      </c>
      <c r="C177" s="114"/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</row>
    <row r="178" spans="2:14" x14ac:dyDescent="0.2">
      <c r="B178" s="79" t="s">
        <v>122</v>
      </c>
      <c r="C178" s="114"/>
      <c r="D178" s="114"/>
      <c r="E178" s="114"/>
      <c r="F178" s="114"/>
      <c r="G178" s="114"/>
      <c r="H178" s="114"/>
      <c r="I178" s="114"/>
      <c r="J178" s="114"/>
      <c r="K178" s="114"/>
      <c r="L178" s="114"/>
      <c r="M178" s="114"/>
      <c r="N178" s="114"/>
    </row>
    <row r="179" spans="2:14" x14ac:dyDescent="0.2">
      <c r="B179" s="79"/>
      <c r="C179" s="114"/>
      <c r="D179" s="114"/>
      <c r="E179" s="114"/>
      <c r="F179" s="114"/>
      <c r="G179" s="114"/>
      <c r="H179" s="114"/>
      <c r="I179" s="114"/>
      <c r="J179" s="114"/>
      <c r="K179" s="114"/>
      <c r="L179" s="114"/>
      <c r="M179" s="114"/>
      <c r="N179" s="114"/>
    </row>
    <row r="180" spans="2:14" x14ac:dyDescent="0.2"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9"/>
      <c r="N180" s="79"/>
    </row>
    <row r="181" spans="2:14" ht="25.5" x14ac:dyDescent="0.2">
      <c r="B181" s="115" t="s">
        <v>24</v>
      </c>
      <c r="C181" s="117" t="s">
        <v>43</v>
      </c>
      <c r="D181" s="119" t="s">
        <v>44</v>
      </c>
      <c r="E181" s="119" t="s">
        <v>45</v>
      </c>
      <c r="F181" s="119" t="s">
        <v>70</v>
      </c>
      <c r="G181" s="119" t="s">
        <v>46</v>
      </c>
      <c r="H181" s="119" t="s">
        <v>8</v>
      </c>
      <c r="I181" s="120" t="s">
        <v>47</v>
      </c>
      <c r="J181" s="120"/>
      <c r="K181" s="120"/>
      <c r="L181" s="120"/>
      <c r="M181" s="121" t="s">
        <v>48</v>
      </c>
      <c r="N181" s="122" t="s">
        <v>49</v>
      </c>
    </row>
    <row r="182" spans="2:14" ht="12.75" customHeight="1" x14ac:dyDescent="0.2">
      <c r="B182" s="116"/>
      <c r="C182" s="118"/>
      <c r="D182" s="119"/>
      <c r="E182" s="119"/>
      <c r="F182" s="119"/>
      <c r="G182" s="119"/>
      <c r="H182" s="119"/>
      <c r="I182" s="92" t="s">
        <v>50</v>
      </c>
      <c r="J182" s="92" t="s">
        <v>51</v>
      </c>
      <c r="K182" s="92" t="s">
        <v>52</v>
      </c>
      <c r="L182" s="92" t="s">
        <v>53</v>
      </c>
      <c r="M182" s="121"/>
      <c r="N182" s="123"/>
    </row>
    <row r="183" spans="2:14" x14ac:dyDescent="0.2">
      <c r="B183" s="125" t="s">
        <v>121</v>
      </c>
      <c r="C183" s="126"/>
      <c r="D183" s="126"/>
      <c r="E183" s="126"/>
      <c r="F183" s="126"/>
      <c r="G183" s="127"/>
      <c r="H183" s="93" t="s">
        <v>17</v>
      </c>
      <c r="I183" s="94">
        <v>114.43</v>
      </c>
      <c r="J183" s="94">
        <v>81.540000000000006</v>
      </c>
      <c r="K183" s="94">
        <v>41.31</v>
      </c>
      <c r="L183" s="94"/>
      <c r="M183" s="94">
        <v>6.52</v>
      </c>
      <c r="N183" s="94"/>
    </row>
    <row r="184" spans="2:14" x14ac:dyDescent="0.2">
      <c r="B184" s="128"/>
      <c r="C184" s="129"/>
      <c r="D184" s="129"/>
      <c r="E184" s="129"/>
      <c r="F184" s="129"/>
      <c r="G184" s="130"/>
      <c r="H184" s="93" t="s">
        <v>22</v>
      </c>
      <c r="I184" s="94">
        <v>855.9</v>
      </c>
      <c r="J184" s="94">
        <v>611.54999999999995</v>
      </c>
      <c r="K184" s="94">
        <v>307.68</v>
      </c>
      <c r="L184" s="94"/>
      <c r="M184" s="94">
        <v>26.64</v>
      </c>
      <c r="N184" s="94"/>
    </row>
    <row r="185" spans="2:14" x14ac:dyDescent="0.2">
      <c r="B185" s="128"/>
      <c r="C185" s="129"/>
      <c r="D185" s="129"/>
      <c r="E185" s="129"/>
      <c r="F185" s="129"/>
      <c r="G185" s="130"/>
      <c r="H185" s="93" t="s">
        <v>19</v>
      </c>
      <c r="I185" s="94">
        <v>67.95</v>
      </c>
      <c r="J185" s="94">
        <v>49.47</v>
      </c>
      <c r="K185" s="94">
        <v>25.28</v>
      </c>
      <c r="L185" s="94"/>
      <c r="M185" s="94">
        <v>1.36</v>
      </c>
      <c r="N185" s="94"/>
    </row>
    <row r="186" spans="2:14" x14ac:dyDescent="0.2">
      <c r="B186" s="128"/>
      <c r="C186" s="129"/>
      <c r="D186" s="129"/>
      <c r="E186" s="129"/>
      <c r="F186" s="129"/>
      <c r="G186" s="130"/>
      <c r="H186" s="93" t="s">
        <v>133</v>
      </c>
      <c r="I186" s="94">
        <v>855.9</v>
      </c>
      <c r="J186" s="94">
        <v>611.54999999999995</v>
      </c>
      <c r="K186" s="94">
        <v>307.68</v>
      </c>
      <c r="L186" s="94"/>
      <c r="M186" s="94">
        <v>26.64</v>
      </c>
      <c r="N186" s="94"/>
    </row>
    <row r="187" spans="2:14" x14ac:dyDescent="0.2">
      <c r="B187" s="131"/>
      <c r="C187" s="132"/>
      <c r="D187" s="132"/>
      <c r="E187" s="132"/>
      <c r="F187" s="132"/>
      <c r="G187" s="133"/>
      <c r="H187" s="93" t="s">
        <v>134</v>
      </c>
      <c r="I187" s="94">
        <v>21.74</v>
      </c>
      <c r="J187" s="94">
        <v>16.579999999999998</v>
      </c>
      <c r="K187" s="94">
        <v>8.43</v>
      </c>
      <c r="L187" s="94"/>
      <c r="M187" s="94">
        <v>0.54</v>
      </c>
      <c r="N187" s="94"/>
    </row>
    <row r="188" spans="2:14" x14ac:dyDescent="0.2">
      <c r="B188" s="95" t="s">
        <v>113</v>
      </c>
      <c r="C188" s="92" t="s">
        <v>54</v>
      </c>
      <c r="D188" s="95">
        <v>5</v>
      </c>
      <c r="E188" s="95">
        <v>14</v>
      </c>
      <c r="F188" s="95">
        <v>1</v>
      </c>
      <c r="G188" s="155">
        <v>0.22</v>
      </c>
      <c r="H188" s="97" t="s">
        <v>17</v>
      </c>
      <c r="I188" s="98">
        <v>0.7</v>
      </c>
      <c r="J188" s="98">
        <v>1.35</v>
      </c>
      <c r="K188" s="98"/>
      <c r="L188" s="81">
        <f>IFERROR(SUM(I188,J188,K188),"")</f>
        <v>2.0499999999999998</v>
      </c>
      <c r="M188" s="99">
        <v>2.13</v>
      </c>
      <c r="N188" s="81">
        <f>IFERROR(SUM(L188,M188),"")</f>
        <v>4.18</v>
      </c>
    </row>
    <row r="189" spans="2:14" x14ac:dyDescent="0.2">
      <c r="B189" s="92"/>
      <c r="C189" s="92"/>
      <c r="D189" s="92"/>
      <c r="E189" s="92"/>
      <c r="F189" s="92"/>
      <c r="G189" s="92"/>
      <c r="H189" s="82" t="s">
        <v>55</v>
      </c>
      <c r="I189" s="83">
        <f>IFERROR(I188*I183,"")</f>
        <v>80.100999999999999</v>
      </c>
      <c r="J189" s="83">
        <f t="shared" ref="J189:K189" si="30">IFERROR(J188*J183,"")</f>
        <v>110.07900000000002</v>
      </c>
      <c r="K189" s="83">
        <f t="shared" si="30"/>
        <v>0</v>
      </c>
      <c r="L189" s="83">
        <f>IFERROR(SUM(I189,J189,K189),"")</f>
        <v>190.18</v>
      </c>
      <c r="M189" s="83">
        <f>IFERROR(M188*M183,"")</f>
        <v>13.887599999999999</v>
      </c>
      <c r="N189" s="81">
        <f>IFERROR(SUM(L189,M189),"")</f>
        <v>204.0676</v>
      </c>
    </row>
    <row r="190" spans="2:14" x14ac:dyDescent="0.2">
      <c r="B190" s="92"/>
      <c r="C190" s="92"/>
      <c r="D190" s="92"/>
      <c r="E190" s="92"/>
      <c r="F190" s="92"/>
      <c r="G190" s="92"/>
      <c r="H190" s="97" t="s">
        <v>22</v>
      </c>
      <c r="I190" s="98"/>
      <c r="J190" s="98" t="str">
        <f>IFERROR(INDEX(Извещение!$J$7:$T$12,MATCH(CONCATENATE(РАСЧЕТ!B188,"/",РАСЧЕТ!D188,"/",РАСЧЕТ!E188,"/",F188,"/",H190),Извещение!#REF!,0),3),"")</f>
        <v/>
      </c>
      <c r="K190" s="98" t="str">
        <f>IFERROR(INDEX(Извещение!$J$7:$T$12,MATCH(CONCATENATE(РАСЧЕТ!B188,"/",РАСЧЕТ!D188,"/",РАСЧЕТ!E188,"/",F188,"/",H190),Извещение!#REF!,0),4),"")</f>
        <v/>
      </c>
      <c r="L190" s="81">
        <f t="shared" ref="L190:L199" si="31">IFERROR(SUM(I190,J190,K190),"")</f>
        <v>0</v>
      </c>
      <c r="M190" s="99"/>
      <c r="N190" s="81">
        <f t="shared" ref="N190" si="32">IFERROR(SUM(L190,M190),"")</f>
        <v>0</v>
      </c>
    </row>
    <row r="191" spans="2:14" x14ac:dyDescent="0.2">
      <c r="B191" s="92"/>
      <c r="C191" s="92"/>
      <c r="D191" s="92"/>
      <c r="E191" s="92"/>
      <c r="F191" s="92"/>
      <c r="G191" s="92"/>
      <c r="H191" s="82" t="s">
        <v>55</v>
      </c>
      <c r="I191" s="83">
        <f>IFERROR(I190*I184,"")</f>
        <v>0</v>
      </c>
      <c r="J191" s="83" t="str">
        <f t="shared" ref="J191:K191" si="33">IFERROR(J190*J184,"")</f>
        <v/>
      </c>
      <c r="K191" s="83" t="str">
        <f t="shared" si="33"/>
        <v/>
      </c>
      <c r="L191" s="83">
        <f t="shared" si="31"/>
        <v>0</v>
      </c>
      <c r="M191" s="83">
        <f t="shared" ref="M191" si="34">IFERROR(M190*M184,"")</f>
        <v>0</v>
      </c>
      <c r="N191" s="83">
        <f>IFERROR(SUM(L191,M191),"")</f>
        <v>0</v>
      </c>
    </row>
    <row r="192" spans="2:14" x14ac:dyDescent="0.2">
      <c r="B192" s="92"/>
      <c r="C192" s="92"/>
      <c r="D192" s="92"/>
      <c r="E192" s="92"/>
      <c r="F192" s="92"/>
      <c r="G192" s="92"/>
      <c r="H192" s="84" t="s">
        <v>19</v>
      </c>
      <c r="I192" s="99"/>
      <c r="J192" s="99">
        <v>0.85</v>
      </c>
      <c r="K192" s="99">
        <v>0.46</v>
      </c>
      <c r="L192" s="81">
        <f t="shared" si="31"/>
        <v>1.31</v>
      </c>
      <c r="M192" s="99">
        <v>6.75</v>
      </c>
      <c r="N192" s="81">
        <f t="shared" ref="N192" si="35">IFERROR(SUM(L192,M192),"")</f>
        <v>8.06</v>
      </c>
    </row>
    <row r="193" spans="2:14" x14ac:dyDescent="0.2">
      <c r="B193" s="92"/>
      <c r="C193" s="92"/>
      <c r="D193" s="92"/>
      <c r="E193" s="92"/>
      <c r="F193" s="92"/>
      <c r="G193" s="92"/>
      <c r="H193" s="82" t="s">
        <v>55</v>
      </c>
      <c r="I193" s="83">
        <f>IFERROR(I192*I185,"")</f>
        <v>0</v>
      </c>
      <c r="J193" s="83">
        <f>IFERROR(J192*J185,"")</f>
        <v>42.049499999999995</v>
      </c>
      <c r="K193" s="83">
        <f>IFERROR(K192*K185,"")</f>
        <v>11.628800000000002</v>
      </c>
      <c r="L193" s="83">
        <f t="shared" si="31"/>
        <v>53.678299999999993</v>
      </c>
      <c r="M193" s="83">
        <f>IFERROR(M192*M185,"")</f>
        <v>9.1800000000000015</v>
      </c>
      <c r="N193" s="81">
        <f>IFERROR(SUM(L193,M193),"")</f>
        <v>62.858299999999993</v>
      </c>
    </row>
    <row r="194" spans="2:14" x14ac:dyDescent="0.2">
      <c r="B194" s="92"/>
      <c r="C194" s="92"/>
      <c r="D194" s="92"/>
      <c r="E194" s="92"/>
      <c r="F194" s="92"/>
      <c r="G194" s="92"/>
      <c r="H194" s="84" t="s">
        <v>133</v>
      </c>
      <c r="I194" s="99"/>
      <c r="J194" s="99"/>
      <c r="K194" s="99"/>
      <c r="L194" s="81">
        <f t="shared" si="31"/>
        <v>0</v>
      </c>
      <c r="M194" s="99">
        <v>10.34</v>
      </c>
      <c r="N194" s="81">
        <f t="shared" ref="N194" si="36">IFERROR(SUM(L194,M194),"")</f>
        <v>10.34</v>
      </c>
    </row>
    <row r="195" spans="2:14" x14ac:dyDescent="0.2">
      <c r="B195" s="92"/>
      <c r="C195" s="92"/>
      <c r="D195" s="92"/>
      <c r="E195" s="92"/>
      <c r="F195" s="92"/>
      <c r="G195" s="92"/>
      <c r="H195" s="82" t="s">
        <v>55</v>
      </c>
      <c r="I195" s="83">
        <f>IFERROR(I194*I186,"")</f>
        <v>0</v>
      </c>
      <c r="J195" s="83">
        <f>IFERROR(J194*J186,"")</f>
        <v>0</v>
      </c>
      <c r="K195" s="83">
        <f>IFERROR(K194*K186,"")</f>
        <v>0</v>
      </c>
      <c r="L195" s="83">
        <f t="shared" si="31"/>
        <v>0</v>
      </c>
      <c r="M195" s="83">
        <f>IFERROR(M194*M186,"")</f>
        <v>275.45760000000001</v>
      </c>
      <c r="N195" s="81">
        <f>IFERROR(SUM(L195,M195),"")</f>
        <v>275.45760000000001</v>
      </c>
    </row>
    <row r="196" spans="2:14" x14ac:dyDescent="0.2">
      <c r="B196" s="92"/>
      <c r="C196" s="92"/>
      <c r="D196" s="92"/>
      <c r="E196" s="92"/>
      <c r="F196" s="92"/>
      <c r="G196" s="92"/>
      <c r="H196" s="84" t="s">
        <v>134</v>
      </c>
      <c r="I196" s="99">
        <v>0.89</v>
      </c>
      <c r="J196" s="99">
        <v>0.52</v>
      </c>
      <c r="K196" s="99"/>
      <c r="L196" s="81">
        <f t="shared" si="31"/>
        <v>1.4100000000000001</v>
      </c>
      <c r="M196" s="99">
        <v>15.74</v>
      </c>
      <c r="N196" s="81">
        <f t="shared" ref="N196" si="37">IFERROR(SUM(L196,M196),"")</f>
        <v>17.149999999999999</v>
      </c>
    </row>
    <row r="197" spans="2:14" x14ac:dyDescent="0.2">
      <c r="B197" s="92"/>
      <c r="C197" s="92"/>
      <c r="D197" s="92"/>
      <c r="E197" s="92"/>
      <c r="F197" s="92"/>
      <c r="G197" s="92"/>
      <c r="H197" s="82" t="s">
        <v>55</v>
      </c>
      <c r="I197" s="83">
        <f>IFERROR(I196*I187,"")</f>
        <v>19.348599999999998</v>
      </c>
      <c r="J197" s="83">
        <f>IFERROR(J196*J187,"")</f>
        <v>8.621599999999999</v>
      </c>
      <c r="K197" s="83">
        <f>IFERROR(K196*K187,"")</f>
        <v>0</v>
      </c>
      <c r="L197" s="83">
        <f t="shared" si="31"/>
        <v>27.970199999999998</v>
      </c>
      <c r="M197" s="83">
        <f>IFERROR(M196*M187,"")</f>
        <v>8.4996000000000009</v>
      </c>
      <c r="N197" s="81">
        <f>IFERROR(SUM(L197,M197),"")</f>
        <v>36.469799999999999</v>
      </c>
    </row>
    <row r="198" spans="2:14" x14ac:dyDescent="0.2">
      <c r="B198" s="92"/>
      <c r="C198" s="92"/>
      <c r="D198" s="92"/>
      <c r="E198" s="92"/>
      <c r="F198" s="92"/>
      <c r="G198" s="92"/>
      <c r="H198" s="85" t="s">
        <v>56</v>
      </c>
      <c r="I198" s="86">
        <f ca="1">SUM(I188:OFFSET(I198,-1,0))-I199</f>
        <v>1.5900000000000034</v>
      </c>
      <c r="J198" s="86">
        <f ca="1">SUM(J188:OFFSET(J198,-1,0))-J199</f>
        <v>2.7199999999999989</v>
      </c>
      <c r="K198" s="86">
        <f ca="1">SUM(K188:OFFSET(K198,-1,0))-K199</f>
        <v>0.46000000000000085</v>
      </c>
      <c r="L198" s="86">
        <f t="shared" ca="1" si="31"/>
        <v>4.7700000000000031</v>
      </c>
      <c r="M198" s="86">
        <f ca="1">SUM(M188:OFFSET(M198,-1,0))-M199</f>
        <v>34.95999999999998</v>
      </c>
      <c r="N198" s="86">
        <f t="shared" ref="N198" ca="1" si="38">IFERROR(SUM(L198,M198),"")</f>
        <v>39.729999999999983</v>
      </c>
    </row>
    <row r="199" spans="2:14" x14ac:dyDescent="0.2">
      <c r="B199" s="92"/>
      <c r="C199" s="92"/>
      <c r="D199" s="92"/>
      <c r="E199" s="92"/>
      <c r="F199" s="92"/>
      <c r="G199" s="92"/>
      <c r="H199" s="85" t="s">
        <v>71</v>
      </c>
      <c r="I199" s="86">
        <f>SUMIF(H188:H197,"стоимость",I188:I197)</f>
        <v>99.449600000000004</v>
      </c>
      <c r="J199" s="86">
        <f>SUMIF(H188:H197,"стоимость",J188:J197)</f>
        <v>160.75010000000003</v>
      </c>
      <c r="K199" s="86">
        <f>SUMIF(H188:H197,"стоимость",K188:K197)</f>
        <v>11.628800000000002</v>
      </c>
      <c r="L199" s="86">
        <f t="shared" si="31"/>
        <v>271.82850000000002</v>
      </c>
      <c r="M199" s="86">
        <f>SUMIF(H188:H197,"стоимость",M188:M197)</f>
        <v>307.02480000000003</v>
      </c>
      <c r="N199" s="81">
        <f>IFERROR(SUM(L199,M199),"")</f>
        <v>578.85329999999999</v>
      </c>
    </row>
    <row r="200" spans="2:14" x14ac:dyDescent="0.2">
      <c r="B200" s="100"/>
      <c r="C200" s="100"/>
      <c r="D200" s="100"/>
      <c r="E200" s="100"/>
      <c r="F200" s="100"/>
      <c r="G200" s="101"/>
      <c r="H200" s="87"/>
      <c r="I200" s="87"/>
      <c r="J200" s="87"/>
      <c r="K200" s="87"/>
      <c r="L200" s="88"/>
      <c r="M200" s="87"/>
      <c r="N200" s="87"/>
    </row>
    <row r="201" spans="2:14" x14ac:dyDescent="0.2">
      <c r="B201" s="124" t="s">
        <v>57</v>
      </c>
      <c r="C201" s="124"/>
      <c r="D201" s="124"/>
      <c r="E201" s="124"/>
      <c r="F201" s="124"/>
      <c r="G201" s="79"/>
      <c r="H201" s="79"/>
      <c r="I201" s="79"/>
      <c r="J201" s="87"/>
      <c r="K201" s="87"/>
      <c r="L201" s="88"/>
      <c r="M201" s="87"/>
      <c r="N201" s="87"/>
    </row>
    <row r="202" spans="2:14" x14ac:dyDescent="0.2">
      <c r="B202" s="113" t="s">
        <v>102</v>
      </c>
      <c r="C202" s="113"/>
      <c r="D202" s="113"/>
      <c r="E202" s="113"/>
      <c r="F202" s="113"/>
      <c r="G202" s="113"/>
      <c r="H202" s="113"/>
      <c r="I202" s="113"/>
      <c r="J202" s="87"/>
      <c r="K202" s="87"/>
      <c r="L202" s="88"/>
      <c r="M202" s="87"/>
      <c r="N202" s="87"/>
    </row>
    <row r="203" spans="2:14" x14ac:dyDescent="0.2">
      <c r="B203" s="113" t="s">
        <v>58</v>
      </c>
      <c r="C203" s="113"/>
      <c r="D203" s="113"/>
      <c r="E203" s="113"/>
      <c r="F203" s="113"/>
      <c r="G203" s="113"/>
      <c r="H203" s="113"/>
      <c r="I203" s="113"/>
      <c r="J203" s="87"/>
      <c r="K203" s="87"/>
      <c r="L203" s="88"/>
      <c r="M203" s="87"/>
      <c r="N203" s="87"/>
    </row>
    <row r="204" spans="2:14" x14ac:dyDescent="0.2">
      <c r="B204" s="113" t="s">
        <v>59</v>
      </c>
      <c r="C204" s="113"/>
      <c r="D204" s="113"/>
      <c r="E204" s="113"/>
      <c r="F204" s="113"/>
      <c r="G204" s="113"/>
      <c r="H204" s="113"/>
      <c r="I204" s="113"/>
      <c r="J204" s="87"/>
      <c r="K204" s="87"/>
      <c r="L204" s="88"/>
      <c r="M204" s="87"/>
      <c r="N204" s="87"/>
    </row>
    <row r="205" spans="2:14" x14ac:dyDescent="0.2">
      <c r="B205" s="113" t="s">
        <v>60</v>
      </c>
      <c r="C205" s="113"/>
      <c r="D205" s="113"/>
      <c r="E205" s="113"/>
      <c r="F205" s="113"/>
      <c r="G205" s="113"/>
      <c r="H205" s="113"/>
      <c r="I205" s="113"/>
      <c r="J205" s="87"/>
      <c r="K205" s="87"/>
      <c r="L205" s="88"/>
      <c r="M205" s="87"/>
      <c r="N205" s="87"/>
    </row>
    <row r="206" spans="2:14" x14ac:dyDescent="0.2">
      <c r="B206" s="113" t="s">
        <v>61</v>
      </c>
      <c r="C206" s="113"/>
      <c r="D206" s="113"/>
      <c r="E206" s="113"/>
      <c r="F206" s="113"/>
      <c r="G206" s="113"/>
      <c r="H206" s="113"/>
      <c r="I206" s="113"/>
      <c r="J206" s="79"/>
      <c r="K206" s="79"/>
      <c r="L206" s="79"/>
      <c r="M206" s="79"/>
      <c r="N206" s="79"/>
    </row>
    <row r="207" spans="2:14" x14ac:dyDescent="0.2">
      <c r="B207" s="113" t="s">
        <v>62</v>
      </c>
      <c r="C207" s="113"/>
      <c r="D207" s="113"/>
      <c r="E207" s="113"/>
      <c r="F207" s="113"/>
      <c r="G207" s="113"/>
      <c r="H207" s="113"/>
      <c r="I207" s="113"/>
      <c r="J207" s="79"/>
      <c r="K207" s="79"/>
      <c r="L207" s="79"/>
      <c r="M207" s="79"/>
      <c r="N207" s="79"/>
    </row>
    <row r="208" spans="2:14" x14ac:dyDescent="0.2">
      <c r="B208" s="113" t="s">
        <v>63</v>
      </c>
      <c r="C208" s="113"/>
      <c r="D208" s="113"/>
      <c r="E208" s="113"/>
      <c r="F208" s="113"/>
      <c r="G208" s="113"/>
      <c r="H208" s="113"/>
      <c r="I208" s="113"/>
      <c r="J208" s="79"/>
      <c r="K208" s="79"/>
      <c r="L208" s="79"/>
      <c r="M208" s="79"/>
      <c r="N208" s="79"/>
    </row>
    <row r="209" spans="2:14" x14ac:dyDescent="0.2">
      <c r="B209" s="113" t="s">
        <v>64</v>
      </c>
      <c r="C209" s="113"/>
      <c r="D209" s="113"/>
      <c r="E209" s="113"/>
      <c r="F209" s="113"/>
      <c r="G209" s="113"/>
      <c r="H209" s="113"/>
      <c r="I209" s="113"/>
      <c r="J209" s="79"/>
      <c r="K209" s="79"/>
      <c r="L209" s="79"/>
      <c r="M209" s="79"/>
      <c r="N209" s="79"/>
    </row>
    <row r="210" spans="2:14" x14ac:dyDescent="0.2">
      <c r="B210" s="113"/>
      <c r="C210" s="113"/>
      <c r="D210" s="113"/>
      <c r="E210" s="113"/>
      <c r="F210" s="113"/>
      <c r="G210" s="113"/>
      <c r="H210" s="113"/>
      <c r="I210" s="113"/>
      <c r="J210" s="79"/>
      <c r="K210" s="79"/>
      <c r="L210" s="79"/>
      <c r="M210" s="79"/>
      <c r="N210" s="79"/>
    </row>
    <row r="211" spans="2:14" x14ac:dyDescent="0.2">
      <c r="B211" s="79" t="s">
        <v>65</v>
      </c>
      <c r="C211" s="79"/>
      <c r="D211" s="79"/>
      <c r="E211" s="79"/>
      <c r="F211" s="79"/>
      <c r="G211" s="79"/>
      <c r="H211" s="79"/>
      <c r="I211" s="79"/>
      <c r="J211" s="79" t="s">
        <v>66</v>
      </c>
      <c r="K211" s="79"/>
      <c r="L211" s="79"/>
      <c r="M211" s="79"/>
      <c r="N211" s="79"/>
    </row>
    <row r="212" spans="2:14" x14ac:dyDescent="0.2">
      <c r="B212" s="102" t="s">
        <v>101</v>
      </c>
      <c r="C212" s="102"/>
      <c r="D212" s="79"/>
      <c r="E212" s="79"/>
      <c r="F212" s="79"/>
      <c r="G212" s="79"/>
      <c r="H212" s="79"/>
      <c r="I212" s="79"/>
      <c r="J212" s="102"/>
      <c r="K212" s="102"/>
      <c r="L212" s="102"/>
      <c r="M212" s="79"/>
      <c r="N212" s="79"/>
    </row>
    <row r="213" spans="2:14" x14ac:dyDescent="0.2">
      <c r="B213" s="90" t="s">
        <v>67</v>
      </c>
      <c r="C213" s="79"/>
      <c r="D213" s="79"/>
      <c r="E213" s="79"/>
      <c r="F213" s="79"/>
      <c r="G213" s="79"/>
      <c r="H213" s="79"/>
      <c r="I213" s="79"/>
      <c r="J213" s="79" t="s">
        <v>67</v>
      </c>
      <c r="K213" s="79"/>
      <c r="L213" s="79"/>
      <c r="M213" s="79"/>
      <c r="N213" s="79"/>
    </row>
    <row r="214" spans="2:14" x14ac:dyDescent="0.2"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9"/>
      <c r="N214" s="79"/>
    </row>
    <row r="215" spans="2:14" x14ac:dyDescent="0.2">
      <c r="B215" s="102"/>
      <c r="C215" s="102"/>
      <c r="D215" s="79"/>
      <c r="E215" s="79"/>
      <c r="F215" s="79"/>
      <c r="G215" s="79"/>
      <c r="H215" s="79"/>
      <c r="I215" s="79"/>
      <c r="J215" s="102"/>
      <c r="K215" s="102"/>
      <c r="L215" s="102"/>
      <c r="M215" s="79"/>
      <c r="N215" s="79"/>
    </row>
    <row r="216" spans="2:14" x14ac:dyDescent="0.2">
      <c r="B216" s="91" t="s">
        <v>68</v>
      </c>
      <c r="C216" s="79"/>
      <c r="D216" s="79"/>
      <c r="E216" s="79"/>
      <c r="F216" s="79"/>
      <c r="G216" s="79"/>
      <c r="H216" s="79"/>
      <c r="I216" s="79"/>
      <c r="J216" s="134" t="s">
        <v>68</v>
      </c>
      <c r="K216" s="134"/>
      <c r="L216" s="134"/>
      <c r="M216" s="79"/>
      <c r="N216" s="79"/>
    </row>
    <row r="217" spans="2:14" x14ac:dyDescent="0.2"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  <c r="N217" s="79"/>
    </row>
    <row r="218" spans="2:14" x14ac:dyDescent="0.2">
      <c r="B218" s="113" t="s">
        <v>69</v>
      </c>
      <c r="C218" s="79"/>
      <c r="D218" s="79"/>
      <c r="E218" s="79"/>
      <c r="F218" s="79"/>
      <c r="G218" s="79"/>
      <c r="H218" s="79"/>
      <c r="I218" s="79"/>
      <c r="J218" s="79" t="s">
        <v>69</v>
      </c>
      <c r="K218" s="79"/>
      <c r="L218" s="79"/>
      <c r="M218" s="79"/>
      <c r="N218" s="79"/>
    </row>
    <row r="222" spans="2:14" x14ac:dyDescent="0.2"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M222" s="79"/>
      <c r="N222" s="106" t="s">
        <v>34</v>
      </c>
    </row>
    <row r="223" spans="2:14" x14ac:dyDescent="0.2"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M223" s="79"/>
      <c r="N223" s="106" t="s">
        <v>35</v>
      </c>
    </row>
    <row r="224" spans="2:14" x14ac:dyDescent="0.2"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M224" s="79"/>
      <c r="N224" s="106" t="s">
        <v>36</v>
      </c>
    </row>
    <row r="225" spans="2:14" x14ac:dyDescent="0.2"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</row>
    <row r="226" spans="2:14" x14ac:dyDescent="0.2">
      <c r="B226" s="79"/>
      <c r="C226" s="114" t="s">
        <v>37</v>
      </c>
      <c r="D226" s="114"/>
      <c r="E226" s="114"/>
      <c r="F226" s="114"/>
      <c r="G226" s="114"/>
      <c r="H226" s="114"/>
      <c r="I226" s="114"/>
      <c r="J226" s="114"/>
      <c r="K226" s="114"/>
      <c r="L226" s="114"/>
      <c r="M226" s="79"/>
      <c r="N226" s="79"/>
    </row>
    <row r="227" spans="2:14" x14ac:dyDescent="0.2">
      <c r="B227" s="79"/>
      <c r="C227" s="114" t="s">
        <v>38</v>
      </c>
      <c r="D227" s="114"/>
      <c r="E227" s="114"/>
      <c r="F227" s="114"/>
      <c r="G227" s="114"/>
      <c r="H227" s="114"/>
      <c r="I227" s="114"/>
      <c r="J227" s="114"/>
      <c r="K227" s="114"/>
      <c r="L227" s="114"/>
      <c r="M227" s="79"/>
      <c r="N227" s="79"/>
    </row>
    <row r="228" spans="2:14" x14ac:dyDescent="0.2">
      <c r="B228" s="79" t="s">
        <v>39</v>
      </c>
      <c r="C228" s="114"/>
      <c r="D228" s="114"/>
      <c r="E228" s="114"/>
      <c r="F228" s="114"/>
      <c r="G228" s="114"/>
      <c r="H228" s="114"/>
      <c r="I228" s="114"/>
      <c r="J228" s="114"/>
      <c r="K228" s="114"/>
      <c r="L228" s="114" t="s">
        <v>40</v>
      </c>
      <c r="M228" s="114"/>
      <c r="N228" s="114"/>
    </row>
    <row r="229" spans="2:14" x14ac:dyDescent="0.2">
      <c r="B229" s="79"/>
      <c r="C229" s="114"/>
      <c r="D229" s="114"/>
      <c r="E229" s="114"/>
      <c r="F229" s="114"/>
      <c r="G229" s="114"/>
      <c r="H229" s="114"/>
      <c r="I229" s="114"/>
      <c r="J229" s="114"/>
      <c r="K229" s="114"/>
      <c r="L229" s="114"/>
      <c r="M229" s="114"/>
      <c r="N229" s="114"/>
    </row>
    <row r="230" spans="2:14" x14ac:dyDescent="0.2">
      <c r="B230" s="79" t="s">
        <v>41</v>
      </c>
      <c r="C230" s="114"/>
      <c r="D230" s="114"/>
      <c r="E230" s="114"/>
      <c r="F230" s="114"/>
      <c r="G230" s="114"/>
      <c r="H230" s="114"/>
      <c r="I230" s="114"/>
      <c r="J230" s="114"/>
      <c r="K230" s="114"/>
      <c r="L230" s="114"/>
      <c r="M230" s="114"/>
      <c r="N230" s="114"/>
    </row>
    <row r="231" spans="2:14" x14ac:dyDescent="0.2">
      <c r="B231" s="79" t="s">
        <v>42</v>
      </c>
      <c r="C231" s="114"/>
      <c r="D231" s="114"/>
      <c r="E231" s="114"/>
      <c r="F231" s="114"/>
      <c r="G231" s="114"/>
      <c r="H231" s="114"/>
      <c r="I231" s="114"/>
      <c r="J231" s="114"/>
      <c r="K231" s="114"/>
      <c r="L231" s="114"/>
      <c r="M231" s="114"/>
      <c r="N231" s="114"/>
    </row>
    <row r="232" spans="2:14" x14ac:dyDescent="0.2">
      <c r="B232" s="79" t="s">
        <v>122</v>
      </c>
      <c r="C232" s="114"/>
      <c r="D232" s="114"/>
      <c r="E232" s="114"/>
      <c r="F232" s="114"/>
      <c r="G232" s="114"/>
      <c r="H232" s="114"/>
      <c r="I232" s="114"/>
      <c r="J232" s="114"/>
      <c r="K232" s="114"/>
      <c r="L232" s="114"/>
      <c r="M232" s="114"/>
      <c r="N232" s="114"/>
    </row>
    <row r="233" spans="2:14" x14ac:dyDescent="0.2">
      <c r="B233" s="79"/>
      <c r="C233" s="114"/>
      <c r="D233" s="114"/>
      <c r="E233" s="114"/>
      <c r="F233" s="114"/>
      <c r="G233" s="114"/>
      <c r="H233" s="114"/>
      <c r="I233" s="114"/>
      <c r="J233" s="114"/>
      <c r="K233" s="114"/>
      <c r="L233" s="114"/>
      <c r="M233" s="114"/>
      <c r="N233" s="114"/>
    </row>
    <row r="234" spans="2:14" x14ac:dyDescent="0.2"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9"/>
      <c r="M234" s="79"/>
      <c r="N234" s="79"/>
    </row>
    <row r="235" spans="2:14" ht="25.5" x14ac:dyDescent="0.2">
      <c r="B235" s="115" t="s">
        <v>24</v>
      </c>
      <c r="C235" s="117" t="s">
        <v>43</v>
      </c>
      <c r="D235" s="119" t="s">
        <v>44</v>
      </c>
      <c r="E235" s="119" t="s">
        <v>45</v>
      </c>
      <c r="F235" s="119" t="s">
        <v>70</v>
      </c>
      <c r="G235" s="119" t="s">
        <v>46</v>
      </c>
      <c r="H235" s="119" t="s">
        <v>8</v>
      </c>
      <c r="I235" s="120" t="s">
        <v>47</v>
      </c>
      <c r="J235" s="120"/>
      <c r="K235" s="120"/>
      <c r="L235" s="120"/>
      <c r="M235" s="121" t="s">
        <v>48</v>
      </c>
      <c r="N235" s="122" t="s">
        <v>49</v>
      </c>
    </row>
    <row r="236" spans="2:14" x14ac:dyDescent="0.2">
      <c r="B236" s="116"/>
      <c r="C236" s="118"/>
      <c r="D236" s="119"/>
      <c r="E236" s="119"/>
      <c r="F236" s="119"/>
      <c r="G236" s="119"/>
      <c r="H236" s="119"/>
      <c r="I236" s="92" t="s">
        <v>50</v>
      </c>
      <c r="J236" s="92" t="s">
        <v>51</v>
      </c>
      <c r="K236" s="92" t="s">
        <v>52</v>
      </c>
      <c r="L236" s="92" t="s">
        <v>53</v>
      </c>
      <c r="M236" s="121"/>
      <c r="N236" s="123"/>
    </row>
    <row r="237" spans="2:14" x14ac:dyDescent="0.2">
      <c r="B237" s="125" t="s">
        <v>121</v>
      </c>
      <c r="C237" s="126"/>
      <c r="D237" s="126"/>
      <c r="E237" s="126"/>
      <c r="F237" s="126"/>
      <c r="G237" s="127"/>
      <c r="H237" s="93" t="s">
        <v>17</v>
      </c>
      <c r="I237" s="94">
        <v>114.43</v>
      </c>
      <c r="J237" s="94">
        <v>81.540000000000006</v>
      </c>
      <c r="K237" s="94">
        <v>41.31</v>
      </c>
      <c r="L237" s="94"/>
      <c r="M237" s="94">
        <v>6.52</v>
      </c>
      <c r="N237" s="94"/>
    </row>
    <row r="238" spans="2:14" ht="12.75" customHeight="1" x14ac:dyDescent="0.2">
      <c r="B238" s="128"/>
      <c r="C238" s="129"/>
      <c r="D238" s="129"/>
      <c r="E238" s="129"/>
      <c r="F238" s="129"/>
      <c r="G238" s="130"/>
      <c r="H238" s="93" t="s">
        <v>22</v>
      </c>
      <c r="I238" s="94">
        <v>855.9</v>
      </c>
      <c r="J238" s="94">
        <v>611.54999999999995</v>
      </c>
      <c r="K238" s="94">
        <v>307.68</v>
      </c>
      <c r="L238" s="94"/>
      <c r="M238" s="94">
        <v>26.64</v>
      </c>
      <c r="N238" s="94"/>
    </row>
    <row r="239" spans="2:14" x14ac:dyDescent="0.2">
      <c r="B239" s="128"/>
      <c r="C239" s="129"/>
      <c r="D239" s="129"/>
      <c r="E239" s="129"/>
      <c r="F239" s="129"/>
      <c r="G239" s="130"/>
      <c r="H239" s="93" t="s">
        <v>19</v>
      </c>
      <c r="I239" s="94">
        <v>67.95</v>
      </c>
      <c r="J239" s="94">
        <v>49.47</v>
      </c>
      <c r="K239" s="94">
        <v>25.28</v>
      </c>
      <c r="L239" s="94"/>
      <c r="M239" s="94">
        <v>1.36</v>
      </c>
      <c r="N239" s="94"/>
    </row>
    <row r="240" spans="2:14" x14ac:dyDescent="0.2">
      <c r="B240" s="128"/>
      <c r="C240" s="129"/>
      <c r="D240" s="129"/>
      <c r="E240" s="129"/>
      <c r="F240" s="129"/>
      <c r="G240" s="130"/>
      <c r="H240" s="93" t="s">
        <v>112</v>
      </c>
      <c r="I240" s="94">
        <v>855.9</v>
      </c>
      <c r="J240" s="94">
        <v>611.54999999999995</v>
      </c>
      <c r="K240" s="94">
        <v>307.68</v>
      </c>
      <c r="L240" s="94"/>
      <c r="M240" s="94">
        <v>26.64</v>
      </c>
      <c r="N240" s="94"/>
    </row>
    <row r="241" spans="2:14" x14ac:dyDescent="0.2">
      <c r="B241" s="152"/>
      <c r="C241" s="153"/>
      <c r="D241" s="153"/>
      <c r="E241" s="153"/>
      <c r="F241" s="153"/>
      <c r="G241" s="154"/>
      <c r="H241" s="93" t="s">
        <v>117</v>
      </c>
      <c r="I241" s="94">
        <v>206.02</v>
      </c>
      <c r="J241" s="94">
        <v>146.77000000000001</v>
      </c>
      <c r="K241" s="94">
        <v>73.66</v>
      </c>
      <c r="L241" s="94"/>
      <c r="M241" s="94">
        <v>6.25</v>
      </c>
      <c r="N241" s="94"/>
    </row>
    <row r="242" spans="2:14" x14ac:dyDescent="0.2">
      <c r="B242" s="131"/>
      <c r="C242" s="132"/>
      <c r="D242" s="132"/>
      <c r="E242" s="132"/>
      <c r="F242" s="132"/>
      <c r="G242" s="133"/>
      <c r="H242" s="93" t="s">
        <v>134</v>
      </c>
      <c r="I242" s="94">
        <v>21.74</v>
      </c>
      <c r="J242" s="94">
        <v>16.579999999999998</v>
      </c>
      <c r="K242" s="94">
        <v>8.43</v>
      </c>
      <c r="L242" s="94"/>
      <c r="M242" s="94">
        <v>0.54</v>
      </c>
      <c r="N242" s="94"/>
    </row>
    <row r="243" spans="2:14" x14ac:dyDescent="0.2">
      <c r="B243" s="95" t="s">
        <v>111</v>
      </c>
      <c r="C243" s="92" t="s">
        <v>54</v>
      </c>
      <c r="D243" s="95">
        <v>7</v>
      </c>
      <c r="E243" s="95">
        <v>37</v>
      </c>
      <c r="F243" s="95">
        <v>2</v>
      </c>
      <c r="G243" s="155">
        <v>0.76</v>
      </c>
      <c r="H243" s="97" t="s">
        <v>17</v>
      </c>
      <c r="I243" s="98">
        <v>12.22</v>
      </c>
      <c r="J243" s="98">
        <v>4.13</v>
      </c>
      <c r="K243" s="98">
        <v>0.09</v>
      </c>
      <c r="L243" s="81">
        <f>IFERROR(SUM(I243,J243,K243),"")</f>
        <v>16.440000000000001</v>
      </c>
      <c r="M243" s="99">
        <v>10.130000000000001</v>
      </c>
      <c r="N243" s="81">
        <f>IFERROR(SUM(L243,M243),"")</f>
        <v>26.57</v>
      </c>
    </row>
    <row r="244" spans="2:14" x14ac:dyDescent="0.2">
      <c r="B244" s="92"/>
      <c r="C244" s="92"/>
      <c r="D244" s="92"/>
      <c r="E244" s="92"/>
      <c r="F244" s="92"/>
      <c r="G244" s="92"/>
      <c r="H244" s="82" t="s">
        <v>55</v>
      </c>
      <c r="I244" s="83">
        <f>IFERROR(I243*I237,"")</f>
        <v>1398.3346000000001</v>
      </c>
      <c r="J244" s="83">
        <f t="shared" ref="J244:K244" si="39">IFERROR(J243*J237,"")</f>
        <v>336.7602</v>
      </c>
      <c r="K244" s="83">
        <f t="shared" si="39"/>
        <v>3.7179000000000002</v>
      </c>
      <c r="L244" s="83">
        <f>IFERROR(SUM(I244,J244,K244),"")</f>
        <v>1738.8127000000002</v>
      </c>
      <c r="M244" s="83">
        <f>IFERROR(M243*M237,"")</f>
        <v>66.047600000000003</v>
      </c>
      <c r="N244" s="81">
        <f>IFERROR(SUM(L244,M244),"")</f>
        <v>1804.8603000000003</v>
      </c>
    </row>
    <row r="245" spans="2:14" x14ac:dyDescent="0.2">
      <c r="B245" s="92"/>
      <c r="C245" s="92"/>
      <c r="D245" s="92"/>
      <c r="E245" s="92"/>
      <c r="F245" s="92"/>
      <c r="G245" s="92"/>
      <c r="H245" s="97" t="s">
        <v>22</v>
      </c>
      <c r="I245" s="98"/>
      <c r="J245" s="98">
        <v>0.44</v>
      </c>
      <c r="K245" s="98">
        <v>0.04</v>
      </c>
      <c r="L245" s="81">
        <f t="shared" ref="L245:L256" si="40">IFERROR(SUM(I245,J245,K245),"")</f>
        <v>0.48</v>
      </c>
      <c r="M245" s="99">
        <v>3.85</v>
      </c>
      <c r="N245" s="81">
        <f t="shared" ref="N245" si="41">IFERROR(SUM(L245,M245),"")</f>
        <v>4.33</v>
      </c>
    </row>
    <row r="246" spans="2:14" x14ac:dyDescent="0.2">
      <c r="B246" s="92"/>
      <c r="C246" s="92"/>
      <c r="D246" s="92"/>
      <c r="E246" s="92"/>
      <c r="F246" s="92"/>
      <c r="G246" s="92"/>
      <c r="H246" s="82" t="s">
        <v>55</v>
      </c>
      <c r="I246" s="83">
        <f>IFERROR(I245*I238,"")</f>
        <v>0</v>
      </c>
      <c r="J246" s="83">
        <f t="shared" ref="J246:K246" si="42">IFERROR(J245*J238,"")</f>
        <v>269.08199999999999</v>
      </c>
      <c r="K246" s="83">
        <f t="shared" si="42"/>
        <v>12.3072</v>
      </c>
      <c r="L246" s="83">
        <f t="shared" si="40"/>
        <v>281.38920000000002</v>
      </c>
      <c r="M246" s="83">
        <f t="shared" ref="M246" si="43">IFERROR(M245*M238,"")</f>
        <v>102.56400000000001</v>
      </c>
      <c r="N246" s="81">
        <f>IFERROR(SUM(L246,M246),"")</f>
        <v>383.95320000000004</v>
      </c>
    </row>
    <row r="247" spans="2:14" x14ac:dyDescent="0.2">
      <c r="B247" s="92"/>
      <c r="C247" s="92"/>
      <c r="D247" s="92"/>
      <c r="E247" s="92"/>
      <c r="F247" s="92"/>
      <c r="G247" s="92"/>
      <c r="H247" s="84" t="s">
        <v>19</v>
      </c>
      <c r="I247" s="99">
        <v>0.35</v>
      </c>
      <c r="J247" s="99">
        <v>3.49</v>
      </c>
      <c r="K247" s="99">
        <v>2.71</v>
      </c>
      <c r="L247" s="81">
        <f t="shared" si="40"/>
        <v>6.5500000000000007</v>
      </c>
      <c r="M247" s="99">
        <v>6.37</v>
      </c>
      <c r="N247" s="81">
        <f t="shared" ref="N247" si="44">IFERROR(SUM(L247,M247),"")</f>
        <v>12.920000000000002</v>
      </c>
    </row>
    <row r="248" spans="2:14" x14ac:dyDescent="0.2">
      <c r="B248" s="92"/>
      <c r="C248" s="92"/>
      <c r="D248" s="92"/>
      <c r="E248" s="92"/>
      <c r="F248" s="92"/>
      <c r="G248" s="92"/>
      <c r="H248" s="82" t="s">
        <v>55</v>
      </c>
      <c r="I248" s="83">
        <f>IFERROR(I247*I239,"")</f>
        <v>23.782499999999999</v>
      </c>
      <c r="J248" s="83">
        <f>IFERROR(J247*J239,"")</f>
        <v>172.65030000000002</v>
      </c>
      <c r="K248" s="83">
        <f>IFERROR(K247*K239,"")</f>
        <v>68.508800000000008</v>
      </c>
      <c r="L248" s="83">
        <f t="shared" si="40"/>
        <v>264.94159999999999</v>
      </c>
      <c r="M248" s="83">
        <f>IFERROR(M247*M239,"")</f>
        <v>8.6632000000000016</v>
      </c>
      <c r="N248" s="81">
        <f>IFERROR(SUM(L248,M248),"")</f>
        <v>273.60480000000001</v>
      </c>
    </row>
    <row r="249" spans="2:14" x14ac:dyDescent="0.2">
      <c r="B249" s="92"/>
      <c r="C249" s="92"/>
      <c r="D249" s="92"/>
      <c r="E249" s="92"/>
      <c r="F249" s="92"/>
      <c r="G249" s="92"/>
      <c r="H249" s="84" t="s">
        <v>133</v>
      </c>
      <c r="I249" s="99"/>
      <c r="J249" s="99"/>
      <c r="K249" s="99"/>
      <c r="L249" s="81">
        <f t="shared" si="40"/>
        <v>0</v>
      </c>
      <c r="M249" s="99">
        <v>22.67</v>
      </c>
      <c r="N249" s="81">
        <f t="shared" ref="N249" si="45">IFERROR(SUM(L249,M249),"")</f>
        <v>22.67</v>
      </c>
    </row>
    <row r="250" spans="2:14" x14ac:dyDescent="0.2">
      <c r="B250" s="92"/>
      <c r="C250" s="92"/>
      <c r="D250" s="92"/>
      <c r="E250" s="92"/>
      <c r="F250" s="92"/>
      <c r="G250" s="92"/>
      <c r="H250" s="82" t="s">
        <v>55</v>
      </c>
      <c r="I250" s="83">
        <f>IFERROR(I249*I240,"")</f>
        <v>0</v>
      </c>
      <c r="J250" s="83">
        <f>IFERROR(J249*J240,"")</f>
        <v>0</v>
      </c>
      <c r="K250" s="83">
        <f>IFERROR(K249*K240,"")</f>
        <v>0</v>
      </c>
      <c r="L250" s="83">
        <f t="shared" si="40"/>
        <v>0</v>
      </c>
      <c r="M250" s="83">
        <f>IFERROR(M249*M240,"")</f>
        <v>603.92880000000002</v>
      </c>
      <c r="N250" s="81">
        <f>IFERROR(SUM(L250,M250),"")</f>
        <v>603.92880000000002</v>
      </c>
    </row>
    <row r="251" spans="2:14" x14ac:dyDescent="0.2">
      <c r="B251" s="92"/>
      <c r="C251" s="92"/>
      <c r="D251" s="92"/>
      <c r="E251" s="92"/>
      <c r="F251" s="92"/>
      <c r="G251" s="92"/>
      <c r="H251" s="84" t="s">
        <v>117</v>
      </c>
      <c r="I251" s="99">
        <v>0.06</v>
      </c>
      <c r="J251" s="99">
        <v>0.5</v>
      </c>
      <c r="K251" s="99">
        <v>0.08</v>
      </c>
      <c r="L251" s="81">
        <f t="shared" ref="L251" si="46">IFERROR(SUM(I251,J251,K251),"")</f>
        <v>0.64</v>
      </c>
      <c r="M251" s="99">
        <v>1.1299999999999999</v>
      </c>
      <c r="N251" s="81">
        <f t="shared" ref="N251" si="47">IFERROR(SUM(L251,M251),"")</f>
        <v>1.77</v>
      </c>
    </row>
    <row r="252" spans="2:14" x14ac:dyDescent="0.2">
      <c r="B252" s="92"/>
      <c r="C252" s="92"/>
      <c r="D252" s="92"/>
      <c r="E252" s="92"/>
      <c r="F252" s="92"/>
      <c r="G252" s="92"/>
      <c r="H252" s="82" t="s">
        <v>55</v>
      </c>
      <c r="I252" s="83">
        <f>(I251*I241)</f>
        <v>12.3612</v>
      </c>
      <c r="J252" s="83">
        <f>(J251*J241)</f>
        <v>73.385000000000005</v>
      </c>
      <c r="K252" s="83">
        <f>(K251*K241)</f>
        <v>5.8928000000000003</v>
      </c>
      <c r="L252" s="83">
        <f>(SUM(I252,J252,K252))</f>
        <v>91.638999999999996</v>
      </c>
      <c r="M252" s="83">
        <f>(M251*M241)</f>
        <v>7.0624999999999991</v>
      </c>
      <c r="N252" s="81">
        <f>IFERROR(SUM(L252,M252),"")</f>
        <v>98.701499999999996</v>
      </c>
    </row>
    <row r="253" spans="2:14" x14ac:dyDescent="0.2">
      <c r="B253" s="92"/>
      <c r="C253" s="92"/>
      <c r="D253" s="92"/>
      <c r="E253" s="92"/>
      <c r="F253" s="92"/>
      <c r="G253" s="92"/>
      <c r="H253" s="84" t="s">
        <v>134</v>
      </c>
      <c r="I253" s="99">
        <v>16.91</v>
      </c>
      <c r="J253" s="99">
        <v>5.14</v>
      </c>
      <c r="K253" s="99"/>
      <c r="L253" s="81">
        <f t="shared" si="40"/>
        <v>22.05</v>
      </c>
      <c r="M253" s="99">
        <v>91.49</v>
      </c>
      <c r="N253" s="81">
        <f t="shared" ref="N253" si="48">IFERROR(SUM(L253,M253),"")</f>
        <v>113.53999999999999</v>
      </c>
    </row>
    <row r="254" spans="2:14" x14ac:dyDescent="0.2">
      <c r="B254" s="92"/>
      <c r="C254" s="92"/>
      <c r="D254" s="92"/>
      <c r="E254" s="92"/>
      <c r="F254" s="92"/>
      <c r="G254" s="92"/>
      <c r="H254" s="82" t="s">
        <v>55</v>
      </c>
      <c r="I254" s="83">
        <f>IFERROR(I253*I242,"")</f>
        <v>367.6234</v>
      </c>
      <c r="J254" s="83">
        <f>IFERROR(J253*J242,"")</f>
        <v>85.221199999999982</v>
      </c>
      <c r="K254" s="83">
        <f>IFERROR(K253*K242,"")</f>
        <v>0</v>
      </c>
      <c r="L254" s="83">
        <f t="shared" si="40"/>
        <v>452.84460000000001</v>
      </c>
      <c r="M254" s="83">
        <f>IFERROR(M253*M242,"")</f>
        <v>49.404600000000002</v>
      </c>
      <c r="N254" s="81">
        <f>IFERROR(SUM(L254,M254),"")</f>
        <v>502.24920000000003</v>
      </c>
    </row>
    <row r="255" spans="2:14" x14ac:dyDescent="0.2">
      <c r="B255" s="92"/>
      <c r="C255" s="92"/>
      <c r="D255" s="92"/>
      <c r="E255" s="92"/>
      <c r="F255" s="92"/>
      <c r="G255" s="92"/>
      <c r="H255" s="85" t="s">
        <v>56</v>
      </c>
      <c r="I255" s="86">
        <f ca="1">SUM(I243:OFFSET(I255,-1,0))-I256</f>
        <v>29.539999999999964</v>
      </c>
      <c r="J255" s="86">
        <f ca="1">SUM(J243:OFFSET(J255,-1,0))-J256</f>
        <v>13.699999999999932</v>
      </c>
      <c r="K255" s="86">
        <f ca="1">SUM(K243:OFFSET(K255,-1,0))-K256</f>
        <v>2.9199999999999875</v>
      </c>
      <c r="L255" s="86">
        <f t="shared" ca="1" si="40"/>
        <v>46.159999999999883</v>
      </c>
      <c r="M255" s="86">
        <f ca="1">SUM(M243:OFFSET(M255,-1,0))-M256</f>
        <v>135.63999999999999</v>
      </c>
      <c r="N255" s="86">
        <f t="shared" ref="N255" ca="1" si="49">IFERROR(SUM(L255,M255),"")</f>
        <v>181.79999999999987</v>
      </c>
    </row>
    <row r="256" spans="2:14" x14ac:dyDescent="0.2">
      <c r="B256" s="92"/>
      <c r="C256" s="92"/>
      <c r="D256" s="92"/>
      <c r="E256" s="92"/>
      <c r="F256" s="92"/>
      <c r="G256" s="92"/>
      <c r="H256" s="85" t="s">
        <v>71</v>
      </c>
      <c r="I256" s="86">
        <f>SUMIF(H243:H254,"стоимость",I243:I254)</f>
        <v>1802.1017000000002</v>
      </c>
      <c r="J256" s="86">
        <f>SUMIF(H243:H254,"стоимость",J243:J254)</f>
        <v>937.09870000000001</v>
      </c>
      <c r="K256" s="86">
        <f>SUMIF(H243:H254,"стоимость",K243:K254)</f>
        <v>90.426700000000011</v>
      </c>
      <c r="L256" s="86">
        <f t="shared" si="40"/>
        <v>2829.6271000000002</v>
      </c>
      <c r="M256" s="86">
        <f>SUMIF(H243:H254,"стоимость",M243:M254)</f>
        <v>837.67070000000001</v>
      </c>
      <c r="N256" s="81">
        <f>IFERROR(SUM(L256,M256),"")</f>
        <v>3667.2978000000003</v>
      </c>
    </row>
    <row r="257" spans="2:14" x14ac:dyDescent="0.2">
      <c r="B257" s="100"/>
      <c r="C257" s="100"/>
      <c r="D257" s="100"/>
      <c r="E257" s="100"/>
      <c r="F257" s="100"/>
      <c r="G257" s="101"/>
      <c r="H257" s="87"/>
      <c r="I257" s="87"/>
      <c r="J257" s="87"/>
      <c r="K257" s="87"/>
      <c r="L257" s="88"/>
      <c r="M257" s="87"/>
      <c r="N257" s="87"/>
    </row>
    <row r="258" spans="2:14" x14ac:dyDescent="0.2">
      <c r="B258" s="124" t="s">
        <v>57</v>
      </c>
      <c r="C258" s="124"/>
      <c r="D258" s="124"/>
      <c r="E258" s="124"/>
      <c r="F258" s="124"/>
      <c r="G258" s="79"/>
      <c r="H258" s="79"/>
      <c r="I258" s="79"/>
      <c r="J258" s="87"/>
      <c r="K258" s="87"/>
      <c r="L258" s="88"/>
      <c r="M258" s="87"/>
      <c r="N258" s="87"/>
    </row>
    <row r="259" spans="2:14" x14ac:dyDescent="0.2">
      <c r="B259" s="113" t="s">
        <v>102</v>
      </c>
      <c r="C259" s="113"/>
      <c r="D259" s="113"/>
      <c r="E259" s="113"/>
      <c r="F259" s="113"/>
      <c r="G259" s="113"/>
      <c r="H259" s="113"/>
      <c r="I259" s="113"/>
      <c r="J259" s="87"/>
      <c r="K259" s="87"/>
      <c r="L259" s="88"/>
      <c r="M259" s="87"/>
      <c r="N259" s="87"/>
    </row>
    <row r="260" spans="2:14" x14ac:dyDescent="0.2">
      <c r="B260" s="113" t="s">
        <v>58</v>
      </c>
      <c r="C260" s="113"/>
      <c r="D260" s="113"/>
      <c r="E260" s="113"/>
      <c r="F260" s="113"/>
      <c r="G260" s="113"/>
      <c r="H260" s="113"/>
      <c r="I260" s="113"/>
      <c r="J260" s="87"/>
      <c r="K260" s="87"/>
      <c r="L260" s="88"/>
      <c r="M260" s="87"/>
      <c r="N260" s="87"/>
    </row>
    <row r="261" spans="2:14" x14ac:dyDescent="0.2">
      <c r="B261" s="113" t="s">
        <v>59</v>
      </c>
      <c r="C261" s="113"/>
      <c r="D261" s="113"/>
      <c r="E261" s="113"/>
      <c r="F261" s="113"/>
      <c r="G261" s="113"/>
      <c r="H261" s="113"/>
      <c r="I261" s="113"/>
      <c r="J261" s="87"/>
      <c r="K261" s="87"/>
      <c r="L261" s="88"/>
      <c r="M261" s="87"/>
      <c r="N261" s="87"/>
    </row>
    <row r="262" spans="2:14" x14ac:dyDescent="0.2">
      <c r="B262" s="113" t="s">
        <v>60</v>
      </c>
      <c r="C262" s="113"/>
      <c r="D262" s="113"/>
      <c r="E262" s="113"/>
      <c r="F262" s="113"/>
      <c r="G262" s="113"/>
      <c r="H262" s="113"/>
      <c r="I262" s="113"/>
      <c r="J262" s="87"/>
      <c r="K262" s="87"/>
      <c r="L262" s="88"/>
      <c r="M262" s="87"/>
      <c r="N262" s="87"/>
    </row>
    <row r="263" spans="2:14" x14ac:dyDescent="0.2">
      <c r="B263" s="113" t="s">
        <v>61</v>
      </c>
      <c r="C263" s="113"/>
      <c r="D263" s="113"/>
      <c r="E263" s="113"/>
      <c r="F263" s="113"/>
      <c r="G263" s="113"/>
      <c r="H263" s="113"/>
      <c r="I263" s="113"/>
      <c r="J263" s="79"/>
      <c r="K263" s="79"/>
      <c r="L263" s="79"/>
      <c r="M263" s="79"/>
      <c r="N263" s="79"/>
    </row>
    <row r="264" spans="2:14" x14ac:dyDescent="0.2">
      <c r="B264" s="113" t="s">
        <v>62</v>
      </c>
      <c r="C264" s="113"/>
      <c r="D264" s="113"/>
      <c r="E264" s="113"/>
      <c r="F264" s="113"/>
      <c r="G264" s="113"/>
      <c r="H264" s="113"/>
      <c r="I264" s="113"/>
      <c r="J264" s="79"/>
      <c r="K264" s="79"/>
      <c r="L264" s="79"/>
      <c r="M264" s="79"/>
      <c r="N264" s="79"/>
    </row>
    <row r="265" spans="2:14" x14ac:dyDescent="0.2">
      <c r="B265" s="113" t="s">
        <v>63</v>
      </c>
      <c r="C265" s="113"/>
      <c r="D265" s="113"/>
      <c r="E265" s="113"/>
      <c r="F265" s="113"/>
      <c r="G265" s="113"/>
      <c r="H265" s="113"/>
      <c r="I265" s="113"/>
      <c r="J265" s="79"/>
      <c r="K265" s="79"/>
      <c r="L265" s="79"/>
      <c r="M265" s="79"/>
      <c r="N265" s="79"/>
    </row>
    <row r="266" spans="2:14" x14ac:dyDescent="0.2">
      <c r="B266" s="113" t="s">
        <v>64</v>
      </c>
      <c r="C266" s="113"/>
      <c r="D266" s="113"/>
      <c r="E266" s="113"/>
      <c r="F266" s="113"/>
      <c r="G266" s="113"/>
      <c r="H266" s="113"/>
      <c r="I266" s="113"/>
      <c r="J266" s="79"/>
      <c r="K266" s="79"/>
      <c r="L266" s="79"/>
      <c r="M266" s="79"/>
      <c r="N266" s="79"/>
    </row>
    <row r="267" spans="2:14" x14ac:dyDescent="0.2">
      <c r="B267" s="113"/>
      <c r="C267" s="113"/>
      <c r="D267" s="113"/>
      <c r="E267" s="113"/>
      <c r="F267" s="113"/>
      <c r="G267" s="113"/>
      <c r="H267" s="113"/>
      <c r="I267" s="113"/>
      <c r="J267" s="79"/>
      <c r="K267" s="79"/>
      <c r="L267" s="79"/>
      <c r="M267" s="79"/>
      <c r="N267" s="79"/>
    </row>
    <row r="268" spans="2:14" x14ac:dyDescent="0.2">
      <c r="B268" s="79" t="s">
        <v>65</v>
      </c>
      <c r="C268" s="79"/>
      <c r="D268" s="79"/>
      <c r="E268" s="79"/>
      <c r="F268" s="79"/>
      <c r="G268" s="79"/>
      <c r="H268" s="79"/>
      <c r="I268" s="79"/>
      <c r="J268" s="79" t="s">
        <v>66</v>
      </c>
      <c r="K268" s="79"/>
      <c r="L268" s="79"/>
      <c r="M268" s="79"/>
      <c r="N268" s="79"/>
    </row>
    <row r="269" spans="2:14" x14ac:dyDescent="0.2">
      <c r="B269" s="102" t="s">
        <v>101</v>
      </c>
      <c r="C269" s="102"/>
      <c r="D269" s="79"/>
      <c r="E269" s="79"/>
      <c r="F269" s="79"/>
      <c r="G269" s="79"/>
      <c r="H269" s="79"/>
      <c r="I269" s="79"/>
      <c r="J269" s="102"/>
      <c r="K269" s="102"/>
      <c r="L269" s="102"/>
      <c r="M269" s="79"/>
      <c r="N269" s="79"/>
    </row>
    <row r="270" spans="2:14" x14ac:dyDescent="0.2">
      <c r="B270" s="90" t="s">
        <v>67</v>
      </c>
      <c r="C270" s="79"/>
      <c r="D270" s="79"/>
      <c r="E270" s="79"/>
      <c r="F270" s="79"/>
      <c r="G270" s="79"/>
      <c r="H270" s="79"/>
      <c r="I270" s="79"/>
      <c r="J270" s="79" t="s">
        <v>67</v>
      </c>
      <c r="K270" s="79"/>
      <c r="L270" s="79"/>
      <c r="M270" s="79"/>
      <c r="N270" s="79"/>
    </row>
    <row r="271" spans="2:14" x14ac:dyDescent="0.2"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</row>
    <row r="272" spans="2:14" x14ac:dyDescent="0.2">
      <c r="B272" s="102"/>
      <c r="C272" s="102"/>
      <c r="D272" s="79"/>
      <c r="E272" s="79"/>
      <c r="F272" s="79"/>
      <c r="G272" s="79"/>
      <c r="H272" s="79"/>
      <c r="I272" s="79"/>
      <c r="J272" s="102"/>
      <c r="K272" s="102"/>
      <c r="L272" s="102"/>
      <c r="M272" s="79"/>
      <c r="N272" s="79"/>
    </row>
    <row r="273" spans="2:14" x14ac:dyDescent="0.2">
      <c r="B273" s="91" t="s">
        <v>68</v>
      </c>
      <c r="C273" s="79"/>
      <c r="D273" s="79"/>
      <c r="E273" s="79"/>
      <c r="F273" s="79"/>
      <c r="G273" s="79"/>
      <c r="H273" s="79"/>
      <c r="I273" s="79"/>
      <c r="J273" s="134" t="s">
        <v>68</v>
      </c>
      <c r="K273" s="134"/>
      <c r="L273" s="134"/>
      <c r="M273" s="79"/>
      <c r="N273" s="79"/>
    </row>
    <row r="274" spans="2:14" x14ac:dyDescent="0.2"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9"/>
      <c r="M274" s="79"/>
      <c r="N274" s="79"/>
    </row>
    <row r="275" spans="2:14" x14ac:dyDescent="0.2">
      <c r="B275" s="113" t="s">
        <v>69</v>
      </c>
      <c r="C275" s="79"/>
      <c r="D275" s="79"/>
      <c r="E275" s="79"/>
      <c r="F275" s="79"/>
      <c r="G275" s="79"/>
      <c r="H275" s="79"/>
      <c r="I275" s="79"/>
      <c r="J275" s="79" t="s">
        <v>69</v>
      </c>
      <c r="K275" s="79"/>
      <c r="L275" s="79"/>
      <c r="M275" s="79"/>
      <c r="N275" s="79"/>
    </row>
    <row r="281" spans="2:14" x14ac:dyDescent="0.2"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M281" s="79"/>
      <c r="N281" s="106" t="s">
        <v>34</v>
      </c>
    </row>
    <row r="282" spans="2:14" x14ac:dyDescent="0.2"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M282" s="79"/>
      <c r="N282" s="106" t="s">
        <v>35</v>
      </c>
    </row>
    <row r="283" spans="2:14" x14ac:dyDescent="0.2"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M283" s="79"/>
      <c r="N283" s="106" t="s">
        <v>36</v>
      </c>
    </row>
    <row r="284" spans="2:14" x14ac:dyDescent="0.2"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</row>
    <row r="285" spans="2:14" x14ac:dyDescent="0.2">
      <c r="B285" s="79"/>
      <c r="C285" s="114" t="s">
        <v>37</v>
      </c>
      <c r="D285" s="114"/>
      <c r="E285" s="114"/>
      <c r="F285" s="114"/>
      <c r="G285" s="114"/>
      <c r="H285" s="114"/>
      <c r="I285" s="114"/>
      <c r="J285" s="114"/>
      <c r="K285" s="114"/>
      <c r="L285" s="114"/>
      <c r="M285" s="79"/>
      <c r="N285" s="79"/>
    </row>
    <row r="286" spans="2:14" x14ac:dyDescent="0.2">
      <c r="B286" s="79"/>
      <c r="C286" s="114" t="s">
        <v>38</v>
      </c>
      <c r="D286" s="114"/>
      <c r="E286" s="114"/>
      <c r="F286" s="114"/>
      <c r="G286" s="114"/>
      <c r="H286" s="114"/>
      <c r="I286" s="114"/>
      <c r="J286" s="114"/>
      <c r="K286" s="114"/>
      <c r="L286" s="114"/>
      <c r="M286" s="79"/>
      <c r="N286" s="79"/>
    </row>
    <row r="287" spans="2:14" x14ac:dyDescent="0.2">
      <c r="B287" s="79" t="s">
        <v>39</v>
      </c>
      <c r="C287" s="114"/>
      <c r="D287" s="114"/>
      <c r="E287" s="114"/>
      <c r="F287" s="114"/>
      <c r="G287" s="114"/>
      <c r="H287" s="114"/>
      <c r="I287" s="114"/>
      <c r="J287" s="114"/>
      <c r="K287" s="114"/>
      <c r="L287" s="114" t="s">
        <v>40</v>
      </c>
      <c r="M287" s="114"/>
      <c r="N287" s="114"/>
    </row>
    <row r="288" spans="2:14" x14ac:dyDescent="0.2">
      <c r="B288" s="79"/>
      <c r="C288" s="114"/>
      <c r="D288" s="114"/>
      <c r="E288" s="114"/>
      <c r="F288" s="114"/>
      <c r="G288" s="114"/>
      <c r="H288" s="114"/>
      <c r="I288" s="114"/>
      <c r="J288" s="114"/>
      <c r="K288" s="114"/>
      <c r="L288" s="114"/>
      <c r="M288" s="114"/>
      <c r="N288" s="114"/>
    </row>
    <row r="289" spans="2:14" x14ac:dyDescent="0.2">
      <c r="B289" s="79" t="s">
        <v>41</v>
      </c>
      <c r="C289" s="114"/>
      <c r="D289" s="114"/>
      <c r="E289" s="114"/>
      <c r="F289" s="114"/>
      <c r="G289" s="114"/>
      <c r="H289" s="114"/>
      <c r="I289" s="114"/>
      <c r="J289" s="114"/>
      <c r="K289" s="114"/>
      <c r="L289" s="114"/>
      <c r="M289" s="114"/>
      <c r="N289" s="114"/>
    </row>
    <row r="290" spans="2:14" x14ac:dyDescent="0.2">
      <c r="B290" s="79" t="s">
        <v>42</v>
      </c>
      <c r="C290" s="114"/>
      <c r="D290" s="114"/>
      <c r="E290" s="114"/>
      <c r="F290" s="114"/>
      <c r="G290" s="114"/>
      <c r="H290" s="114"/>
      <c r="I290" s="114"/>
      <c r="J290" s="114"/>
      <c r="K290" s="114"/>
      <c r="L290" s="114"/>
      <c r="M290" s="114"/>
      <c r="N290" s="114"/>
    </row>
    <row r="291" spans="2:14" x14ac:dyDescent="0.2">
      <c r="B291" s="79" t="s">
        <v>122</v>
      </c>
      <c r="C291" s="114"/>
      <c r="D291" s="114"/>
      <c r="E291" s="114"/>
      <c r="F291" s="114"/>
      <c r="G291" s="114"/>
      <c r="H291" s="114"/>
      <c r="I291" s="114"/>
      <c r="J291" s="114"/>
      <c r="K291" s="114"/>
      <c r="L291" s="114"/>
      <c r="M291" s="114"/>
      <c r="N291" s="114"/>
    </row>
    <row r="292" spans="2:14" x14ac:dyDescent="0.2">
      <c r="B292" s="79"/>
      <c r="C292" s="114"/>
      <c r="D292" s="114"/>
      <c r="E292" s="114"/>
      <c r="F292" s="114"/>
      <c r="G292" s="114"/>
      <c r="H292" s="114"/>
      <c r="I292" s="114"/>
      <c r="J292" s="114"/>
      <c r="K292" s="114"/>
      <c r="L292" s="114"/>
      <c r="M292" s="114"/>
      <c r="N292" s="114"/>
    </row>
    <row r="293" spans="2:14" x14ac:dyDescent="0.2">
      <c r="B293" s="79"/>
      <c r="C293" s="79"/>
      <c r="D293" s="79"/>
      <c r="E293" s="79"/>
      <c r="F293" s="79"/>
      <c r="G293" s="79"/>
      <c r="H293" s="79"/>
      <c r="I293" s="79"/>
      <c r="J293" s="79"/>
      <c r="K293" s="79"/>
      <c r="L293" s="79"/>
      <c r="M293" s="79"/>
      <c r="N293" s="79"/>
    </row>
    <row r="294" spans="2:14" ht="25.5" x14ac:dyDescent="0.2">
      <c r="B294" s="115" t="s">
        <v>24</v>
      </c>
      <c r="C294" s="117" t="s">
        <v>43</v>
      </c>
      <c r="D294" s="119" t="s">
        <v>44</v>
      </c>
      <c r="E294" s="119" t="s">
        <v>45</v>
      </c>
      <c r="F294" s="119" t="s">
        <v>70</v>
      </c>
      <c r="G294" s="119" t="s">
        <v>46</v>
      </c>
      <c r="H294" s="119" t="s">
        <v>8</v>
      </c>
      <c r="I294" s="120" t="s">
        <v>47</v>
      </c>
      <c r="J294" s="120"/>
      <c r="K294" s="120"/>
      <c r="L294" s="120"/>
      <c r="M294" s="121" t="s">
        <v>48</v>
      </c>
      <c r="N294" s="122" t="s">
        <v>49</v>
      </c>
    </row>
    <row r="295" spans="2:14" x14ac:dyDescent="0.2">
      <c r="B295" s="116"/>
      <c r="C295" s="118"/>
      <c r="D295" s="119"/>
      <c r="E295" s="119"/>
      <c r="F295" s="119"/>
      <c r="G295" s="119"/>
      <c r="H295" s="119"/>
      <c r="I295" s="92" t="s">
        <v>50</v>
      </c>
      <c r="J295" s="92" t="s">
        <v>51</v>
      </c>
      <c r="K295" s="92" t="s">
        <v>52</v>
      </c>
      <c r="L295" s="92" t="s">
        <v>53</v>
      </c>
      <c r="M295" s="121"/>
      <c r="N295" s="123"/>
    </row>
    <row r="296" spans="2:14" x14ac:dyDescent="0.2">
      <c r="B296" s="125" t="s">
        <v>121</v>
      </c>
      <c r="C296" s="126"/>
      <c r="D296" s="126"/>
      <c r="E296" s="126"/>
      <c r="F296" s="126"/>
      <c r="G296" s="127"/>
      <c r="H296" s="93" t="s">
        <v>17</v>
      </c>
      <c r="I296" s="94">
        <v>114.43</v>
      </c>
      <c r="J296" s="94">
        <v>81.540000000000006</v>
      </c>
      <c r="K296" s="94">
        <v>41.31</v>
      </c>
      <c r="L296" s="94"/>
      <c r="M296" s="94">
        <v>6.52</v>
      </c>
      <c r="N296" s="94"/>
    </row>
    <row r="297" spans="2:14" x14ac:dyDescent="0.2">
      <c r="B297" s="128"/>
      <c r="C297" s="129"/>
      <c r="D297" s="129"/>
      <c r="E297" s="129"/>
      <c r="F297" s="129"/>
      <c r="G297" s="130"/>
      <c r="H297" s="93" t="s">
        <v>22</v>
      </c>
      <c r="I297" s="94">
        <v>855.9</v>
      </c>
      <c r="J297" s="94">
        <v>611.54999999999995</v>
      </c>
      <c r="K297" s="94">
        <v>307.68</v>
      </c>
      <c r="L297" s="94"/>
      <c r="M297" s="94">
        <v>26.64</v>
      </c>
      <c r="N297" s="94"/>
    </row>
    <row r="298" spans="2:14" x14ac:dyDescent="0.2">
      <c r="B298" s="152"/>
      <c r="C298" s="153"/>
      <c r="D298" s="153"/>
      <c r="E298" s="153"/>
      <c r="F298" s="153"/>
      <c r="G298" s="154"/>
      <c r="H298" s="93" t="s">
        <v>112</v>
      </c>
      <c r="I298" s="94">
        <v>855.9</v>
      </c>
      <c r="J298" s="94">
        <v>611.54999999999995</v>
      </c>
      <c r="K298" s="94">
        <v>307.68</v>
      </c>
      <c r="L298" s="94"/>
      <c r="M298" s="94">
        <v>26.64</v>
      </c>
      <c r="N298" s="94"/>
    </row>
    <row r="299" spans="2:14" x14ac:dyDescent="0.2">
      <c r="B299" s="128"/>
      <c r="C299" s="129"/>
      <c r="D299" s="129"/>
      <c r="E299" s="129"/>
      <c r="F299" s="129"/>
      <c r="G299" s="130"/>
      <c r="H299" s="93" t="s">
        <v>19</v>
      </c>
      <c r="I299" s="94">
        <v>67.95</v>
      </c>
      <c r="J299" s="94">
        <v>49.47</v>
      </c>
      <c r="K299" s="94">
        <v>25.28</v>
      </c>
      <c r="L299" s="94"/>
      <c r="M299" s="94">
        <v>1.36</v>
      </c>
      <c r="N299" s="94"/>
    </row>
    <row r="300" spans="2:14" x14ac:dyDescent="0.2">
      <c r="B300" s="128"/>
      <c r="C300" s="129"/>
      <c r="D300" s="129"/>
      <c r="E300" s="129"/>
      <c r="F300" s="129"/>
      <c r="G300" s="130"/>
      <c r="H300" s="93" t="s">
        <v>117</v>
      </c>
      <c r="I300" s="94">
        <v>206.02</v>
      </c>
      <c r="J300" s="94">
        <v>146.77000000000001</v>
      </c>
      <c r="K300" s="94">
        <v>73.66</v>
      </c>
      <c r="L300" s="94"/>
      <c r="M300" s="94">
        <v>6.25</v>
      </c>
      <c r="N300" s="94"/>
    </row>
    <row r="301" spans="2:14" x14ac:dyDescent="0.2">
      <c r="B301" s="131"/>
      <c r="C301" s="132"/>
      <c r="D301" s="132"/>
      <c r="E301" s="132"/>
      <c r="F301" s="132"/>
      <c r="G301" s="133"/>
      <c r="H301" s="93" t="s">
        <v>134</v>
      </c>
      <c r="I301" s="94">
        <v>21.74</v>
      </c>
      <c r="J301" s="94">
        <v>16.579999999999998</v>
      </c>
      <c r="K301" s="94">
        <v>8.43</v>
      </c>
      <c r="L301" s="94"/>
      <c r="M301" s="94">
        <v>0.54</v>
      </c>
      <c r="N301" s="94"/>
    </row>
    <row r="302" spans="2:14" x14ac:dyDescent="0.2">
      <c r="B302" s="95" t="s">
        <v>111</v>
      </c>
      <c r="C302" s="92" t="s">
        <v>54</v>
      </c>
      <c r="D302" s="95">
        <v>7</v>
      </c>
      <c r="E302" s="95">
        <v>27</v>
      </c>
      <c r="F302" s="95">
        <v>1</v>
      </c>
      <c r="G302" s="96">
        <v>8</v>
      </c>
      <c r="H302" s="97" t="s">
        <v>17</v>
      </c>
      <c r="I302" s="98">
        <v>113.78</v>
      </c>
      <c r="J302" s="98">
        <v>69.819999999999993</v>
      </c>
      <c r="K302" s="98">
        <v>1.8</v>
      </c>
      <c r="L302" s="81">
        <f>IFERROR(SUM(I302,J302,K302),"")</f>
        <v>185.4</v>
      </c>
      <c r="M302" s="99">
        <v>109.81</v>
      </c>
      <c r="N302" s="81">
        <f>IFERROR(SUM(L302,M302),"")</f>
        <v>295.21000000000004</v>
      </c>
    </row>
    <row r="303" spans="2:14" x14ac:dyDescent="0.2">
      <c r="B303" s="92"/>
      <c r="C303" s="92"/>
      <c r="D303" s="92"/>
      <c r="E303" s="92"/>
      <c r="F303" s="92"/>
      <c r="G303" s="92"/>
      <c r="H303" s="82" t="s">
        <v>55</v>
      </c>
      <c r="I303" s="83">
        <f>IFERROR(I302*I296,"")</f>
        <v>13019.8454</v>
      </c>
      <c r="J303" s="83">
        <f t="shared" ref="J303:K303" si="50">IFERROR(J302*J296,"")</f>
        <v>5693.1228000000001</v>
      </c>
      <c r="K303" s="83">
        <f t="shared" si="50"/>
        <v>74.358000000000004</v>
      </c>
      <c r="L303" s="83">
        <f>IFERROR(SUM(I303,J303,K303),"")</f>
        <v>18787.3262</v>
      </c>
      <c r="M303" s="83">
        <f>IFERROR(M302*M296,"")</f>
        <v>715.96119999999996</v>
      </c>
      <c r="N303" s="81">
        <f>IFERROR(SUM(L303,M303),"")</f>
        <v>19503.287400000001</v>
      </c>
    </row>
    <row r="304" spans="2:14" x14ac:dyDescent="0.2">
      <c r="B304" s="92"/>
      <c r="C304" s="92"/>
      <c r="D304" s="92"/>
      <c r="E304" s="92"/>
      <c r="F304" s="92"/>
      <c r="G304" s="92"/>
      <c r="H304" s="97" t="s">
        <v>22</v>
      </c>
      <c r="I304" s="98"/>
      <c r="J304" s="98"/>
      <c r="K304" s="98">
        <v>0.66</v>
      </c>
      <c r="L304" s="81">
        <f t="shared" ref="L304:L315" si="51">IFERROR(SUM(I304,J304,K304),"")</f>
        <v>0.66</v>
      </c>
      <c r="M304" s="99">
        <v>2.95</v>
      </c>
      <c r="N304" s="81">
        <f t="shared" ref="N304" si="52">IFERROR(SUM(L304,M304),"")</f>
        <v>3.6100000000000003</v>
      </c>
    </row>
    <row r="305" spans="2:14" x14ac:dyDescent="0.2">
      <c r="B305" s="92"/>
      <c r="C305" s="92"/>
      <c r="D305" s="92"/>
      <c r="E305" s="92"/>
      <c r="F305" s="92"/>
      <c r="G305" s="92"/>
      <c r="H305" s="82" t="s">
        <v>55</v>
      </c>
      <c r="I305" s="83">
        <f>IFERROR(I304*I297,"")</f>
        <v>0</v>
      </c>
      <c r="J305" s="83">
        <f t="shared" ref="J305:K305" si="53">IFERROR(J304*J297,"")</f>
        <v>0</v>
      </c>
      <c r="K305" s="83">
        <f t="shared" si="53"/>
        <v>203.06880000000001</v>
      </c>
      <c r="L305" s="83">
        <f t="shared" si="51"/>
        <v>203.06880000000001</v>
      </c>
      <c r="M305" s="83">
        <f>IFERROR(M304*M297,"")</f>
        <v>78.588000000000008</v>
      </c>
      <c r="N305" s="81">
        <f>IFERROR(SUM(L305,M305),"")</f>
        <v>281.65680000000003</v>
      </c>
    </row>
    <row r="306" spans="2:14" x14ac:dyDescent="0.2">
      <c r="B306" s="92"/>
      <c r="C306" s="92"/>
      <c r="D306" s="92"/>
      <c r="E306" s="92"/>
      <c r="F306" s="92"/>
      <c r="G306" s="92"/>
      <c r="H306" s="97" t="s">
        <v>112</v>
      </c>
      <c r="I306" s="98"/>
      <c r="J306" s="98"/>
      <c r="K306" s="98"/>
      <c r="L306" s="81">
        <f t="shared" ref="L306:L307" si="54">IFERROR(SUM(I306,J306,K306),"")</f>
        <v>0</v>
      </c>
      <c r="M306" s="99">
        <v>64.760000000000005</v>
      </c>
      <c r="N306" s="81">
        <f t="shared" ref="N306" si="55">IFERROR(SUM(L306,M306),"")</f>
        <v>64.760000000000005</v>
      </c>
    </row>
    <row r="307" spans="2:14" x14ac:dyDescent="0.2">
      <c r="B307" s="92"/>
      <c r="C307" s="92"/>
      <c r="D307" s="92"/>
      <c r="E307" s="92"/>
      <c r="F307" s="92"/>
      <c r="G307" s="92"/>
      <c r="H307" s="82" t="s">
        <v>55</v>
      </c>
      <c r="I307" s="83">
        <f>IFERROR(I306*I298,"")</f>
        <v>0</v>
      </c>
      <c r="J307" s="83">
        <f>IFERROR(J306*J298,"")</f>
        <v>0</v>
      </c>
      <c r="K307" s="83">
        <f>IFERROR(K306*K298,"")</f>
        <v>0</v>
      </c>
      <c r="L307" s="83">
        <f t="shared" si="54"/>
        <v>0</v>
      </c>
      <c r="M307" s="83">
        <f>IFERROR(M306*M298,"")</f>
        <v>1725.2064000000003</v>
      </c>
      <c r="N307" s="81">
        <f>IFERROR(SUM(L307,M307),"")</f>
        <v>1725.2064000000003</v>
      </c>
    </row>
    <row r="308" spans="2:14" x14ac:dyDescent="0.2">
      <c r="B308" s="92"/>
      <c r="C308" s="92"/>
      <c r="D308" s="92"/>
      <c r="E308" s="92"/>
      <c r="F308" s="92"/>
      <c r="G308" s="92"/>
      <c r="H308" s="84" t="s">
        <v>19</v>
      </c>
      <c r="I308" s="99">
        <v>0.84</v>
      </c>
      <c r="J308" s="99">
        <v>27.88</v>
      </c>
      <c r="K308" s="99">
        <v>19.88</v>
      </c>
      <c r="L308" s="81">
        <f t="shared" si="51"/>
        <v>48.599999999999994</v>
      </c>
      <c r="M308" s="99">
        <v>87.83</v>
      </c>
      <c r="N308" s="81">
        <f t="shared" ref="N308" si="56">IFERROR(SUM(L308,M308),"")</f>
        <v>136.43</v>
      </c>
    </row>
    <row r="309" spans="2:14" x14ac:dyDescent="0.2">
      <c r="B309" s="92"/>
      <c r="C309" s="92"/>
      <c r="D309" s="92"/>
      <c r="E309" s="92"/>
      <c r="F309" s="92"/>
      <c r="G309" s="92"/>
      <c r="H309" s="82" t="s">
        <v>55</v>
      </c>
      <c r="I309" s="83">
        <f>IFERROR(I308*I299,"")</f>
        <v>57.078000000000003</v>
      </c>
      <c r="J309" s="83">
        <f>IFERROR(J308*J299,"")</f>
        <v>1379.2235999999998</v>
      </c>
      <c r="K309" s="83">
        <f>IFERROR(K308*K299,"")</f>
        <v>502.56639999999999</v>
      </c>
      <c r="L309" s="83">
        <f t="shared" si="51"/>
        <v>1938.8679999999997</v>
      </c>
      <c r="M309" s="83">
        <f>IFERROR(M308*M299,"")</f>
        <v>119.44880000000001</v>
      </c>
      <c r="N309" s="81">
        <f>IFERROR(SUM(L309,M309),"")</f>
        <v>2058.3167999999996</v>
      </c>
    </row>
    <row r="310" spans="2:14" x14ac:dyDescent="0.2">
      <c r="B310" s="92"/>
      <c r="C310" s="92"/>
      <c r="D310" s="92"/>
      <c r="E310" s="92"/>
      <c r="F310" s="92"/>
      <c r="G310" s="92"/>
      <c r="H310" s="84" t="s">
        <v>117</v>
      </c>
      <c r="I310" s="99">
        <v>14.51</v>
      </c>
      <c r="J310" s="99">
        <v>15.74</v>
      </c>
      <c r="K310" s="99">
        <v>3.66</v>
      </c>
      <c r="L310" s="81">
        <f t="shared" si="51"/>
        <v>33.909999999999997</v>
      </c>
      <c r="M310" s="99">
        <v>32.61</v>
      </c>
      <c r="N310" s="81">
        <f t="shared" ref="N310" si="57">IFERROR(SUM(L310,M310),"")</f>
        <v>66.52</v>
      </c>
    </row>
    <row r="311" spans="2:14" x14ac:dyDescent="0.2">
      <c r="B311" s="92"/>
      <c r="C311" s="92"/>
      <c r="D311" s="92"/>
      <c r="E311" s="92"/>
      <c r="F311" s="92"/>
      <c r="G311" s="92"/>
      <c r="H311" s="82" t="s">
        <v>55</v>
      </c>
      <c r="I311" s="83">
        <f>IFERROR(I310*I300,"")</f>
        <v>2989.3502000000003</v>
      </c>
      <c r="J311" s="83">
        <f>IFERROR(J310*J300,"")</f>
        <v>2310.1598000000004</v>
      </c>
      <c r="K311" s="83">
        <f>IFERROR(K310*K300,"")</f>
        <v>269.59559999999999</v>
      </c>
      <c r="L311" s="83">
        <f t="shared" si="51"/>
        <v>5569.1055999999999</v>
      </c>
      <c r="M311" s="83">
        <f>IFERROR(M310*M300,"")</f>
        <v>203.8125</v>
      </c>
      <c r="N311" s="81">
        <f>IFERROR(SUM(L311,M311),"")</f>
        <v>5772.9180999999999</v>
      </c>
    </row>
    <row r="312" spans="2:14" x14ac:dyDescent="0.2">
      <c r="B312" s="92"/>
      <c r="C312" s="92"/>
      <c r="D312" s="92"/>
      <c r="E312" s="92"/>
      <c r="F312" s="92"/>
      <c r="G312" s="92"/>
      <c r="H312" s="84" t="s">
        <v>134</v>
      </c>
      <c r="I312" s="99">
        <v>87.13</v>
      </c>
      <c r="J312" s="99">
        <v>11.48</v>
      </c>
      <c r="K312" s="99"/>
      <c r="L312" s="81">
        <f t="shared" si="51"/>
        <v>98.61</v>
      </c>
      <c r="M312" s="99">
        <v>2381.34</v>
      </c>
      <c r="N312" s="81">
        <f t="shared" ref="N312" si="58">IFERROR(SUM(L312,M312),"")</f>
        <v>2479.9500000000003</v>
      </c>
    </row>
    <row r="313" spans="2:14" x14ac:dyDescent="0.2">
      <c r="B313" s="92"/>
      <c r="C313" s="92"/>
      <c r="D313" s="92"/>
      <c r="E313" s="92"/>
      <c r="F313" s="92"/>
      <c r="G313" s="92"/>
      <c r="H313" s="82" t="s">
        <v>55</v>
      </c>
      <c r="I313" s="83">
        <f>IFERROR(I312*I301,"")</f>
        <v>1894.2061999999999</v>
      </c>
      <c r="J313" s="83">
        <f>IFERROR(J312*J301,"")</f>
        <v>190.33839999999998</v>
      </c>
      <c r="K313" s="83">
        <f>IFERROR(K312*K301,"")</f>
        <v>0</v>
      </c>
      <c r="L313" s="83">
        <f t="shared" si="51"/>
        <v>2084.5445999999997</v>
      </c>
      <c r="M313" s="83">
        <f>IFERROR(M312*M301,"")</f>
        <v>1285.9236000000001</v>
      </c>
      <c r="N313" s="81">
        <f>IFERROR(SUM(L313,M313),"")</f>
        <v>3370.4681999999998</v>
      </c>
    </row>
    <row r="314" spans="2:14" x14ac:dyDescent="0.2">
      <c r="B314" s="92"/>
      <c r="C314" s="92"/>
      <c r="D314" s="92"/>
      <c r="E314" s="92"/>
      <c r="F314" s="92"/>
      <c r="G314" s="92"/>
      <c r="H314" s="85" t="s">
        <v>56</v>
      </c>
      <c r="I314" s="86">
        <f ca="1">SUM(I302:OFFSET(I314,-1,0))-I315</f>
        <v>216.2599999999984</v>
      </c>
      <c r="J314" s="86">
        <f ca="1">SUM(J302:OFFSET(J314,-1,0))-J315</f>
        <v>124.91999999999825</v>
      </c>
      <c r="K314" s="86">
        <f ca="1">SUM(K302:OFFSET(K314,-1,0))-K315</f>
        <v>26</v>
      </c>
      <c r="L314" s="86">
        <f t="shared" ca="1" si="51"/>
        <v>367.17999999999665</v>
      </c>
      <c r="M314" s="86">
        <f ca="1">SUM(M302:OFFSET(M314,-1,0))-M315</f>
        <v>2679.2999999999993</v>
      </c>
      <c r="N314" s="86">
        <f t="shared" ref="N314" ca="1" si="59">IFERROR(SUM(L314,M314),"")</f>
        <v>3046.4799999999959</v>
      </c>
    </row>
    <row r="315" spans="2:14" x14ac:dyDescent="0.2">
      <c r="B315" s="92"/>
      <c r="C315" s="92"/>
      <c r="D315" s="92"/>
      <c r="E315" s="92"/>
      <c r="F315" s="92"/>
      <c r="G315" s="92"/>
      <c r="H315" s="85" t="s">
        <v>71</v>
      </c>
      <c r="I315" s="86">
        <f>SUMIF(H302:H313,"стоимость",I302:I313)</f>
        <v>17960.479800000001</v>
      </c>
      <c r="J315" s="86">
        <f>SUMIF(H302:H313,"стоимость",J302:J313)</f>
        <v>9572.8446000000004</v>
      </c>
      <c r="K315" s="86">
        <f>SUMIF(H302:H313,"стоимость",K302:K313)</f>
        <v>1049.5888</v>
      </c>
      <c r="L315" s="86">
        <f t="shared" si="51"/>
        <v>28582.913200000003</v>
      </c>
      <c r="M315" s="86">
        <f>SUMIF(H302:H313,"стоимость",M302:M313)</f>
        <v>4128.9405000000006</v>
      </c>
      <c r="N315" s="81">
        <f>IFERROR(SUM(L315,M315),"")</f>
        <v>32711.853700000003</v>
      </c>
    </row>
    <row r="316" spans="2:14" x14ac:dyDescent="0.2">
      <c r="B316" s="100"/>
      <c r="C316" s="100"/>
      <c r="D316" s="100"/>
      <c r="E316" s="100"/>
      <c r="F316" s="100"/>
      <c r="G316" s="101"/>
      <c r="H316" s="87"/>
      <c r="I316" s="87"/>
      <c r="J316" s="87"/>
      <c r="K316" s="87"/>
      <c r="L316" s="88"/>
      <c r="M316" s="87"/>
      <c r="N316" s="87"/>
    </row>
    <row r="317" spans="2:14" x14ac:dyDescent="0.2">
      <c r="B317" s="124" t="s">
        <v>57</v>
      </c>
      <c r="C317" s="124"/>
      <c r="D317" s="124"/>
      <c r="E317" s="124"/>
      <c r="F317" s="124"/>
      <c r="G317" s="79"/>
      <c r="H317" s="79"/>
      <c r="I317" s="79"/>
      <c r="J317" s="87"/>
      <c r="K317" s="87"/>
      <c r="L317" s="88"/>
      <c r="M317" s="87"/>
      <c r="N317" s="87"/>
    </row>
    <row r="318" spans="2:14" x14ac:dyDescent="0.2">
      <c r="B318" s="113" t="s">
        <v>102</v>
      </c>
      <c r="C318" s="113"/>
      <c r="D318" s="113"/>
      <c r="E318" s="113"/>
      <c r="F318" s="113"/>
      <c r="G318" s="113"/>
      <c r="H318" s="113"/>
      <c r="I318" s="113"/>
      <c r="J318" s="87"/>
      <c r="K318" s="87"/>
      <c r="L318" s="88"/>
      <c r="M318" s="87"/>
      <c r="N318" s="87"/>
    </row>
    <row r="319" spans="2:14" x14ac:dyDescent="0.2">
      <c r="B319" s="113" t="s">
        <v>58</v>
      </c>
      <c r="C319" s="113"/>
      <c r="D319" s="113"/>
      <c r="E319" s="113"/>
      <c r="F319" s="113"/>
      <c r="G319" s="113"/>
      <c r="H319" s="113"/>
      <c r="I319" s="113"/>
      <c r="J319" s="87"/>
      <c r="K319" s="87"/>
      <c r="L319" s="88"/>
      <c r="M319" s="87"/>
      <c r="N319" s="87"/>
    </row>
    <row r="320" spans="2:14" x14ac:dyDescent="0.2">
      <c r="B320" s="113" t="s">
        <v>59</v>
      </c>
      <c r="C320" s="113"/>
      <c r="D320" s="113"/>
      <c r="E320" s="113"/>
      <c r="F320" s="113"/>
      <c r="G320" s="113"/>
      <c r="H320" s="113"/>
      <c r="I320" s="113"/>
      <c r="J320" s="87"/>
      <c r="K320" s="87"/>
      <c r="L320" s="88"/>
      <c r="M320" s="87"/>
      <c r="N320" s="87"/>
    </row>
    <row r="321" spans="2:14" x14ac:dyDescent="0.2">
      <c r="B321" s="113" t="s">
        <v>60</v>
      </c>
      <c r="C321" s="113"/>
      <c r="D321" s="113"/>
      <c r="E321" s="113"/>
      <c r="F321" s="113"/>
      <c r="G321" s="113"/>
      <c r="H321" s="113"/>
      <c r="I321" s="113"/>
      <c r="J321" s="87"/>
      <c r="K321" s="87"/>
      <c r="L321" s="88"/>
      <c r="M321" s="87"/>
      <c r="N321" s="87"/>
    </row>
    <row r="322" spans="2:14" x14ac:dyDescent="0.2">
      <c r="B322" s="113" t="s">
        <v>61</v>
      </c>
      <c r="C322" s="113"/>
      <c r="D322" s="113"/>
      <c r="E322" s="113"/>
      <c r="F322" s="113"/>
      <c r="G322" s="113"/>
      <c r="H322" s="113"/>
      <c r="I322" s="113"/>
      <c r="J322" s="79"/>
      <c r="K322" s="79"/>
      <c r="L322" s="79"/>
      <c r="M322" s="79"/>
      <c r="N322" s="79"/>
    </row>
    <row r="323" spans="2:14" x14ac:dyDescent="0.2">
      <c r="B323" s="113" t="s">
        <v>62</v>
      </c>
      <c r="C323" s="113"/>
      <c r="D323" s="113"/>
      <c r="E323" s="113"/>
      <c r="F323" s="113"/>
      <c r="G323" s="113"/>
      <c r="H323" s="113"/>
      <c r="I323" s="113"/>
      <c r="J323" s="79"/>
      <c r="K323" s="79"/>
      <c r="L323" s="79"/>
      <c r="M323" s="79"/>
      <c r="N323" s="79"/>
    </row>
    <row r="324" spans="2:14" x14ac:dyDescent="0.2">
      <c r="B324" s="113" t="s">
        <v>63</v>
      </c>
      <c r="C324" s="113"/>
      <c r="D324" s="113"/>
      <c r="E324" s="113"/>
      <c r="F324" s="113"/>
      <c r="G324" s="113"/>
      <c r="H324" s="113"/>
      <c r="I324" s="113"/>
      <c r="J324" s="79"/>
      <c r="K324" s="79"/>
      <c r="L324" s="79"/>
      <c r="M324" s="79"/>
      <c r="N324" s="79"/>
    </row>
    <row r="325" spans="2:14" x14ac:dyDescent="0.2">
      <c r="B325" s="113" t="s">
        <v>64</v>
      </c>
      <c r="C325" s="113"/>
      <c r="D325" s="113"/>
      <c r="E325" s="113"/>
      <c r="F325" s="113"/>
      <c r="G325" s="113"/>
      <c r="H325" s="113"/>
      <c r="I325" s="113"/>
      <c r="J325" s="79"/>
      <c r="K325" s="79"/>
      <c r="L325" s="79"/>
      <c r="M325" s="79"/>
      <c r="N325" s="79"/>
    </row>
    <row r="326" spans="2:14" x14ac:dyDescent="0.2">
      <c r="B326" s="113"/>
      <c r="C326" s="113"/>
      <c r="D326" s="113"/>
      <c r="E326" s="113"/>
      <c r="F326" s="113"/>
      <c r="G326" s="113"/>
      <c r="H326" s="113"/>
      <c r="I326" s="113"/>
      <c r="J326" s="79"/>
      <c r="K326" s="79"/>
      <c r="L326" s="79"/>
      <c r="M326" s="79"/>
      <c r="N326" s="79"/>
    </row>
    <row r="327" spans="2:14" x14ac:dyDescent="0.2">
      <c r="B327" s="79" t="s">
        <v>65</v>
      </c>
      <c r="C327" s="79"/>
      <c r="D327" s="79"/>
      <c r="E327" s="79"/>
      <c r="F327" s="79"/>
      <c r="G327" s="79"/>
      <c r="H327" s="79"/>
      <c r="I327" s="79"/>
      <c r="J327" s="79" t="s">
        <v>66</v>
      </c>
      <c r="K327" s="79"/>
      <c r="L327" s="79"/>
      <c r="M327" s="79"/>
      <c r="N327" s="79"/>
    </row>
    <row r="328" spans="2:14" x14ac:dyDescent="0.2">
      <c r="B328" s="102" t="s">
        <v>101</v>
      </c>
      <c r="C328" s="102"/>
      <c r="D328" s="79"/>
      <c r="E328" s="79"/>
      <c r="F328" s="79"/>
      <c r="G328" s="79"/>
      <c r="H328" s="79"/>
      <c r="I328" s="79"/>
      <c r="J328" s="102"/>
      <c r="K328" s="102"/>
      <c r="L328" s="102"/>
      <c r="M328" s="79"/>
      <c r="N328" s="79"/>
    </row>
    <row r="329" spans="2:14" x14ac:dyDescent="0.2">
      <c r="B329" s="90" t="s">
        <v>67</v>
      </c>
      <c r="C329" s="79"/>
      <c r="D329" s="79"/>
      <c r="E329" s="79"/>
      <c r="F329" s="79"/>
      <c r="G329" s="79"/>
      <c r="H329" s="79"/>
      <c r="I329" s="79"/>
      <c r="J329" s="79" t="s">
        <v>67</v>
      </c>
      <c r="K329" s="79"/>
      <c r="L329" s="79"/>
      <c r="M329" s="79"/>
      <c r="N329" s="79"/>
    </row>
    <row r="330" spans="2:14" x14ac:dyDescent="0.2">
      <c r="B330" s="79"/>
      <c r="C330" s="79"/>
      <c r="D330" s="79"/>
      <c r="E330" s="79"/>
      <c r="F330" s="79"/>
      <c r="G330" s="79"/>
      <c r="H330" s="79"/>
      <c r="I330" s="79"/>
      <c r="J330" s="79"/>
      <c r="K330" s="79"/>
      <c r="L330" s="79"/>
      <c r="M330" s="79"/>
      <c r="N330" s="79"/>
    </row>
    <row r="331" spans="2:14" x14ac:dyDescent="0.2">
      <c r="B331" s="102"/>
      <c r="C331" s="102"/>
      <c r="D331" s="79"/>
      <c r="E331" s="79"/>
      <c r="F331" s="79"/>
      <c r="G331" s="79"/>
      <c r="H331" s="79"/>
      <c r="I331" s="79"/>
      <c r="J331" s="102"/>
      <c r="K331" s="102"/>
      <c r="L331" s="102"/>
      <c r="M331" s="79"/>
      <c r="N331" s="79"/>
    </row>
    <row r="332" spans="2:14" x14ac:dyDescent="0.2">
      <c r="B332" s="91" t="s">
        <v>68</v>
      </c>
      <c r="C332" s="79"/>
      <c r="D332" s="79"/>
      <c r="E332" s="79"/>
      <c r="F332" s="79"/>
      <c r="G332" s="79"/>
      <c r="H332" s="79"/>
      <c r="I332" s="79"/>
      <c r="J332" s="134" t="s">
        <v>68</v>
      </c>
      <c r="K332" s="134"/>
      <c r="L332" s="134"/>
      <c r="M332" s="79"/>
      <c r="N332" s="79"/>
    </row>
    <row r="333" spans="2:14" x14ac:dyDescent="0.2">
      <c r="B333" s="79"/>
      <c r="C333" s="79"/>
      <c r="D333" s="79"/>
      <c r="E333" s="79"/>
      <c r="F333" s="79"/>
      <c r="G333" s="79"/>
      <c r="H333" s="79"/>
      <c r="I333" s="79"/>
      <c r="J333" s="79"/>
      <c r="K333" s="79"/>
      <c r="L333" s="79"/>
      <c r="M333" s="79"/>
      <c r="N333" s="79"/>
    </row>
    <row r="334" spans="2:14" x14ac:dyDescent="0.2">
      <c r="B334" s="113" t="s">
        <v>69</v>
      </c>
      <c r="C334" s="79"/>
      <c r="D334" s="79"/>
      <c r="E334" s="79"/>
      <c r="F334" s="79"/>
      <c r="G334" s="79"/>
      <c r="H334" s="79"/>
      <c r="I334" s="79"/>
      <c r="J334" s="79" t="s">
        <v>69</v>
      </c>
      <c r="K334" s="79"/>
      <c r="L334" s="79"/>
      <c r="M334" s="79"/>
      <c r="N334" s="79"/>
    </row>
    <row r="339" spans="2:14" x14ac:dyDescent="0.2">
      <c r="B339" s="79"/>
      <c r="C339" s="79"/>
      <c r="D339" s="79"/>
      <c r="E339" s="79"/>
      <c r="F339" s="79"/>
      <c r="G339" s="79"/>
      <c r="H339" s="79"/>
      <c r="I339" s="79"/>
      <c r="J339" s="79"/>
      <c r="K339" s="79"/>
      <c r="M339" s="79"/>
      <c r="N339" s="106" t="s">
        <v>34</v>
      </c>
    </row>
    <row r="340" spans="2:14" x14ac:dyDescent="0.2">
      <c r="B340" s="79"/>
      <c r="C340" s="79"/>
      <c r="D340" s="79"/>
      <c r="E340" s="79"/>
      <c r="F340" s="79"/>
      <c r="G340" s="79"/>
      <c r="H340" s="79"/>
      <c r="I340" s="79"/>
      <c r="J340" s="79"/>
      <c r="K340" s="79"/>
      <c r="M340" s="79"/>
      <c r="N340" s="106" t="s">
        <v>35</v>
      </c>
    </row>
    <row r="341" spans="2:14" x14ac:dyDescent="0.2">
      <c r="B341" s="79"/>
      <c r="C341" s="79"/>
      <c r="D341" s="79"/>
      <c r="E341" s="79"/>
      <c r="F341" s="79"/>
      <c r="G341" s="79"/>
      <c r="H341" s="79"/>
      <c r="I341" s="79"/>
      <c r="J341" s="79"/>
      <c r="K341" s="79"/>
      <c r="M341" s="79"/>
      <c r="N341" s="106" t="s">
        <v>36</v>
      </c>
    </row>
    <row r="342" spans="2:14" x14ac:dyDescent="0.2">
      <c r="B342" s="79"/>
      <c r="C342" s="79"/>
      <c r="D342" s="79"/>
      <c r="E342" s="79"/>
      <c r="F342" s="79"/>
      <c r="G342" s="79"/>
      <c r="H342" s="79"/>
      <c r="I342" s="79"/>
      <c r="J342" s="79"/>
      <c r="K342" s="79"/>
      <c r="L342" s="79"/>
      <c r="M342" s="79"/>
      <c r="N342" s="79"/>
    </row>
    <row r="343" spans="2:14" x14ac:dyDescent="0.2">
      <c r="B343" s="79"/>
      <c r="C343" s="156" t="s">
        <v>37</v>
      </c>
      <c r="D343" s="156"/>
      <c r="E343" s="156"/>
      <c r="F343" s="156"/>
      <c r="G343" s="156"/>
      <c r="H343" s="156"/>
      <c r="I343" s="156"/>
      <c r="J343" s="156"/>
      <c r="K343" s="156"/>
      <c r="L343" s="156"/>
      <c r="M343" s="79"/>
      <c r="N343" s="79"/>
    </row>
    <row r="344" spans="2:14" x14ac:dyDescent="0.2">
      <c r="B344" s="79"/>
      <c r="C344" s="156" t="s">
        <v>38</v>
      </c>
      <c r="D344" s="156"/>
      <c r="E344" s="156"/>
      <c r="F344" s="156"/>
      <c r="G344" s="156"/>
      <c r="H344" s="156"/>
      <c r="I344" s="156"/>
      <c r="J344" s="156"/>
      <c r="K344" s="156"/>
      <c r="L344" s="156"/>
      <c r="M344" s="79"/>
      <c r="N344" s="79"/>
    </row>
    <row r="345" spans="2:14" x14ac:dyDescent="0.2">
      <c r="B345" s="79" t="s">
        <v>39</v>
      </c>
      <c r="C345" s="156"/>
      <c r="D345" s="156"/>
      <c r="E345" s="156"/>
      <c r="F345" s="156"/>
      <c r="G345" s="156"/>
      <c r="H345" s="156"/>
      <c r="I345" s="156"/>
      <c r="J345" s="156"/>
      <c r="K345" s="156"/>
      <c r="L345" s="156" t="s">
        <v>40</v>
      </c>
      <c r="M345" s="156"/>
      <c r="N345" s="156"/>
    </row>
    <row r="346" spans="2:14" x14ac:dyDescent="0.2">
      <c r="B346" s="79"/>
      <c r="C346" s="156"/>
      <c r="D346" s="156"/>
      <c r="E346" s="156"/>
      <c r="F346" s="156"/>
      <c r="G346" s="156"/>
      <c r="H346" s="156"/>
      <c r="I346" s="156"/>
      <c r="J346" s="156"/>
      <c r="K346" s="156"/>
      <c r="L346" s="156"/>
      <c r="M346" s="156"/>
      <c r="N346" s="156"/>
    </row>
    <row r="347" spans="2:14" x14ac:dyDescent="0.2">
      <c r="B347" s="79" t="s">
        <v>41</v>
      </c>
      <c r="C347" s="156"/>
      <c r="D347" s="156"/>
      <c r="E347" s="156"/>
      <c r="F347" s="156"/>
      <c r="G347" s="156"/>
      <c r="H347" s="156"/>
      <c r="I347" s="156"/>
      <c r="J347" s="156"/>
      <c r="K347" s="156"/>
      <c r="L347" s="156"/>
      <c r="M347" s="156"/>
      <c r="N347" s="156"/>
    </row>
    <row r="348" spans="2:14" x14ac:dyDescent="0.2">
      <c r="B348" s="79" t="s">
        <v>42</v>
      </c>
      <c r="C348" s="156"/>
      <c r="D348" s="156"/>
      <c r="E348" s="156"/>
      <c r="F348" s="156"/>
      <c r="G348" s="156"/>
      <c r="H348" s="156"/>
      <c r="I348" s="156"/>
      <c r="J348" s="156"/>
      <c r="K348" s="156"/>
      <c r="L348" s="156"/>
      <c r="M348" s="156"/>
      <c r="N348" s="156"/>
    </row>
    <row r="349" spans="2:14" x14ac:dyDescent="0.2">
      <c r="B349" s="79" t="s">
        <v>122</v>
      </c>
      <c r="C349" s="156"/>
      <c r="D349" s="156"/>
      <c r="E349" s="156"/>
      <c r="F349" s="156"/>
      <c r="G349" s="156"/>
      <c r="H349" s="156"/>
      <c r="I349" s="156"/>
      <c r="J349" s="156"/>
      <c r="K349" s="156"/>
      <c r="L349" s="156"/>
      <c r="M349" s="156"/>
      <c r="N349" s="156"/>
    </row>
    <row r="350" spans="2:14" x14ac:dyDescent="0.2">
      <c r="B350" s="79"/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</row>
    <row r="351" spans="2:14" x14ac:dyDescent="0.2"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9"/>
      <c r="M351" s="79"/>
      <c r="N351" s="79"/>
    </row>
    <row r="352" spans="2:14" ht="25.5" x14ac:dyDescent="0.2">
      <c r="B352" s="157" t="s">
        <v>24</v>
      </c>
      <c r="C352" s="159" t="s">
        <v>43</v>
      </c>
      <c r="D352" s="161" t="s">
        <v>44</v>
      </c>
      <c r="E352" s="161" t="s">
        <v>45</v>
      </c>
      <c r="F352" s="161" t="s">
        <v>70</v>
      </c>
      <c r="G352" s="161" t="s">
        <v>46</v>
      </c>
      <c r="H352" s="161" t="s">
        <v>8</v>
      </c>
      <c r="I352" s="162" t="s">
        <v>47</v>
      </c>
      <c r="J352" s="162"/>
      <c r="K352" s="162"/>
      <c r="L352" s="162"/>
      <c r="M352" s="163" t="s">
        <v>48</v>
      </c>
      <c r="N352" s="164" t="s">
        <v>49</v>
      </c>
    </row>
    <row r="353" spans="2:14" x14ac:dyDescent="0.2">
      <c r="B353" s="158"/>
      <c r="C353" s="160"/>
      <c r="D353" s="161"/>
      <c r="E353" s="161"/>
      <c r="F353" s="161"/>
      <c r="G353" s="161"/>
      <c r="H353" s="161"/>
      <c r="I353" s="92" t="s">
        <v>50</v>
      </c>
      <c r="J353" s="92" t="s">
        <v>51</v>
      </c>
      <c r="K353" s="92" t="s">
        <v>52</v>
      </c>
      <c r="L353" s="92" t="s">
        <v>53</v>
      </c>
      <c r="M353" s="163"/>
      <c r="N353" s="165"/>
    </row>
    <row r="354" spans="2:14" x14ac:dyDescent="0.2">
      <c r="B354" s="167" t="s">
        <v>121</v>
      </c>
      <c r="C354" s="168"/>
      <c r="D354" s="168"/>
      <c r="E354" s="168"/>
      <c r="F354" s="168"/>
      <c r="G354" s="169"/>
      <c r="H354" s="93" t="s">
        <v>17</v>
      </c>
      <c r="I354" s="94">
        <v>114.43</v>
      </c>
      <c r="J354" s="94">
        <v>81.540000000000006</v>
      </c>
      <c r="K354" s="94">
        <v>41.31</v>
      </c>
      <c r="L354" s="94"/>
      <c r="M354" s="94">
        <v>6.52</v>
      </c>
      <c r="N354" s="94"/>
    </row>
    <row r="355" spans="2:14" x14ac:dyDescent="0.2">
      <c r="B355" s="170"/>
      <c r="C355" s="171"/>
      <c r="D355" s="171"/>
      <c r="E355" s="171"/>
      <c r="F355" s="171"/>
      <c r="G355" s="172"/>
      <c r="H355" s="93" t="s">
        <v>22</v>
      </c>
      <c r="I355" s="94">
        <v>855.9</v>
      </c>
      <c r="J355" s="94">
        <v>611.54999999999995</v>
      </c>
      <c r="K355" s="94">
        <v>307.68</v>
      </c>
      <c r="L355" s="94"/>
      <c r="M355" s="94">
        <v>26.64</v>
      </c>
      <c r="N355" s="94"/>
    </row>
    <row r="356" spans="2:14" x14ac:dyDescent="0.2">
      <c r="B356" s="170"/>
      <c r="C356" s="171"/>
      <c r="D356" s="171"/>
      <c r="E356" s="171"/>
      <c r="F356" s="171"/>
      <c r="G356" s="172"/>
      <c r="H356" s="93" t="s">
        <v>112</v>
      </c>
      <c r="I356" s="94">
        <v>855.9</v>
      </c>
      <c r="J356" s="94">
        <v>611.54999999999995</v>
      </c>
      <c r="K356" s="94">
        <v>307.68</v>
      </c>
      <c r="L356" s="94"/>
      <c r="M356" s="94">
        <v>26.64</v>
      </c>
      <c r="N356" s="94"/>
    </row>
    <row r="357" spans="2:14" x14ac:dyDescent="0.2">
      <c r="B357" s="170"/>
      <c r="C357" s="171"/>
      <c r="D357" s="171"/>
      <c r="E357" s="171"/>
      <c r="F357" s="171"/>
      <c r="G357" s="172"/>
      <c r="H357" s="93" t="s">
        <v>19</v>
      </c>
      <c r="I357" s="94">
        <v>67.95</v>
      </c>
      <c r="J357" s="94">
        <v>49.47</v>
      </c>
      <c r="K357" s="94">
        <v>25.28</v>
      </c>
      <c r="L357" s="94"/>
      <c r="M357" s="94">
        <v>1.36</v>
      </c>
      <c r="N357" s="94"/>
    </row>
    <row r="358" spans="2:14" x14ac:dyDescent="0.2">
      <c r="B358" s="170"/>
      <c r="C358" s="171"/>
      <c r="D358" s="171"/>
      <c r="E358" s="171"/>
      <c r="F358" s="171"/>
      <c r="G358" s="172"/>
      <c r="H358" s="93" t="s">
        <v>117</v>
      </c>
      <c r="I358" s="94">
        <v>206.02</v>
      </c>
      <c r="J358" s="94">
        <v>146.77000000000001</v>
      </c>
      <c r="K358" s="94">
        <v>73.66</v>
      </c>
      <c r="L358" s="94"/>
      <c r="M358" s="94">
        <v>6.25</v>
      </c>
      <c r="N358" s="94"/>
    </row>
    <row r="359" spans="2:14" x14ac:dyDescent="0.2">
      <c r="B359" s="173"/>
      <c r="C359" s="174"/>
      <c r="D359" s="174"/>
      <c r="E359" s="174"/>
      <c r="F359" s="174"/>
      <c r="G359" s="175"/>
      <c r="H359" s="93" t="s">
        <v>134</v>
      </c>
      <c r="I359" s="94">
        <v>21.74</v>
      </c>
      <c r="J359" s="94">
        <v>16.579999999999998</v>
      </c>
      <c r="K359" s="94">
        <v>8.43</v>
      </c>
      <c r="L359" s="94"/>
      <c r="M359" s="94">
        <v>0.54</v>
      </c>
      <c r="N359" s="94"/>
    </row>
    <row r="360" spans="2:14" x14ac:dyDescent="0.2">
      <c r="B360" s="95" t="s">
        <v>113</v>
      </c>
      <c r="C360" s="92" t="s">
        <v>54</v>
      </c>
      <c r="D360" s="95">
        <v>21</v>
      </c>
      <c r="E360" s="95">
        <v>23</v>
      </c>
      <c r="F360" s="95">
        <v>1</v>
      </c>
      <c r="G360" s="155">
        <v>1.4</v>
      </c>
      <c r="H360" s="97" t="s">
        <v>17</v>
      </c>
      <c r="I360" s="98">
        <v>6.47</v>
      </c>
      <c r="J360" s="98">
        <v>9.67</v>
      </c>
      <c r="K360" s="98">
        <v>0.51</v>
      </c>
      <c r="L360" s="81">
        <f>IFERROR(SUM(I360,J360,K360),"")</f>
        <v>16.650000000000002</v>
      </c>
      <c r="M360" s="99">
        <v>9.1999999999999993</v>
      </c>
      <c r="N360" s="81">
        <f>IFERROR(SUM(L360,M360),"")</f>
        <v>25.85</v>
      </c>
    </row>
    <row r="361" spans="2:14" x14ac:dyDescent="0.2">
      <c r="B361" s="92"/>
      <c r="C361" s="92"/>
      <c r="D361" s="92"/>
      <c r="E361" s="92"/>
      <c r="F361" s="92"/>
      <c r="G361" s="92"/>
      <c r="H361" s="82" t="s">
        <v>55</v>
      </c>
      <c r="I361" s="83">
        <f>IFERROR(I360*I354,"")</f>
        <v>740.36210000000005</v>
      </c>
      <c r="J361" s="83">
        <f t="shared" ref="J361:K361" si="60">IFERROR(J360*J354,"")</f>
        <v>788.49180000000001</v>
      </c>
      <c r="K361" s="83">
        <f t="shared" si="60"/>
        <v>21.068100000000001</v>
      </c>
      <c r="L361" s="83">
        <f>IFERROR(SUM(I361,J361,K361),"")</f>
        <v>1549.922</v>
      </c>
      <c r="M361" s="83">
        <f>IFERROR(M360*M354,"")</f>
        <v>59.983999999999995</v>
      </c>
      <c r="N361" s="81">
        <f>IFERROR(SUM(L361,M361),"")</f>
        <v>1609.9059999999999</v>
      </c>
    </row>
    <row r="362" spans="2:14" x14ac:dyDescent="0.2">
      <c r="B362" s="92"/>
      <c r="C362" s="92"/>
      <c r="D362" s="92"/>
      <c r="E362" s="92"/>
      <c r="F362" s="92"/>
      <c r="G362" s="92"/>
      <c r="H362" s="97" t="s">
        <v>22</v>
      </c>
      <c r="I362" s="98"/>
      <c r="J362" s="98"/>
      <c r="K362" s="98"/>
      <c r="L362" s="81">
        <f t="shared" ref="L362:L373" si="61">IFERROR(SUM(I362,J362,K362),"")</f>
        <v>0</v>
      </c>
      <c r="M362" s="99"/>
      <c r="N362" s="81">
        <f t="shared" ref="N362" si="62">IFERROR(SUM(L362,M362),"")</f>
        <v>0</v>
      </c>
    </row>
    <row r="363" spans="2:14" x14ac:dyDescent="0.2">
      <c r="B363" s="92"/>
      <c r="C363" s="92"/>
      <c r="D363" s="92"/>
      <c r="E363" s="92"/>
      <c r="F363" s="92"/>
      <c r="G363" s="92"/>
      <c r="H363" s="82" t="s">
        <v>55</v>
      </c>
      <c r="I363" s="83">
        <f>IFERROR(I362*I355,"")</f>
        <v>0</v>
      </c>
      <c r="J363" s="83">
        <f t="shared" ref="J363:K363" si="63">IFERROR(J362*J355,"")</f>
        <v>0</v>
      </c>
      <c r="K363" s="83">
        <f t="shared" si="63"/>
        <v>0</v>
      </c>
      <c r="L363" s="83">
        <f t="shared" si="61"/>
        <v>0</v>
      </c>
      <c r="M363" s="83">
        <f>IFERROR(M362*M355,"")</f>
        <v>0</v>
      </c>
      <c r="N363" s="81">
        <f>IFERROR(SUM(L363,M363),"")</f>
        <v>0</v>
      </c>
    </row>
    <row r="364" spans="2:14" x14ac:dyDescent="0.2">
      <c r="B364" s="92"/>
      <c r="C364" s="92"/>
      <c r="D364" s="92"/>
      <c r="E364" s="92"/>
      <c r="F364" s="92"/>
      <c r="G364" s="92"/>
      <c r="H364" s="97" t="s">
        <v>112</v>
      </c>
      <c r="I364" s="98"/>
      <c r="J364" s="98"/>
      <c r="K364" s="98"/>
      <c r="L364" s="81">
        <f t="shared" si="61"/>
        <v>0</v>
      </c>
      <c r="M364" s="99">
        <v>19.97</v>
      </c>
      <c r="N364" s="81">
        <f t="shared" ref="N364" si="64">IFERROR(SUM(L364,M364),"")</f>
        <v>19.97</v>
      </c>
    </row>
    <row r="365" spans="2:14" x14ac:dyDescent="0.2">
      <c r="B365" s="92"/>
      <c r="C365" s="92"/>
      <c r="D365" s="92"/>
      <c r="E365" s="92"/>
      <c r="F365" s="92"/>
      <c r="G365" s="92"/>
      <c r="H365" s="82" t="s">
        <v>55</v>
      </c>
      <c r="I365" s="83">
        <f>IFERROR(I364*I356,"")</f>
        <v>0</v>
      </c>
      <c r="J365" s="83">
        <f>IFERROR(J364*J356,"")</f>
        <v>0</v>
      </c>
      <c r="K365" s="83">
        <f>IFERROR(K364*K356,"")</f>
        <v>0</v>
      </c>
      <c r="L365" s="83">
        <f t="shared" si="61"/>
        <v>0</v>
      </c>
      <c r="M365" s="83">
        <f>IFERROR(M364*M356,"")</f>
        <v>532.00080000000003</v>
      </c>
      <c r="N365" s="81">
        <f>IFERROR(SUM(L365,M365),"")</f>
        <v>532.00080000000003</v>
      </c>
    </row>
    <row r="366" spans="2:14" x14ac:dyDescent="0.2">
      <c r="B366" s="92"/>
      <c r="C366" s="92"/>
      <c r="D366" s="92"/>
      <c r="E366" s="92"/>
      <c r="F366" s="92"/>
      <c r="G366" s="92"/>
      <c r="H366" s="84" t="s">
        <v>19</v>
      </c>
      <c r="I366" s="99">
        <v>2.2000000000000002</v>
      </c>
      <c r="J366" s="99">
        <v>10.08</v>
      </c>
      <c r="K366" s="99">
        <v>1.82</v>
      </c>
      <c r="L366" s="81">
        <f t="shared" si="61"/>
        <v>14.100000000000001</v>
      </c>
      <c r="M366" s="99">
        <v>25.94</v>
      </c>
      <c r="N366" s="81">
        <f t="shared" ref="N366" si="65">IFERROR(SUM(L366,M366),"")</f>
        <v>40.040000000000006</v>
      </c>
    </row>
    <row r="367" spans="2:14" x14ac:dyDescent="0.2">
      <c r="B367" s="92"/>
      <c r="C367" s="92"/>
      <c r="D367" s="92"/>
      <c r="E367" s="92"/>
      <c r="F367" s="92"/>
      <c r="G367" s="92"/>
      <c r="H367" s="82" t="s">
        <v>55</v>
      </c>
      <c r="I367" s="83">
        <f>IFERROR(I366*I357,"")</f>
        <v>149.49</v>
      </c>
      <c r="J367" s="83">
        <f>IFERROR(J366*J357,"")</f>
        <v>498.6576</v>
      </c>
      <c r="K367" s="83">
        <f>IFERROR(K366*K357,"")</f>
        <v>46.009600000000006</v>
      </c>
      <c r="L367" s="83">
        <f t="shared" si="61"/>
        <v>694.15719999999999</v>
      </c>
      <c r="M367" s="83">
        <f>IFERROR(M366*M357,"")</f>
        <v>35.278400000000005</v>
      </c>
      <c r="N367" s="81">
        <f>IFERROR(SUM(L367,M367),"")</f>
        <v>729.43560000000002</v>
      </c>
    </row>
    <row r="368" spans="2:14" x14ac:dyDescent="0.2">
      <c r="B368" s="92"/>
      <c r="C368" s="92"/>
      <c r="D368" s="92"/>
      <c r="E368" s="92"/>
      <c r="F368" s="92"/>
      <c r="G368" s="92"/>
      <c r="H368" s="84" t="s">
        <v>117</v>
      </c>
      <c r="I368" s="99"/>
      <c r="J368" s="99"/>
      <c r="K368" s="99"/>
      <c r="L368" s="81">
        <f t="shared" si="61"/>
        <v>0</v>
      </c>
      <c r="M368" s="99"/>
      <c r="N368" s="81">
        <f t="shared" ref="N368" si="66">IFERROR(SUM(L368,M368),"")</f>
        <v>0</v>
      </c>
    </row>
    <row r="369" spans="2:14" x14ac:dyDescent="0.2">
      <c r="B369" s="92"/>
      <c r="C369" s="92"/>
      <c r="D369" s="92"/>
      <c r="E369" s="92"/>
      <c r="F369" s="92"/>
      <c r="G369" s="92"/>
      <c r="H369" s="82" t="s">
        <v>55</v>
      </c>
      <c r="I369" s="83">
        <f>IFERROR(I368*I358,"")</f>
        <v>0</v>
      </c>
      <c r="J369" s="83">
        <f>IFERROR(J368*J358,"")</f>
        <v>0</v>
      </c>
      <c r="K369" s="83">
        <f>IFERROR(K368*K358,"")</f>
        <v>0</v>
      </c>
      <c r="L369" s="83">
        <f t="shared" si="61"/>
        <v>0</v>
      </c>
      <c r="M369" s="83">
        <f>IFERROR(M368*M358,"")</f>
        <v>0</v>
      </c>
      <c r="N369" s="81">
        <f>IFERROR(SUM(L369,M369),"")</f>
        <v>0</v>
      </c>
    </row>
    <row r="370" spans="2:14" x14ac:dyDescent="0.2">
      <c r="B370" s="92"/>
      <c r="C370" s="92"/>
      <c r="D370" s="92"/>
      <c r="E370" s="92"/>
      <c r="F370" s="92"/>
      <c r="G370" s="92"/>
      <c r="H370" s="84" t="s">
        <v>134</v>
      </c>
      <c r="I370" s="99">
        <v>48.22</v>
      </c>
      <c r="J370" s="99">
        <v>34.65</v>
      </c>
      <c r="K370" s="99">
        <v>0.12</v>
      </c>
      <c r="L370" s="81">
        <f t="shared" si="61"/>
        <v>82.990000000000009</v>
      </c>
      <c r="M370" s="99">
        <v>50.63</v>
      </c>
      <c r="N370" s="81">
        <f t="shared" ref="N370" si="67">IFERROR(SUM(L370,M370),"")</f>
        <v>133.62</v>
      </c>
    </row>
    <row r="371" spans="2:14" x14ac:dyDescent="0.2">
      <c r="B371" s="92"/>
      <c r="C371" s="92"/>
      <c r="D371" s="92"/>
      <c r="E371" s="92"/>
      <c r="F371" s="92"/>
      <c r="G371" s="92"/>
      <c r="H371" s="82" t="s">
        <v>55</v>
      </c>
      <c r="I371" s="83">
        <f>IFERROR(I370*I359,"")</f>
        <v>1048.3027999999999</v>
      </c>
      <c r="J371" s="83">
        <f>IFERROR(J370*J359,"")</f>
        <v>574.49699999999996</v>
      </c>
      <c r="K371" s="83">
        <f>IFERROR(K370*K359,"")</f>
        <v>1.0115999999999998</v>
      </c>
      <c r="L371" s="83">
        <f t="shared" si="61"/>
        <v>1623.8113999999998</v>
      </c>
      <c r="M371" s="83">
        <f>IFERROR(M370*M359,"")</f>
        <v>27.340200000000003</v>
      </c>
      <c r="N371" s="81">
        <f>IFERROR(SUM(L371,M371),"")</f>
        <v>1651.1515999999999</v>
      </c>
    </row>
    <row r="372" spans="2:14" x14ac:dyDescent="0.2">
      <c r="B372" s="92"/>
      <c r="C372" s="92"/>
      <c r="D372" s="92"/>
      <c r="E372" s="92"/>
      <c r="F372" s="92"/>
      <c r="G372" s="92"/>
      <c r="H372" s="85" t="s">
        <v>56</v>
      </c>
      <c r="I372" s="86">
        <f ca="1">SUM(I360:OFFSET(I372,-1,0))-I373</f>
        <v>56.8900000000001</v>
      </c>
      <c r="J372" s="86">
        <f ca="1">SUM(J360:OFFSET(J372,-1,0))-J373</f>
        <v>54.400000000000091</v>
      </c>
      <c r="K372" s="86">
        <f ca="1">SUM(K360:OFFSET(K372,-1,0))-K373</f>
        <v>2.4500000000000028</v>
      </c>
      <c r="L372" s="86">
        <f t="shared" ca="1" si="61"/>
        <v>113.74000000000019</v>
      </c>
      <c r="M372" s="86">
        <f ca="1">SUM(M360:OFFSET(M372,-1,0))-M373</f>
        <v>105.74000000000001</v>
      </c>
      <c r="N372" s="86">
        <v>220</v>
      </c>
    </row>
    <row r="373" spans="2:14" x14ac:dyDescent="0.2">
      <c r="B373" s="92"/>
      <c r="C373" s="92"/>
      <c r="D373" s="92"/>
      <c r="E373" s="92"/>
      <c r="F373" s="92"/>
      <c r="G373" s="92"/>
      <c r="H373" s="85" t="s">
        <v>71</v>
      </c>
      <c r="I373" s="86">
        <f>SUMIF(H360:H371,"стоимость",I360:I371)</f>
        <v>1938.1549</v>
      </c>
      <c r="J373" s="86">
        <f>SUMIF(H360:H371,"стоимость",J360:J371)</f>
        <v>1861.6464000000001</v>
      </c>
      <c r="K373" s="86">
        <f>SUMIF(H360:H371,"стоимость",K360:K371)</f>
        <v>68.089300000000009</v>
      </c>
      <c r="L373" s="86">
        <f t="shared" si="61"/>
        <v>3867.8906000000002</v>
      </c>
      <c r="M373" s="86">
        <f>SUMIF(H360:H371,"стоимость",M360:M371)</f>
        <v>654.60340000000008</v>
      </c>
      <c r="N373" s="81">
        <f>IFERROR(SUM(L373,M373),"")</f>
        <v>4522.4940000000006</v>
      </c>
    </row>
    <row r="374" spans="2:14" x14ac:dyDescent="0.2">
      <c r="B374" s="100"/>
      <c r="C374" s="100"/>
      <c r="D374" s="100"/>
      <c r="E374" s="100"/>
      <c r="F374" s="100"/>
      <c r="G374" s="101"/>
      <c r="H374" s="87"/>
      <c r="I374" s="87"/>
      <c r="J374" s="87"/>
      <c r="K374" s="87"/>
      <c r="L374" s="88"/>
      <c r="M374" s="87"/>
      <c r="N374" s="87"/>
    </row>
    <row r="375" spans="2:14" x14ac:dyDescent="0.2">
      <c r="B375" s="176" t="s">
        <v>57</v>
      </c>
      <c r="C375" s="176"/>
      <c r="D375" s="176"/>
      <c r="E375" s="176"/>
      <c r="F375" s="176"/>
      <c r="G375" s="79"/>
      <c r="H375" s="79"/>
      <c r="I375" s="79"/>
      <c r="J375" s="87"/>
      <c r="K375" s="87"/>
      <c r="L375" s="88"/>
      <c r="M375" s="87"/>
      <c r="N375" s="87"/>
    </row>
    <row r="376" spans="2:14" x14ac:dyDescent="0.2">
      <c r="B376" s="166" t="s">
        <v>102</v>
      </c>
      <c r="C376" s="166"/>
      <c r="D376" s="166"/>
      <c r="E376" s="166"/>
      <c r="F376" s="166"/>
      <c r="G376" s="166"/>
      <c r="H376" s="166"/>
      <c r="I376" s="166"/>
      <c r="J376" s="87"/>
      <c r="K376" s="87"/>
      <c r="L376" s="88"/>
      <c r="M376" s="87"/>
      <c r="N376" s="87"/>
    </row>
    <row r="377" spans="2:14" x14ac:dyDescent="0.2">
      <c r="B377" s="166" t="s">
        <v>58</v>
      </c>
      <c r="C377" s="166"/>
      <c r="D377" s="166"/>
      <c r="E377" s="166"/>
      <c r="F377" s="166"/>
      <c r="G377" s="166"/>
      <c r="H377" s="166"/>
      <c r="I377" s="166"/>
      <c r="J377" s="87"/>
      <c r="K377" s="87"/>
      <c r="L377" s="88"/>
      <c r="M377" s="87"/>
      <c r="N377" s="87"/>
    </row>
    <row r="378" spans="2:14" x14ac:dyDescent="0.2">
      <c r="B378" s="166" t="s">
        <v>59</v>
      </c>
      <c r="C378" s="166"/>
      <c r="D378" s="166"/>
      <c r="E378" s="166"/>
      <c r="F378" s="166"/>
      <c r="G378" s="166"/>
      <c r="H378" s="166"/>
      <c r="I378" s="166"/>
      <c r="J378" s="87"/>
      <c r="K378" s="87"/>
      <c r="L378" s="88"/>
      <c r="M378" s="87"/>
      <c r="N378" s="87"/>
    </row>
    <row r="379" spans="2:14" x14ac:dyDescent="0.2">
      <c r="B379" s="166" t="s">
        <v>60</v>
      </c>
      <c r="C379" s="166"/>
      <c r="D379" s="166"/>
      <c r="E379" s="166"/>
      <c r="F379" s="166"/>
      <c r="G379" s="166"/>
      <c r="H379" s="166"/>
      <c r="I379" s="166"/>
      <c r="J379" s="87"/>
      <c r="K379" s="87"/>
      <c r="L379" s="88"/>
      <c r="M379" s="87"/>
      <c r="N379" s="87"/>
    </row>
    <row r="380" spans="2:14" x14ac:dyDescent="0.2">
      <c r="B380" s="166" t="s">
        <v>61</v>
      </c>
      <c r="C380" s="166"/>
      <c r="D380" s="166"/>
      <c r="E380" s="166"/>
      <c r="F380" s="166"/>
      <c r="G380" s="166"/>
      <c r="H380" s="166"/>
      <c r="I380" s="166"/>
      <c r="J380" s="79"/>
      <c r="K380" s="79"/>
      <c r="L380" s="79"/>
      <c r="M380" s="79"/>
      <c r="N380" s="79"/>
    </row>
    <row r="381" spans="2:14" x14ac:dyDescent="0.2">
      <c r="B381" s="166" t="s">
        <v>62</v>
      </c>
      <c r="C381" s="166"/>
      <c r="D381" s="166"/>
      <c r="E381" s="166"/>
      <c r="F381" s="166"/>
      <c r="G381" s="166"/>
      <c r="H381" s="166"/>
      <c r="I381" s="166"/>
      <c r="J381" s="79"/>
      <c r="K381" s="79"/>
      <c r="L381" s="79"/>
      <c r="M381" s="79"/>
      <c r="N381" s="79"/>
    </row>
    <row r="382" spans="2:14" x14ac:dyDescent="0.2">
      <c r="B382" s="166" t="s">
        <v>63</v>
      </c>
      <c r="C382" s="166"/>
      <c r="D382" s="166"/>
      <c r="E382" s="166"/>
      <c r="F382" s="166"/>
      <c r="G382" s="166"/>
      <c r="H382" s="166"/>
      <c r="I382" s="166"/>
      <c r="J382" s="79"/>
      <c r="K382" s="79"/>
      <c r="L382" s="79"/>
      <c r="M382" s="79"/>
      <c r="N382" s="79"/>
    </row>
    <row r="383" spans="2:14" x14ac:dyDescent="0.2">
      <c r="B383" s="166" t="s">
        <v>64</v>
      </c>
      <c r="C383" s="166"/>
      <c r="D383" s="166"/>
      <c r="E383" s="166"/>
      <c r="F383" s="166"/>
      <c r="G383" s="166"/>
      <c r="H383" s="166"/>
      <c r="I383" s="166"/>
      <c r="J383" s="79"/>
      <c r="K383" s="79"/>
      <c r="L383" s="79"/>
      <c r="M383" s="79"/>
      <c r="N383" s="79"/>
    </row>
    <row r="384" spans="2:14" x14ac:dyDescent="0.2">
      <c r="B384" s="166"/>
      <c r="C384" s="166"/>
      <c r="D384" s="166"/>
      <c r="E384" s="166"/>
      <c r="F384" s="166"/>
      <c r="G384" s="166"/>
      <c r="H384" s="166"/>
      <c r="I384" s="166"/>
      <c r="J384" s="79"/>
      <c r="K384" s="79"/>
      <c r="L384" s="79"/>
      <c r="M384" s="79"/>
      <c r="N384" s="79"/>
    </row>
    <row r="385" spans="2:14" x14ac:dyDescent="0.2">
      <c r="B385" s="79" t="s">
        <v>65</v>
      </c>
      <c r="C385" s="79"/>
      <c r="D385" s="79"/>
      <c r="E385" s="79"/>
      <c r="F385" s="79"/>
      <c r="G385" s="79"/>
      <c r="H385" s="79"/>
      <c r="I385" s="79"/>
      <c r="J385" s="79" t="s">
        <v>66</v>
      </c>
      <c r="K385" s="79"/>
      <c r="L385" s="79"/>
      <c r="M385" s="79"/>
      <c r="N385" s="79"/>
    </row>
    <row r="386" spans="2:14" x14ac:dyDescent="0.2">
      <c r="B386" s="102" t="s">
        <v>101</v>
      </c>
      <c r="C386" s="102"/>
      <c r="D386" s="79"/>
      <c r="E386" s="79"/>
      <c r="F386" s="79"/>
      <c r="G386" s="79"/>
      <c r="H386" s="79"/>
      <c r="I386" s="79"/>
      <c r="J386" s="102"/>
      <c r="K386" s="102"/>
      <c r="L386" s="102"/>
      <c r="M386" s="79"/>
      <c r="N386" s="79"/>
    </row>
    <row r="387" spans="2:14" x14ac:dyDescent="0.2">
      <c r="B387" s="90" t="s">
        <v>67</v>
      </c>
      <c r="C387" s="79"/>
      <c r="D387" s="79"/>
      <c r="E387" s="79"/>
      <c r="F387" s="79"/>
      <c r="G387" s="79"/>
      <c r="H387" s="79"/>
      <c r="I387" s="79"/>
      <c r="J387" s="79" t="s">
        <v>67</v>
      </c>
      <c r="K387" s="79"/>
      <c r="L387" s="79"/>
      <c r="M387" s="79"/>
      <c r="N387" s="79"/>
    </row>
    <row r="388" spans="2:14" x14ac:dyDescent="0.2">
      <c r="B388" s="79"/>
      <c r="C388" s="79"/>
      <c r="D388" s="79"/>
      <c r="E388" s="79"/>
      <c r="F388" s="79"/>
      <c r="G388" s="79"/>
      <c r="H388" s="79"/>
      <c r="I388" s="79"/>
      <c r="J388" s="79"/>
      <c r="K388" s="79"/>
      <c r="L388" s="79"/>
      <c r="M388" s="79"/>
      <c r="N388" s="79"/>
    </row>
    <row r="389" spans="2:14" x14ac:dyDescent="0.2">
      <c r="B389" s="102"/>
      <c r="C389" s="102"/>
      <c r="D389" s="79"/>
      <c r="E389" s="79"/>
      <c r="F389" s="79"/>
      <c r="G389" s="79"/>
      <c r="H389" s="79"/>
      <c r="I389" s="79"/>
      <c r="J389" s="102"/>
      <c r="K389" s="102"/>
      <c r="L389" s="102"/>
      <c r="M389" s="79"/>
      <c r="N389" s="79"/>
    </row>
    <row r="390" spans="2:14" x14ac:dyDescent="0.2">
      <c r="B390" s="91" t="s">
        <v>68</v>
      </c>
      <c r="C390" s="79"/>
      <c r="D390" s="79"/>
      <c r="E390" s="79"/>
      <c r="F390" s="79"/>
      <c r="G390" s="79"/>
      <c r="H390" s="79"/>
      <c r="I390" s="79"/>
      <c r="J390" s="177" t="s">
        <v>68</v>
      </c>
      <c r="K390" s="177"/>
      <c r="L390" s="177"/>
      <c r="M390" s="79"/>
      <c r="N390" s="79"/>
    </row>
    <row r="391" spans="2:14" x14ac:dyDescent="0.2">
      <c r="B391" s="79"/>
      <c r="C391" s="79"/>
      <c r="D391" s="79"/>
      <c r="E391" s="79"/>
      <c r="F391" s="79"/>
      <c r="G391" s="79"/>
      <c r="H391" s="79"/>
      <c r="I391" s="79"/>
      <c r="J391" s="79"/>
      <c r="K391" s="79"/>
      <c r="L391" s="79"/>
      <c r="M391" s="79"/>
      <c r="N391" s="79"/>
    </row>
    <row r="392" spans="2:14" x14ac:dyDescent="0.2">
      <c r="B392" s="166" t="s">
        <v>69</v>
      </c>
      <c r="C392" s="79"/>
      <c r="D392" s="79"/>
      <c r="E392" s="79"/>
      <c r="F392" s="79"/>
      <c r="G392" s="79"/>
      <c r="H392" s="79"/>
      <c r="I392" s="79"/>
      <c r="J392" s="79" t="s">
        <v>69</v>
      </c>
      <c r="K392" s="79"/>
      <c r="L392" s="79"/>
      <c r="M392" s="79"/>
      <c r="N392" s="79"/>
    </row>
    <row r="397" spans="2:14" x14ac:dyDescent="0.2">
      <c r="B397" s="79"/>
      <c r="C397" s="79"/>
      <c r="D397" s="79"/>
      <c r="E397" s="79"/>
      <c r="F397" s="79"/>
      <c r="G397" s="79"/>
      <c r="H397" s="79"/>
      <c r="I397" s="79"/>
      <c r="J397" s="79"/>
      <c r="K397" s="79"/>
      <c r="M397" s="79"/>
      <c r="N397" s="106" t="s">
        <v>34</v>
      </c>
    </row>
    <row r="398" spans="2:14" x14ac:dyDescent="0.2">
      <c r="B398" s="79"/>
      <c r="C398" s="79"/>
      <c r="D398" s="79"/>
      <c r="E398" s="79"/>
      <c r="F398" s="79"/>
      <c r="G398" s="79"/>
      <c r="H398" s="79"/>
      <c r="I398" s="79"/>
      <c r="J398" s="79"/>
      <c r="K398" s="79"/>
      <c r="M398" s="79"/>
      <c r="N398" s="106" t="s">
        <v>35</v>
      </c>
    </row>
    <row r="399" spans="2:14" x14ac:dyDescent="0.2">
      <c r="B399" s="79"/>
      <c r="C399" s="79"/>
      <c r="D399" s="79"/>
      <c r="E399" s="79"/>
      <c r="F399" s="79"/>
      <c r="G399" s="79"/>
      <c r="H399" s="79"/>
      <c r="I399" s="79"/>
      <c r="J399" s="79"/>
      <c r="K399" s="79"/>
      <c r="M399" s="79"/>
      <c r="N399" s="106" t="s">
        <v>36</v>
      </c>
    </row>
    <row r="400" spans="2:14" x14ac:dyDescent="0.2">
      <c r="B400" s="79"/>
      <c r="C400" s="79"/>
      <c r="D400" s="79"/>
      <c r="E400" s="79"/>
      <c r="F400" s="79"/>
      <c r="G400" s="79"/>
      <c r="H400" s="79"/>
      <c r="I400" s="79"/>
      <c r="J400" s="79"/>
      <c r="K400" s="79"/>
      <c r="L400" s="79"/>
      <c r="M400" s="79"/>
      <c r="N400" s="79"/>
    </row>
    <row r="401" spans="2:14" x14ac:dyDescent="0.2">
      <c r="B401" s="79"/>
      <c r="C401" s="156" t="s">
        <v>37</v>
      </c>
      <c r="D401" s="156"/>
      <c r="E401" s="156"/>
      <c r="F401" s="156"/>
      <c r="G401" s="156"/>
      <c r="H401" s="156"/>
      <c r="I401" s="156"/>
      <c r="J401" s="156"/>
      <c r="K401" s="156"/>
      <c r="L401" s="156"/>
      <c r="M401" s="79"/>
      <c r="N401" s="79"/>
    </row>
    <row r="402" spans="2:14" x14ac:dyDescent="0.2">
      <c r="B402" s="79"/>
      <c r="C402" s="156" t="s">
        <v>38</v>
      </c>
      <c r="D402" s="156"/>
      <c r="E402" s="156"/>
      <c r="F402" s="156"/>
      <c r="G402" s="156"/>
      <c r="H402" s="156"/>
      <c r="I402" s="156"/>
      <c r="J402" s="156"/>
      <c r="K402" s="156"/>
      <c r="L402" s="156"/>
      <c r="M402" s="79"/>
      <c r="N402" s="79"/>
    </row>
    <row r="403" spans="2:14" x14ac:dyDescent="0.2">
      <c r="B403" s="79" t="s">
        <v>39</v>
      </c>
      <c r="C403" s="156"/>
      <c r="D403" s="156"/>
      <c r="E403" s="156"/>
      <c r="F403" s="156"/>
      <c r="G403" s="156"/>
      <c r="H403" s="156"/>
      <c r="I403" s="156"/>
      <c r="J403" s="156"/>
      <c r="K403" s="156"/>
      <c r="L403" s="156" t="s">
        <v>40</v>
      </c>
      <c r="M403" s="156"/>
      <c r="N403" s="156"/>
    </row>
    <row r="404" spans="2:14" x14ac:dyDescent="0.2">
      <c r="B404" s="79"/>
      <c r="C404" s="156"/>
      <c r="D404" s="156"/>
      <c r="E404" s="156"/>
      <c r="F404" s="156"/>
      <c r="G404" s="156"/>
      <c r="H404" s="156"/>
      <c r="I404" s="156"/>
      <c r="J404" s="156"/>
      <c r="K404" s="156"/>
      <c r="L404" s="156"/>
      <c r="M404" s="156"/>
      <c r="N404" s="156"/>
    </row>
    <row r="405" spans="2:14" x14ac:dyDescent="0.2">
      <c r="B405" s="79" t="s">
        <v>41</v>
      </c>
      <c r="C405" s="156"/>
      <c r="D405" s="156"/>
      <c r="E405" s="156"/>
      <c r="F405" s="156"/>
      <c r="G405" s="156"/>
      <c r="H405" s="156"/>
      <c r="I405" s="156"/>
      <c r="J405" s="156"/>
      <c r="K405" s="156"/>
      <c r="L405" s="156"/>
      <c r="M405" s="156"/>
      <c r="N405" s="156"/>
    </row>
    <row r="406" spans="2:14" x14ac:dyDescent="0.2">
      <c r="B406" s="79" t="s">
        <v>42</v>
      </c>
      <c r="C406" s="156"/>
      <c r="D406" s="156"/>
      <c r="E406" s="156"/>
      <c r="F406" s="156"/>
      <c r="G406" s="156"/>
      <c r="H406" s="156"/>
      <c r="I406" s="156"/>
      <c r="J406" s="156"/>
      <c r="K406" s="156"/>
      <c r="L406" s="156"/>
      <c r="M406" s="156"/>
      <c r="N406" s="156"/>
    </row>
    <row r="407" spans="2:14" x14ac:dyDescent="0.2">
      <c r="B407" s="79" t="s">
        <v>122</v>
      </c>
      <c r="C407" s="156"/>
      <c r="D407" s="156"/>
      <c r="E407" s="156"/>
      <c r="F407" s="156"/>
      <c r="G407" s="156"/>
      <c r="H407" s="156"/>
      <c r="I407" s="156"/>
      <c r="J407" s="156"/>
      <c r="K407" s="156"/>
      <c r="L407" s="156"/>
      <c r="M407" s="156"/>
      <c r="N407" s="156"/>
    </row>
    <row r="408" spans="2:14" x14ac:dyDescent="0.2">
      <c r="B408" s="79"/>
      <c r="C408" s="156"/>
      <c r="D408" s="156"/>
      <c r="E408" s="156"/>
      <c r="F408" s="156"/>
      <c r="G408" s="156"/>
      <c r="H408" s="156"/>
      <c r="I408" s="156"/>
      <c r="J408" s="156"/>
      <c r="K408" s="156"/>
      <c r="L408" s="156"/>
      <c r="M408" s="156"/>
      <c r="N408" s="156"/>
    </row>
    <row r="409" spans="2:14" x14ac:dyDescent="0.2"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9"/>
      <c r="M409" s="79"/>
      <c r="N409" s="79"/>
    </row>
    <row r="410" spans="2:14" ht="25.5" x14ac:dyDescent="0.2">
      <c r="B410" s="157" t="s">
        <v>24</v>
      </c>
      <c r="C410" s="159" t="s">
        <v>43</v>
      </c>
      <c r="D410" s="161" t="s">
        <v>44</v>
      </c>
      <c r="E410" s="161" t="s">
        <v>45</v>
      </c>
      <c r="F410" s="161" t="s">
        <v>70</v>
      </c>
      <c r="G410" s="161" t="s">
        <v>46</v>
      </c>
      <c r="H410" s="161" t="s">
        <v>8</v>
      </c>
      <c r="I410" s="162" t="s">
        <v>47</v>
      </c>
      <c r="J410" s="162"/>
      <c r="K410" s="162"/>
      <c r="L410" s="162"/>
      <c r="M410" s="163" t="s">
        <v>48</v>
      </c>
      <c r="N410" s="164" t="s">
        <v>49</v>
      </c>
    </row>
    <row r="411" spans="2:14" x14ac:dyDescent="0.2">
      <c r="B411" s="158"/>
      <c r="C411" s="160"/>
      <c r="D411" s="161"/>
      <c r="E411" s="161"/>
      <c r="F411" s="161"/>
      <c r="G411" s="161"/>
      <c r="H411" s="161"/>
      <c r="I411" s="92" t="s">
        <v>50</v>
      </c>
      <c r="J411" s="92" t="s">
        <v>51</v>
      </c>
      <c r="K411" s="92" t="s">
        <v>52</v>
      </c>
      <c r="L411" s="92" t="s">
        <v>53</v>
      </c>
      <c r="M411" s="163"/>
      <c r="N411" s="165"/>
    </row>
    <row r="412" spans="2:14" x14ac:dyDescent="0.2">
      <c r="B412" s="167" t="s">
        <v>121</v>
      </c>
      <c r="C412" s="168"/>
      <c r="D412" s="168"/>
      <c r="E412" s="168"/>
      <c r="F412" s="168"/>
      <c r="G412" s="169"/>
      <c r="H412" s="93" t="s">
        <v>17</v>
      </c>
      <c r="I412" s="94">
        <v>114.43</v>
      </c>
      <c r="J412" s="94">
        <v>81.540000000000006</v>
      </c>
      <c r="K412" s="94">
        <v>41.31</v>
      </c>
      <c r="L412" s="94"/>
      <c r="M412" s="94">
        <v>6.52</v>
      </c>
      <c r="N412" s="94"/>
    </row>
    <row r="413" spans="2:14" x14ac:dyDescent="0.2">
      <c r="B413" s="170"/>
      <c r="C413" s="171"/>
      <c r="D413" s="171"/>
      <c r="E413" s="171"/>
      <c r="F413" s="171"/>
      <c r="G413" s="172"/>
      <c r="H413" s="93" t="s">
        <v>22</v>
      </c>
      <c r="I413" s="94">
        <v>855.9</v>
      </c>
      <c r="J413" s="94">
        <v>611.54999999999995</v>
      </c>
      <c r="K413" s="94">
        <v>307.68</v>
      </c>
      <c r="L413" s="94"/>
      <c r="M413" s="94">
        <v>26.64</v>
      </c>
      <c r="N413" s="94"/>
    </row>
    <row r="414" spans="2:14" x14ac:dyDescent="0.2">
      <c r="B414" s="170"/>
      <c r="C414" s="171"/>
      <c r="D414" s="171"/>
      <c r="E414" s="171"/>
      <c r="F414" s="171"/>
      <c r="G414" s="172"/>
      <c r="H414" s="93" t="s">
        <v>112</v>
      </c>
      <c r="I414" s="94">
        <v>855.9</v>
      </c>
      <c r="J414" s="94">
        <v>611.54999999999995</v>
      </c>
      <c r="K414" s="94">
        <v>307.68</v>
      </c>
      <c r="L414" s="94"/>
      <c r="M414" s="94">
        <v>26.64</v>
      </c>
      <c r="N414" s="94"/>
    </row>
    <row r="415" spans="2:14" x14ac:dyDescent="0.2">
      <c r="B415" s="170"/>
      <c r="C415" s="171"/>
      <c r="D415" s="171"/>
      <c r="E415" s="171"/>
      <c r="F415" s="171"/>
      <c r="G415" s="172"/>
      <c r="H415" s="93" t="s">
        <v>19</v>
      </c>
      <c r="I415" s="94">
        <v>67.95</v>
      </c>
      <c r="J415" s="94">
        <v>49.47</v>
      </c>
      <c r="K415" s="94">
        <v>25.28</v>
      </c>
      <c r="L415" s="94"/>
      <c r="M415" s="94">
        <v>1.36</v>
      </c>
      <c r="N415" s="94"/>
    </row>
    <row r="416" spans="2:14" x14ac:dyDescent="0.2">
      <c r="B416" s="170"/>
      <c r="C416" s="171"/>
      <c r="D416" s="171"/>
      <c r="E416" s="171"/>
      <c r="F416" s="171"/>
      <c r="G416" s="172"/>
      <c r="H416" s="93" t="s">
        <v>117</v>
      </c>
      <c r="I416" s="94">
        <v>206.02</v>
      </c>
      <c r="J416" s="94">
        <v>146.77000000000001</v>
      </c>
      <c r="K416" s="94">
        <v>73.66</v>
      </c>
      <c r="L416" s="94"/>
      <c r="M416" s="94">
        <v>6.25</v>
      </c>
      <c r="N416" s="94"/>
    </row>
    <row r="417" spans="2:14" x14ac:dyDescent="0.2">
      <c r="B417" s="173"/>
      <c r="C417" s="174"/>
      <c r="D417" s="174"/>
      <c r="E417" s="174"/>
      <c r="F417" s="174"/>
      <c r="G417" s="175"/>
      <c r="H417" s="93" t="s">
        <v>134</v>
      </c>
      <c r="I417" s="94">
        <v>21.74</v>
      </c>
      <c r="J417" s="94">
        <v>16.579999999999998</v>
      </c>
      <c r="K417" s="94">
        <v>8.43</v>
      </c>
      <c r="L417" s="94"/>
      <c r="M417" s="94">
        <v>0.54</v>
      </c>
      <c r="N417" s="94"/>
    </row>
    <row r="418" spans="2:14" x14ac:dyDescent="0.2">
      <c r="B418" s="95" t="s">
        <v>113</v>
      </c>
      <c r="C418" s="92" t="s">
        <v>54</v>
      </c>
      <c r="D418" s="95">
        <v>65</v>
      </c>
      <c r="E418" s="95">
        <v>33</v>
      </c>
      <c r="F418" s="95">
        <v>2</v>
      </c>
      <c r="G418" s="96">
        <v>2.2000000000000002</v>
      </c>
      <c r="H418" s="97" t="s">
        <v>17</v>
      </c>
      <c r="I418" s="98">
        <v>1.1000000000000001</v>
      </c>
      <c r="J418" s="98">
        <v>0.56999999999999995</v>
      </c>
      <c r="K418" s="98">
        <v>0.09</v>
      </c>
      <c r="L418" s="81">
        <f>IFERROR(SUM(I418,J418,K418),"")</f>
        <v>1.76</v>
      </c>
      <c r="M418" s="99">
        <v>0.4</v>
      </c>
      <c r="N418" s="81">
        <f>IFERROR(SUM(L418,M418),"")</f>
        <v>2.16</v>
      </c>
    </row>
    <row r="419" spans="2:14" x14ac:dyDescent="0.2">
      <c r="B419" s="92"/>
      <c r="C419" s="92"/>
      <c r="D419" s="92"/>
      <c r="E419" s="92"/>
      <c r="F419" s="92"/>
      <c r="G419" s="92"/>
      <c r="H419" s="82" t="s">
        <v>55</v>
      </c>
      <c r="I419" s="83">
        <f>IFERROR(I418*I412,"")</f>
        <v>125.87300000000002</v>
      </c>
      <c r="J419" s="83">
        <f t="shared" ref="J419:K419" si="68">IFERROR(J418*J412,"")</f>
        <v>46.477800000000002</v>
      </c>
      <c r="K419" s="83">
        <f t="shared" si="68"/>
        <v>3.7179000000000002</v>
      </c>
      <c r="L419" s="83">
        <f>IFERROR(SUM(I419,J419,K419),"")</f>
        <v>176.06870000000004</v>
      </c>
      <c r="M419" s="83">
        <f>IFERROR(M418*M412,"")</f>
        <v>2.6080000000000001</v>
      </c>
      <c r="N419" s="81">
        <f>IFERROR(SUM(L419,M419),"")</f>
        <v>178.67670000000004</v>
      </c>
    </row>
    <row r="420" spans="2:14" x14ac:dyDescent="0.2">
      <c r="B420" s="92"/>
      <c r="C420" s="92"/>
      <c r="D420" s="92"/>
      <c r="E420" s="92"/>
      <c r="F420" s="92"/>
      <c r="G420" s="92"/>
      <c r="H420" s="97" t="s">
        <v>22</v>
      </c>
      <c r="I420" s="98">
        <v>18.02</v>
      </c>
      <c r="J420" s="98">
        <v>4.7</v>
      </c>
      <c r="K420" s="98"/>
      <c r="L420" s="81">
        <f t="shared" ref="L420:L431" si="69">IFERROR(SUM(I420,J420,K420),"")</f>
        <v>22.72</v>
      </c>
      <c r="M420" s="99">
        <v>36.5</v>
      </c>
      <c r="N420" s="81">
        <f t="shared" ref="N420" si="70">IFERROR(SUM(L420,M420),"")</f>
        <v>59.22</v>
      </c>
    </row>
    <row r="421" spans="2:14" x14ac:dyDescent="0.2">
      <c r="B421" s="92"/>
      <c r="C421" s="92"/>
      <c r="D421" s="92"/>
      <c r="E421" s="92"/>
      <c r="F421" s="92"/>
      <c r="G421" s="92"/>
      <c r="H421" s="82" t="s">
        <v>55</v>
      </c>
      <c r="I421" s="83">
        <f>IFERROR(I420*I413,"")</f>
        <v>15423.317999999999</v>
      </c>
      <c r="J421" s="83">
        <f t="shared" ref="J421:K421" si="71">IFERROR(J420*J413,"")</f>
        <v>2874.2849999999999</v>
      </c>
      <c r="K421" s="83">
        <f t="shared" si="71"/>
        <v>0</v>
      </c>
      <c r="L421" s="83">
        <f t="shared" si="69"/>
        <v>18297.602999999999</v>
      </c>
      <c r="M421" s="83">
        <f>IFERROR(M420*M413,"")</f>
        <v>972.36</v>
      </c>
      <c r="N421" s="81">
        <f>IFERROR(SUM(L421,M421),"")</f>
        <v>19269.963</v>
      </c>
    </row>
    <row r="422" spans="2:14" x14ac:dyDescent="0.2">
      <c r="B422" s="92"/>
      <c r="C422" s="92"/>
      <c r="D422" s="92"/>
      <c r="E422" s="92"/>
      <c r="F422" s="92"/>
      <c r="G422" s="92"/>
      <c r="H422" s="97" t="s">
        <v>112</v>
      </c>
      <c r="I422" s="98"/>
      <c r="J422" s="98"/>
      <c r="K422" s="98"/>
      <c r="L422" s="81">
        <f t="shared" si="69"/>
        <v>0</v>
      </c>
      <c r="M422" s="99">
        <v>91.72</v>
      </c>
      <c r="N422" s="81">
        <f t="shared" ref="N422" si="72">IFERROR(SUM(L422,M422),"")</f>
        <v>91.72</v>
      </c>
    </row>
    <row r="423" spans="2:14" x14ac:dyDescent="0.2">
      <c r="B423" s="92"/>
      <c r="C423" s="92"/>
      <c r="D423" s="92"/>
      <c r="E423" s="92"/>
      <c r="F423" s="92"/>
      <c r="G423" s="92"/>
      <c r="H423" s="82" t="s">
        <v>55</v>
      </c>
      <c r="I423" s="83">
        <f>IFERROR(I422*I414,"")</f>
        <v>0</v>
      </c>
      <c r="J423" s="83">
        <f>IFERROR(J422*J414,"")</f>
        <v>0</v>
      </c>
      <c r="K423" s="83">
        <f>IFERROR(K422*K414,"")</f>
        <v>0</v>
      </c>
      <c r="L423" s="83">
        <f t="shared" si="69"/>
        <v>0</v>
      </c>
      <c r="M423" s="83">
        <f>IFERROR(M422*M414,"")</f>
        <v>2443.4207999999999</v>
      </c>
      <c r="N423" s="81">
        <f>IFERROR(SUM(L423,M423),"")</f>
        <v>2443.4207999999999</v>
      </c>
    </row>
    <row r="424" spans="2:14" x14ac:dyDescent="0.2">
      <c r="B424" s="92"/>
      <c r="C424" s="92"/>
      <c r="D424" s="92"/>
      <c r="E424" s="92"/>
      <c r="F424" s="92"/>
      <c r="G424" s="92"/>
      <c r="H424" s="84" t="s">
        <v>19</v>
      </c>
      <c r="I424" s="99">
        <v>93.17</v>
      </c>
      <c r="J424" s="99">
        <v>33.69</v>
      </c>
      <c r="K424" s="99">
        <v>1.5</v>
      </c>
      <c r="L424" s="81">
        <f t="shared" si="69"/>
        <v>128.36000000000001</v>
      </c>
      <c r="M424" s="99">
        <v>147.03</v>
      </c>
      <c r="N424" s="81">
        <f t="shared" ref="N424" si="73">IFERROR(SUM(L424,M424),"")</f>
        <v>275.39</v>
      </c>
    </row>
    <row r="425" spans="2:14" x14ac:dyDescent="0.2">
      <c r="B425" s="92"/>
      <c r="C425" s="92"/>
      <c r="D425" s="92"/>
      <c r="E425" s="92"/>
      <c r="F425" s="92"/>
      <c r="G425" s="92"/>
      <c r="H425" s="82" t="s">
        <v>55</v>
      </c>
      <c r="I425" s="83">
        <f>IFERROR(I424*I415,"")</f>
        <v>6330.9014999999999</v>
      </c>
      <c r="J425" s="83">
        <f>IFERROR(J424*J415,"")</f>
        <v>1666.6442999999999</v>
      </c>
      <c r="K425" s="83">
        <f>IFERROR(K424*K415,"")</f>
        <v>37.92</v>
      </c>
      <c r="L425" s="83">
        <f t="shared" si="69"/>
        <v>8035.4657999999999</v>
      </c>
      <c r="M425" s="83">
        <f>IFERROR(M424*M415,"")</f>
        <v>199.96080000000001</v>
      </c>
      <c r="N425" s="81">
        <f>IFERROR(SUM(L425,M425),"")</f>
        <v>8235.4266000000007</v>
      </c>
    </row>
    <row r="426" spans="2:14" x14ac:dyDescent="0.2">
      <c r="B426" s="92"/>
      <c r="C426" s="92"/>
      <c r="D426" s="92"/>
      <c r="E426" s="92"/>
      <c r="F426" s="92"/>
      <c r="G426" s="92"/>
      <c r="H426" s="84" t="s">
        <v>117</v>
      </c>
      <c r="I426" s="99"/>
      <c r="J426" s="99"/>
      <c r="K426" s="99"/>
      <c r="L426" s="81">
        <f t="shared" si="69"/>
        <v>0</v>
      </c>
      <c r="M426" s="99"/>
      <c r="N426" s="81">
        <f t="shared" ref="N426" si="74">IFERROR(SUM(L426,M426),"")</f>
        <v>0</v>
      </c>
    </row>
    <row r="427" spans="2:14" x14ac:dyDescent="0.2">
      <c r="B427" s="92"/>
      <c r="C427" s="92"/>
      <c r="D427" s="92"/>
      <c r="E427" s="92"/>
      <c r="F427" s="92"/>
      <c r="G427" s="92"/>
      <c r="H427" s="82" t="s">
        <v>55</v>
      </c>
      <c r="I427" s="83">
        <f>IFERROR(I426*I416,"")</f>
        <v>0</v>
      </c>
      <c r="J427" s="83">
        <f>IFERROR(J426*J416,"")</f>
        <v>0</v>
      </c>
      <c r="K427" s="83">
        <f>IFERROR(K426*K416,"")</f>
        <v>0</v>
      </c>
      <c r="L427" s="83">
        <f t="shared" si="69"/>
        <v>0</v>
      </c>
      <c r="M427" s="83">
        <f>IFERROR(M426*M416,"")</f>
        <v>0</v>
      </c>
      <c r="N427" s="81">
        <f>IFERROR(SUM(L427,M427),"")</f>
        <v>0</v>
      </c>
    </row>
    <row r="428" spans="2:14" x14ac:dyDescent="0.2">
      <c r="B428" s="92"/>
      <c r="C428" s="92"/>
      <c r="D428" s="92"/>
      <c r="E428" s="92"/>
      <c r="F428" s="92"/>
      <c r="G428" s="92"/>
      <c r="H428" s="84" t="s">
        <v>134</v>
      </c>
      <c r="I428" s="99">
        <v>15.53</v>
      </c>
      <c r="J428" s="99">
        <v>1.22</v>
      </c>
      <c r="K428" s="99">
        <v>0.06</v>
      </c>
      <c r="L428" s="81">
        <f t="shared" si="69"/>
        <v>16.809999999999999</v>
      </c>
      <c r="M428" s="99">
        <v>7.25</v>
      </c>
      <c r="N428" s="81">
        <f t="shared" ref="N428" si="75">IFERROR(SUM(L428,M428),"")</f>
        <v>24.06</v>
      </c>
    </row>
    <row r="429" spans="2:14" x14ac:dyDescent="0.2">
      <c r="B429" s="92"/>
      <c r="C429" s="92"/>
      <c r="D429" s="92"/>
      <c r="E429" s="92"/>
      <c r="F429" s="92"/>
      <c r="G429" s="92"/>
      <c r="H429" s="82" t="s">
        <v>55</v>
      </c>
      <c r="I429" s="83">
        <f>IFERROR(I428*I417,"")</f>
        <v>337.62219999999996</v>
      </c>
      <c r="J429" s="83">
        <f>IFERROR(J428*J417,"")</f>
        <v>20.227599999999999</v>
      </c>
      <c r="K429" s="83">
        <f>IFERROR(K428*K417,"")</f>
        <v>0.50579999999999992</v>
      </c>
      <c r="L429" s="83">
        <f t="shared" si="69"/>
        <v>358.35559999999998</v>
      </c>
      <c r="M429" s="83">
        <f>IFERROR(M428*M417,"")</f>
        <v>3.915</v>
      </c>
      <c r="N429" s="81">
        <f>IFERROR(SUM(L429,M429),"")</f>
        <v>362.2706</v>
      </c>
    </row>
    <row r="430" spans="2:14" x14ac:dyDescent="0.2">
      <c r="B430" s="92"/>
      <c r="C430" s="92"/>
      <c r="D430" s="92"/>
      <c r="E430" s="92"/>
      <c r="F430" s="92"/>
      <c r="G430" s="92"/>
      <c r="H430" s="85" t="s">
        <v>56</v>
      </c>
      <c r="I430" s="86">
        <f ca="1">SUM(I418:OFFSET(I430,-1,0))-I431</f>
        <v>127.81999999999971</v>
      </c>
      <c r="J430" s="86">
        <f ca="1">SUM(J418:OFFSET(J430,-1,0))-J431</f>
        <v>40.179999999999382</v>
      </c>
      <c r="K430" s="86">
        <f ca="1">SUM(K418:OFFSET(K430,-1,0))-K431</f>
        <v>1.6500000000000057</v>
      </c>
      <c r="L430" s="86">
        <f t="shared" ca="1" si="69"/>
        <v>169.6499999999991</v>
      </c>
      <c r="M430" s="86">
        <f ca="1">SUM(M418:OFFSET(M430,-1,0))-M431</f>
        <v>282.90000000000009</v>
      </c>
      <c r="N430" s="86">
        <f t="shared" ref="N430" ca="1" si="76">IFERROR(SUM(L430,M430),"")</f>
        <v>452.54999999999916</v>
      </c>
    </row>
    <row r="431" spans="2:14" x14ac:dyDescent="0.2">
      <c r="B431" s="92"/>
      <c r="C431" s="92"/>
      <c r="D431" s="92"/>
      <c r="E431" s="92"/>
      <c r="F431" s="92"/>
      <c r="G431" s="92"/>
      <c r="H431" s="85" t="s">
        <v>71</v>
      </c>
      <c r="I431" s="86">
        <f>SUMIF(H418:H429,"стоимость",I418:I429)</f>
        <v>22217.7147</v>
      </c>
      <c r="J431" s="86">
        <f>SUMIF(H418:H429,"стоимость",J418:J429)</f>
        <v>4607.6347000000005</v>
      </c>
      <c r="K431" s="86">
        <f>SUMIF(H418:H429,"стоимость",K418:K429)</f>
        <v>42.143700000000003</v>
      </c>
      <c r="L431" s="86">
        <f t="shared" si="69"/>
        <v>26867.4931</v>
      </c>
      <c r="M431" s="86">
        <f>SUMIF(H418:H429,"стоимость",M418:M429)</f>
        <v>3622.2645999999995</v>
      </c>
      <c r="N431" s="81">
        <f>IFERROR(SUM(L431,M431),"")</f>
        <v>30489.757699999998</v>
      </c>
    </row>
    <row r="432" spans="2:14" x14ac:dyDescent="0.2">
      <c r="B432" s="100"/>
      <c r="C432" s="100"/>
      <c r="D432" s="100"/>
      <c r="E432" s="100"/>
      <c r="F432" s="100"/>
      <c r="G432" s="101"/>
      <c r="H432" s="87"/>
      <c r="I432" s="87"/>
      <c r="J432" s="87"/>
      <c r="K432" s="87"/>
      <c r="L432" s="88"/>
      <c r="M432" s="87"/>
      <c r="N432" s="87"/>
    </row>
    <row r="433" spans="2:14" x14ac:dyDescent="0.2">
      <c r="B433" s="176" t="s">
        <v>57</v>
      </c>
      <c r="C433" s="176"/>
      <c r="D433" s="176"/>
      <c r="E433" s="176"/>
      <c r="F433" s="176"/>
      <c r="G433" s="79"/>
      <c r="H433" s="79"/>
      <c r="I433" s="79"/>
      <c r="J433" s="87"/>
      <c r="K433" s="87"/>
      <c r="L433" s="88"/>
      <c r="M433" s="87"/>
      <c r="N433" s="87"/>
    </row>
    <row r="434" spans="2:14" x14ac:dyDescent="0.2">
      <c r="B434" s="166" t="s">
        <v>102</v>
      </c>
      <c r="C434" s="166"/>
      <c r="D434" s="166"/>
      <c r="E434" s="166"/>
      <c r="F434" s="166"/>
      <c r="G434" s="166"/>
      <c r="H434" s="166"/>
      <c r="I434" s="166"/>
      <c r="J434" s="87"/>
      <c r="K434" s="87"/>
      <c r="L434" s="88"/>
      <c r="M434" s="87"/>
      <c r="N434" s="87"/>
    </row>
    <row r="435" spans="2:14" x14ac:dyDescent="0.2">
      <c r="B435" s="166" t="s">
        <v>58</v>
      </c>
      <c r="C435" s="166"/>
      <c r="D435" s="166"/>
      <c r="E435" s="166"/>
      <c r="F435" s="166"/>
      <c r="G435" s="166"/>
      <c r="H435" s="166"/>
      <c r="I435" s="166"/>
      <c r="J435" s="87"/>
      <c r="K435" s="87"/>
      <c r="L435" s="88"/>
      <c r="M435" s="87"/>
      <c r="N435" s="87"/>
    </row>
    <row r="436" spans="2:14" x14ac:dyDescent="0.2">
      <c r="B436" s="166" t="s">
        <v>59</v>
      </c>
      <c r="C436" s="166"/>
      <c r="D436" s="166"/>
      <c r="E436" s="166"/>
      <c r="F436" s="166"/>
      <c r="G436" s="166"/>
      <c r="H436" s="166"/>
      <c r="I436" s="166"/>
      <c r="J436" s="87"/>
      <c r="K436" s="87"/>
      <c r="L436" s="88"/>
      <c r="M436" s="87"/>
      <c r="N436" s="87"/>
    </row>
    <row r="437" spans="2:14" x14ac:dyDescent="0.2">
      <c r="B437" s="166" t="s">
        <v>60</v>
      </c>
      <c r="C437" s="166"/>
      <c r="D437" s="166"/>
      <c r="E437" s="166"/>
      <c r="F437" s="166"/>
      <c r="G437" s="166"/>
      <c r="H437" s="166"/>
      <c r="I437" s="166"/>
      <c r="J437" s="87"/>
      <c r="K437" s="87"/>
      <c r="L437" s="88"/>
      <c r="M437" s="87"/>
      <c r="N437" s="87"/>
    </row>
    <row r="438" spans="2:14" x14ac:dyDescent="0.2">
      <c r="B438" s="166" t="s">
        <v>61</v>
      </c>
      <c r="C438" s="166"/>
      <c r="D438" s="166"/>
      <c r="E438" s="166"/>
      <c r="F438" s="166"/>
      <c r="G438" s="166"/>
      <c r="H438" s="166"/>
      <c r="I438" s="166"/>
      <c r="J438" s="79"/>
      <c r="K438" s="79"/>
      <c r="L438" s="79"/>
      <c r="M438" s="79"/>
      <c r="N438" s="79"/>
    </row>
    <row r="439" spans="2:14" x14ac:dyDescent="0.2">
      <c r="B439" s="166" t="s">
        <v>62</v>
      </c>
      <c r="C439" s="166"/>
      <c r="D439" s="166"/>
      <c r="E439" s="166"/>
      <c r="F439" s="166"/>
      <c r="G439" s="166"/>
      <c r="H439" s="166"/>
      <c r="I439" s="166"/>
      <c r="J439" s="79"/>
      <c r="K439" s="79"/>
      <c r="L439" s="79"/>
      <c r="M439" s="79"/>
      <c r="N439" s="79"/>
    </row>
    <row r="440" spans="2:14" x14ac:dyDescent="0.2">
      <c r="B440" s="166" t="s">
        <v>63</v>
      </c>
      <c r="C440" s="166"/>
      <c r="D440" s="166"/>
      <c r="E440" s="166"/>
      <c r="F440" s="166"/>
      <c r="G440" s="166"/>
      <c r="H440" s="166"/>
      <c r="I440" s="166"/>
      <c r="J440" s="79"/>
      <c r="K440" s="79"/>
      <c r="L440" s="79"/>
      <c r="M440" s="79"/>
      <c r="N440" s="79"/>
    </row>
    <row r="441" spans="2:14" x14ac:dyDescent="0.2">
      <c r="B441" s="166" t="s">
        <v>64</v>
      </c>
      <c r="C441" s="166"/>
      <c r="D441" s="166"/>
      <c r="E441" s="166"/>
      <c r="F441" s="166"/>
      <c r="G441" s="166"/>
      <c r="H441" s="166"/>
      <c r="I441" s="166"/>
      <c r="J441" s="79"/>
      <c r="K441" s="79"/>
      <c r="L441" s="79"/>
      <c r="M441" s="79"/>
      <c r="N441" s="79"/>
    </row>
    <row r="442" spans="2:14" x14ac:dyDescent="0.2">
      <c r="B442" s="166"/>
      <c r="C442" s="166"/>
      <c r="D442" s="166"/>
      <c r="E442" s="166"/>
      <c r="F442" s="166"/>
      <c r="G442" s="166"/>
      <c r="H442" s="166"/>
      <c r="I442" s="166"/>
      <c r="J442" s="79"/>
      <c r="K442" s="79"/>
      <c r="L442" s="79"/>
      <c r="M442" s="79"/>
      <c r="N442" s="79"/>
    </row>
    <row r="443" spans="2:14" x14ac:dyDescent="0.2">
      <c r="B443" s="79" t="s">
        <v>65</v>
      </c>
      <c r="C443" s="79"/>
      <c r="D443" s="79"/>
      <c r="E443" s="79"/>
      <c r="F443" s="79"/>
      <c r="G443" s="79"/>
      <c r="H443" s="79"/>
      <c r="I443" s="79"/>
      <c r="J443" s="79" t="s">
        <v>66</v>
      </c>
      <c r="K443" s="79"/>
      <c r="L443" s="79"/>
      <c r="M443" s="79"/>
      <c r="N443" s="79"/>
    </row>
    <row r="444" spans="2:14" x14ac:dyDescent="0.2">
      <c r="B444" s="102" t="s">
        <v>101</v>
      </c>
      <c r="C444" s="102"/>
      <c r="D444" s="79"/>
      <c r="E444" s="79"/>
      <c r="F444" s="79"/>
      <c r="G444" s="79"/>
      <c r="H444" s="79"/>
      <c r="I444" s="79"/>
      <c r="J444" s="102"/>
      <c r="K444" s="102"/>
      <c r="L444" s="102"/>
      <c r="M444" s="79"/>
      <c r="N444" s="79"/>
    </row>
    <row r="445" spans="2:14" x14ac:dyDescent="0.2">
      <c r="B445" s="90" t="s">
        <v>67</v>
      </c>
      <c r="C445" s="79"/>
      <c r="D445" s="79"/>
      <c r="E445" s="79"/>
      <c r="F445" s="79"/>
      <c r="G445" s="79"/>
      <c r="H445" s="79"/>
      <c r="I445" s="79"/>
      <c r="J445" s="79" t="s">
        <v>67</v>
      </c>
      <c r="K445" s="79"/>
      <c r="L445" s="79"/>
      <c r="M445" s="79"/>
      <c r="N445" s="79"/>
    </row>
    <row r="446" spans="2:14" x14ac:dyDescent="0.2">
      <c r="B446" s="79"/>
      <c r="C446" s="79"/>
      <c r="D446" s="79"/>
      <c r="E446" s="79"/>
      <c r="F446" s="79"/>
      <c r="G446" s="79"/>
      <c r="H446" s="79"/>
      <c r="I446" s="79"/>
      <c r="J446" s="79"/>
      <c r="K446" s="79"/>
      <c r="L446" s="79"/>
      <c r="M446" s="79"/>
      <c r="N446" s="79"/>
    </row>
    <row r="447" spans="2:14" x14ac:dyDescent="0.2">
      <c r="B447" s="102"/>
      <c r="C447" s="102"/>
      <c r="D447" s="79"/>
      <c r="E447" s="79"/>
      <c r="F447" s="79"/>
      <c r="G447" s="79"/>
      <c r="H447" s="79"/>
      <c r="I447" s="79"/>
      <c r="J447" s="102"/>
      <c r="K447" s="102"/>
      <c r="L447" s="102"/>
      <c r="M447" s="79"/>
      <c r="N447" s="79"/>
    </row>
    <row r="448" spans="2:14" x14ac:dyDescent="0.2">
      <c r="B448" s="91" t="s">
        <v>68</v>
      </c>
      <c r="C448" s="79"/>
      <c r="D448" s="79"/>
      <c r="E448" s="79"/>
      <c r="F448" s="79"/>
      <c r="G448" s="79"/>
      <c r="H448" s="79"/>
      <c r="I448" s="79"/>
      <c r="J448" s="177" t="s">
        <v>68</v>
      </c>
      <c r="K448" s="177"/>
      <c r="L448" s="177"/>
      <c r="M448" s="79"/>
      <c r="N448" s="79"/>
    </row>
    <row r="449" spans="2:14" x14ac:dyDescent="0.2">
      <c r="B449" s="79"/>
      <c r="C449" s="79"/>
      <c r="D449" s="79"/>
      <c r="E449" s="79"/>
      <c r="F449" s="79"/>
      <c r="G449" s="79"/>
      <c r="H449" s="79"/>
      <c r="I449" s="79"/>
      <c r="J449" s="79"/>
      <c r="K449" s="79"/>
      <c r="L449" s="79"/>
      <c r="M449" s="79"/>
      <c r="N449" s="79"/>
    </row>
    <row r="450" spans="2:14" x14ac:dyDescent="0.2">
      <c r="B450" s="166" t="s">
        <v>69</v>
      </c>
      <c r="C450" s="79"/>
      <c r="D450" s="79"/>
      <c r="E450" s="79"/>
      <c r="F450" s="79"/>
      <c r="G450" s="79"/>
      <c r="H450" s="79"/>
      <c r="I450" s="79"/>
      <c r="J450" s="79" t="s">
        <v>69</v>
      </c>
      <c r="K450" s="79"/>
      <c r="L450" s="79"/>
      <c r="M450" s="79"/>
      <c r="N450" s="79"/>
    </row>
    <row r="455" spans="2:14" x14ac:dyDescent="0.2">
      <c r="B455" s="79"/>
      <c r="C455" s="79"/>
      <c r="D455" s="79"/>
      <c r="E455" s="79"/>
      <c r="F455" s="79"/>
      <c r="G455" s="79"/>
      <c r="H455" s="79"/>
      <c r="I455" s="79"/>
      <c r="J455" s="79"/>
      <c r="K455" s="79"/>
      <c r="M455" s="79"/>
      <c r="N455" s="106" t="s">
        <v>34</v>
      </c>
    </row>
    <row r="456" spans="2:14" x14ac:dyDescent="0.2">
      <c r="B456" s="79"/>
      <c r="C456" s="79"/>
      <c r="D456" s="79"/>
      <c r="E456" s="79"/>
      <c r="F456" s="79"/>
      <c r="G456" s="79"/>
      <c r="H456" s="79"/>
      <c r="I456" s="79"/>
      <c r="J456" s="79"/>
      <c r="K456" s="79"/>
      <c r="M456" s="79"/>
      <c r="N456" s="106" t="s">
        <v>35</v>
      </c>
    </row>
    <row r="457" spans="2:14" x14ac:dyDescent="0.2"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M457" s="79"/>
      <c r="N457" s="106" t="s">
        <v>36</v>
      </c>
    </row>
    <row r="458" spans="2:14" x14ac:dyDescent="0.2">
      <c r="B458" s="79"/>
      <c r="C458" s="79"/>
      <c r="D458" s="79"/>
      <c r="E458" s="79"/>
      <c r="F458" s="79"/>
      <c r="G458" s="79"/>
      <c r="H458" s="79"/>
      <c r="I458" s="79"/>
      <c r="J458" s="79"/>
      <c r="K458" s="79"/>
      <c r="L458" s="79"/>
      <c r="M458" s="79"/>
      <c r="N458" s="79"/>
    </row>
    <row r="459" spans="2:14" x14ac:dyDescent="0.2">
      <c r="B459" s="79"/>
      <c r="C459" s="156" t="s">
        <v>37</v>
      </c>
      <c r="D459" s="156"/>
      <c r="E459" s="156"/>
      <c r="F459" s="156"/>
      <c r="G459" s="156"/>
      <c r="H459" s="156"/>
      <c r="I459" s="156"/>
      <c r="J459" s="156"/>
      <c r="K459" s="156"/>
      <c r="L459" s="156"/>
      <c r="M459" s="79"/>
      <c r="N459" s="79"/>
    </row>
    <row r="460" spans="2:14" x14ac:dyDescent="0.2">
      <c r="B460" s="79"/>
      <c r="C460" s="156" t="s">
        <v>38</v>
      </c>
      <c r="D460" s="156"/>
      <c r="E460" s="156"/>
      <c r="F460" s="156"/>
      <c r="G460" s="156"/>
      <c r="H460" s="156"/>
      <c r="I460" s="156"/>
      <c r="J460" s="156"/>
      <c r="K460" s="156"/>
      <c r="L460" s="156"/>
      <c r="M460" s="79"/>
      <c r="N460" s="79"/>
    </row>
    <row r="461" spans="2:14" x14ac:dyDescent="0.2">
      <c r="B461" s="79" t="s">
        <v>39</v>
      </c>
      <c r="C461" s="156"/>
      <c r="D461" s="156"/>
      <c r="E461" s="156"/>
      <c r="F461" s="156"/>
      <c r="G461" s="156"/>
      <c r="H461" s="156"/>
      <c r="I461" s="156"/>
      <c r="J461" s="156"/>
      <c r="K461" s="156"/>
      <c r="L461" s="156" t="s">
        <v>40</v>
      </c>
      <c r="M461" s="156"/>
      <c r="N461" s="156"/>
    </row>
    <row r="462" spans="2:14" x14ac:dyDescent="0.2">
      <c r="B462" s="79"/>
      <c r="C462" s="156"/>
      <c r="D462" s="156"/>
      <c r="E462" s="156"/>
      <c r="F462" s="156"/>
      <c r="G462" s="156"/>
      <c r="H462" s="156"/>
      <c r="I462" s="156"/>
      <c r="J462" s="156"/>
      <c r="K462" s="156"/>
      <c r="L462" s="156"/>
      <c r="M462" s="156"/>
      <c r="N462" s="156"/>
    </row>
    <row r="463" spans="2:14" x14ac:dyDescent="0.2">
      <c r="B463" s="79" t="s">
        <v>41</v>
      </c>
      <c r="C463" s="156"/>
      <c r="D463" s="156"/>
      <c r="E463" s="156"/>
      <c r="F463" s="156"/>
      <c r="G463" s="156"/>
      <c r="H463" s="156"/>
      <c r="I463" s="156"/>
      <c r="J463" s="156"/>
      <c r="K463" s="156"/>
      <c r="L463" s="156"/>
      <c r="M463" s="156"/>
      <c r="N463" s="156"/>
    </row>
    <row r="464" spans="2:14" x14ac:dyDescent="0.2">
      <c r="B464" s="79" t="s">
        <v>42</v>
      </c>
      <c r="C464" s="156"/>
      <c r="D464" s="156"/>
      <c r="E464" s="156"/>
      <c r="F464" s="156"/>
      <c r="G464" s="156"/>
      <c r="H464" s="156"/>
      <c r="I464" s="156"/>
      <c r="J464" s="156"/>
      <c r="K464" s="156"/>
      <c r="L464" s="156"/>
      <c r="M464" s="156"/>
      <c r="N464" s="156"/>
    </row>
    <row r="465" spans="2:14" x14ac:dyDescent="0.2">
      <c r="B465" s="79" t="s">
        <v>122</v>
      </c>
      <c r="C465" s="156"/>
      <c r="D465" s="156"/>
      <c r="E465" s="156"/>
      <c r="F465" s="156"/>
      <c r="G465" s="156"/>
      <c r="H465" s="156"/>
      <c r="I465" s="156"/>
      <c r="J465" s="156"/>
      <c r="K465" s="156"/>
      <c r="L465" s="156"/>
      <c r="M465" s="156"/>
      <c r="N465" s="156"/>
    </row>
    <row r="466" spans="2:14" x14ac:dyDescent="0.2">
      <c r="B466" s="79"/>
      <c r="C466" s="156"/>
      <c r="D466" s="156"/>
      <c r="E466" s="156"/>
      <c r="F466" s="156"/>
      <c r="G466" s="156"/>
      <c r="H466" s="156"/>
      <c r="I466" s="156"/>
      <c r="J466" s="156"/>
      <c r="K466" s="156"/>
      <c r="L466" s="156"/>
      <c r="M466" s="156"/>
      <c r="N466" s="156"/>
    </row>
    <row r="467" spans="2:14" x14ac:dyDescent="0.2">
      <c r="B467" s="79"/>
      <c r="C467" s="79"/>
      <c r="D467" s="79"/>
      <c r="E467" s="79"/>
      <c r="F467" s="79"/>
      <c r="G467" s="79"/>
      <c r="H467" s="79"/>
      <c r="I467" s="79"/>
      <c r="J467" s="79"/>
      <c r="K467" s="79"/>
      <c r="L467" s="79"/>
      <c r="M467" s="79"/>
      <c r="N467" s="79"/>
    </row>
    <row r="468" spans="2:14" ht="25.5" x14ac:dyDescent="0.2">
      <c r="B468" s="157" t="s">
        <v>24</v>
      </c>
      <c r="C468" s="159" t="s">
        <v>43</v>
      </c>
      <c r="D468" s="161" t="s">
        <v>44</v>
      </c>
      <c r="E468" s="161" t="s">
        <v>45</v>
      </c>
      <c r="F468" s="161" t="s">
        <v>70</v>
      </c>
      <c r="G468" s="161" t="s">
        <v>46</v>
      </c>
      <c r="H468" s="161" t="s">
        <v>8</v>
      </c>
      <c r="I468" s="162" t="s">
        <v>47</v>
      </c>
      <c r="J468" s="162"/>
      <c r="K468" s="162"/>
      <c r="L468" s="162"/>
      <c r="M468" s="163" t="s">
        <v>48</v>
      </c>
      <c r="N468" s="164" t="s">
        <v>49</v>
      </c>
    </row>
    <row r="469" spans="2:14" x14ac:dyDescent="0.2">
      <c r="B469" s="158"/>
      <c r="C469" s="160"/>
      <c r="D469" s="161"/>
      <c r="E469" s="161"/>
      <c r="F469" s="161"/>
      <c r="G469" s="161"/>
      <c r="H469" s="161"/>
      <c r="I469" s="92" t="s">
        <v>50</v>
      </c>
      <c r="J469" s="92" t="s">
        <v>51</v>
      </c>
      <c r="K469" s="92" t="s">
        <v>52</v>
      </c>
      <c r="L469" s="92" t="s">
        <v>53</v>
      </c>
      <c r="M469" s="163"/>
      <c r="N469" s="165"/>
    </row>
    <row r="470" spans="2:14" x14ac:dyDescent="0.2">
      <c r="B470" s="167" t="s">
        <v>121</v>
      </c>
      <c r="C470" s="168"/>
      <c r="D470" s="168"/>
      <c r="E470" s="168"/>
      <c r="F470" s="168"/>
      <c r="G470" s="169"/>
      <c r="H470" s="93" t="s">
        <v>17</v>
      </c>
      <c r="I470" s="94">
        <v>114.43</v>
      </c>
      <c r="J470" s="94">
        <v>81.540000000000006</v>
      </c>
      <c r="K470" s="94">
        <v>41.31</v>
      </c>
      <c r="L470" s="94"/>
      <c r="M470" s="94">
        <v>6.52</v>
      </c>
      <c r="N470" s="94"/>
    </row>
    <row r="471" spans="2:14" x14ac:dyDescent="0.2">
      <c r="B471" s="170"/>
      <c r="C471" s="171"/>
      <c r="D471" s="171"/>
      <c r="E471" s="171"/>
      <c r="F471" s="171"/>
      <c r="G471" s="172"/>
      <c r="H471" s="93" t="s">
        <v>22</v>
      </c>
      <c r="I471" s="94">
        <v>855.9</v>
      </c>
      <c r="J471" s="94">
        <v>611.54999999999995</v>
      </c>
      <c r="K471" s="94">
        <v>307.68</v>
      </c>
      <c r="L471" s="94"/>
      <c r="M471" s="94">
        <v>26.64</v>
      </c>
      <c r="N471" s="94"/>
    </row>
    <row r="472" spans="2:14" x14ac:dyDescent="0.2">
      <c r="B472" s="170"/>
      <c r="C472" s="171"/>
      <c r="D472" s="171"/>
      <c r="E472" s="171"/>
      <c r="F472" s="171"/>
      <c r="G472" s="172"/>
      <c r="H472" s="93" t="s">
        <v>112</v>
      </c>
      <c r="I472" s="94">
        <v>855.9</v>
      </c>
      <c r="J472" s="94">
        <v>611.54999999999995</v>
      </c>
      <c r="K472" s="94">
        <v>307.68</v>
      </c>
      <c r="L472" s="94"/>
      <c r="M472" s="94">
        <v>26.64</v>
      </c>
      <c r="N472" s="94"/>
    </row>
    <row r="473" spans="2:14" x14ac:dyDescent="0.2">
      <c r="B473" s="170"/>
      <c r="C473" s="171"/>
      <c r="D473" s="171"/>
      <c r="E473" s="171"/>
      <c r="F473" s="171"/>
      <c r="G473" s="172"/>
      <c r="H473" s="93" t="s">
        <v>19</v>
      </c>
      <c r="I473" s="94">
        <v>67.95</v>
      </c>
      <c r="J473" s="94">
        <v>49.47</v>
      </c>
      <c r="K473" s="94">
        <v>25.28</v>
      </c>
      <c r="L473" s="94"/>
      <c r="M473" s="94">
        <v>1.36</v>
      </c>
      <c r="N473" s="94"/>
    </row>
    <row r="474" spans="2:14" x14ac:dyDescent="0.2">
      <c r="B474" s="170"/>
      <c r="C474" s="171"/>
      <c r="D474" s="171"/>
      <c r="E474" s="171"/>
      <c r="F474" s="171"/>
      <c r="G474" s="172"/>
      <c r="H474" s="93" t="s">
        <v>117</v>
      </c>
      <c r="I474" s="94">
        <v>206.02</v>
      </c>
      <c r="J474" s="94">
        <v>146.77000000000001</v>
      </c>
      <c r="K474" s="94">
        <v>73.66</v>
      </c>
      <c r="L474" s="94"/>
      <c r="M474" s="94">
        <v>6.25</v>
      </c>
      <c r="N474" s="94"/>
    </row>
    <row r="475" spans="2:14" x14ac:dyDescent="0.2">
      <c r="B475" s="173"/>
      <c r="C475" s="174"/>
      <c r="D475" s="174"/>
      <c r="E475" s="174"/>
      <c r="F475" s="174"/>
      <c r="G475" s="175"/>
      <c r="H475" s="93" t="s">
        <v>134</v>
      </c>
      <c r="I475" s="94">
        <v>21.74</v>
      </c>
      <c r="J475" s="94">
        <v>16.579999999999998</v>
      </c>
      <c r="K475" s="94">
        <v>8.43</v>
      </c>
      <c r="L475" s="94"/>
      <c r="M475" s="94">
        <v>0.54</v>
      </c>
      <c r="N475" s="94"/>
    </row>
    <row r="476" spans="2:14" x14ac:dyDescent="0.2">
      <c r="B476" s="95" t="s">
        <v>116</v>
      </c>
      <c r="C476" s="92" t="s">
        <v>54</v>
      </c>
      <c r="D476" s="95">
        <v>79</v>
      </c>
      <c r="E476" s="95">
        <v>11</v>
      </c>
      <c r="F476" s="95">
        <v>1</v>
      </c>
      <c r="G476" s="155">
        <v>0.49</v>
      </c>
      <c r="H476" s="97" t="s">
        <v>17</v>
      </c>
      <c r="I476" s="98"/>
      <c r="J476" s="98"/>
      <c r="K476" s="98"/>
      <c r="L476" s="81">
        <f>IFERROR(SUM(I476,J476,K476),"")</f>
        <v>0</v>
      </c>
      <c r="M476" s="99"/>
      <c r="N476" s="81">
        <f>IFERROR(SUM(L476,M476),"")</f>
        <v>0</v>
      </c>
    </row>
    <row r="477" spans="2:14" x14ac:dyDescent="0.2">
      <c r="B477" s="92"/>
      <c r="C477" s="92"/>
      <c r="D477" s="92"/>
      <c r="E477" s="92"/>
      <c r="F477" s="92"/>
      <c r="G477" s="92"/>
      <c r="H477" s="82" t="s">
        <v>55</v>
      </c>
      <c r="I477" s="83">
        <f>IFERROR(I476*I470,"")</f>
        <v>0</v>
      </c>
      <c r="J477" s="83">
        <f t="shared" ref="J477:K477" si="77">IFERROR(J476*J470,"")</f>
        <v>0</v>
      </c>
      <c r="K477" s="83">
        <f t="shared" si="77"/>
        <v>0</v>
      </c>
      <c r="L477" s="83">
        <f>IFERROR(SUM(I477,J477,K477),"")</f>
        <v>0</v>
      </c>
      <c r="M477" s="83">
        <f>IFERROR(M476*M470,"")</f>
        <v>0</v>
      </c>
      <c r="N477" s="81">
        <f>IFERROR(SUM(L477,M477),"")</f>
        <v>0</v>
      </c>
    </row>
    <row r="478" spans="2:14" x14ac:dyDescent="0.2">
      <c r="B478" s="92"/>
      <c r="C478" s="92"/>
      <c r="D478" s="92"/>
      <c r="E478" s="92"/>
      <c r="F478" s="92"/>
      <c r="G478" s="92"/>
      <c r="H478" s="97" t="s">
        <v>22</v>
      </c>
      <c r="I478" s="98"/>
      <c r="J478" s="98"/>
      <c r="K478" s="98"/>
      <c r="L478" s="81">
        <f t="shared" ref="L478:L489" si="78">IFERROR(SUM(I478,J478,K478),"")</f>
        <v>0</v>
      </c>
      <c r="M478" s="99">
        <v>2.42</v>
      </c>
      <c r="N478" s="81">
        <f t="shared" ref="N478" si="79">IFERROR(SUM(L478,M478),"")</f>
        <v>2.42</v>
      </c>
    </row>
    <row r="479" spans="2:14" x14ac:dyDescent="0.2">
      <c r="B479" s="92"/>
      <c r="C479" s="92"/>
      <c r="D479" s="92"/>
      <c r="E479" s="92"/>
      <c r="F479" s="92"/>
      <c r="G479" s="92"/>
      <c r="H479" s="82" t="s">
        <v>55</v>
      </c>
      <c r="I479" s="83">
        <f>IFERROR(I478*I471,"")</f>
        <v>0</v>
      </c>
      <c r="J479" s="83">
        <f t="shared" ref="J479:K479" si="80">IFERROR(J478*J471,"")</f>
        <v>0</v>
      </c>
      <c r="K479" s="83">
        <f t="shared" si="80"/>
        <v>0</v>
      </c>
      <c r="L479" s="83">
        <f t="shared" si="78"/>
        <v>0</v>
      </c>
      <c r="M479" s="83">
        <f>IFERROR(M478*M471,"")</f>
        <v>64.468800000000002</v>
      </c>
      <c r="N479" s="81">
        <f>IFERROR(SUM(L479,M479),"")</f>
        <v>64.468800000000002</v>
      </c>
    </row>
    <row r="480" spans="2:14" x14ac:dyDescent="0.2">
      <c r="B480" s="92"/>
      <c r="C480" s="92"/>
      <c r="D480" s="92"/>
      <c r="E480" s="92"/>
      <c r="F480" s="92"/>
      <c r="G480" s="92"/>
      <c r="H480" s="97" t="s">
        <v>112</v>
      </c>
      <c r="I480" s="98"/>
      <c r="J480" s="98"/>
      <c r="K480" s="98"/>
      <c r="L480" s="81">
        <f t="shared" si="78"/>
        <v>0</v>
      </c>
      <c r="M480" s="99">
        <v>5.1100000000000003</v>
      </c>
      <c r="N480" s="81">
        <f t="shared" ref="N480" si="81">IFERROR(SUM(L480,M480),"")</f>
        <v>5.1100000000000003</v>
      </c>
    </row>
    <row r="481" spans="2:14" x14ac:dyDescent="0.2">
      <c r="B481" s="92"/>
      <c r="C481" s="92"/>
      <c r="D481" s="92"/>
      <c r="E481" s="92"/>
      <c r="F481" s="92"/>
      <c r="G481" s="92"/>
      <c r="H481" s="82" t="s">
        <v>55</v>
      </c>
      <c r="I481" s="83">
        <f>IFERROR(I480*I472,"")</f>
        <v>0</v>
      </c>
      <c r="J481" s="83">
        <f>IFERROR(J480*J472,"")</f>
        <v>0</v>
      </c>
      <c r="K481" s="83">
        <f>IFERROR(K480*K472,"")</f>
        <v>0</v>
      </c>
      <c r="L481" s="83">
        <f t="shared" si="78"/>
        <v>0</v>
      </c>
      <c r="M481" s="83">
        <f>IFERROR(M480*M472,"")</f>
        <v>136.13040000000001</v>
      </c>
      <c r="N481" s="81">
        <f>IFERROR(SUM(L481,M481),"")</f>
        <v>136.13040000000001</v>
      </c>
    </row>
    <row r="482" spans="2:14" x14ac:dyDescent="0.2">
      <c r="B482" s="92"/>
      <c r="C482" s="92"/>
      <c r="D482" s="92"/>
      <c r="E482" s="92"/>
      <c r="F482" s="92"/>
      <c r="G482" s="92"/>
      <c r="H482" s="84" t="s">
        <v>19</v>
      </c>
      <c r="I482" s="99">
        <v>1.33</v>
      </c>
      <c r="J482" s="99">
        <v>6.62</v>
      </c>
      <c r="K482" s="99">
        <v>1.19</v>
      </c>
      <c r="L482" s="81">
        <f t="shared" si="78"/>
        <v>9.14</v>
      </c>
      <c r="M482" s="99">
        <v>12.08</v>
      </c>
      <c r="N482" s="81">
        <f t="shared" ref="N482" si="82">IFERROR(SUM(L482,M482),"")</f>
        <v>21.22</v>
      </c>
    </row>
    <row r="483" spans="2:14" x14ac:dyDescent="0.2">
      <c r="B483" s="92"/>
      <c r="C483" s="92"/>
      <c r="D483" s="92"/>
      <c r="E483" s="92"/>
      <c r="F483" s="92"/>
      <c r="G483" s="92"/>
      <c r="H483" s="82" t="s">
        <v>55</v>
      </c>
      <c r="I483" s="83">
        <f>IFERROR(I482*I473,"")</f>
        <v>90.373500000000007</v>
      </c>
      <c r="J483" s="83">
        <f>IFERROR(J482*J473,"")</f>
        <v>327.4914</v>
      </c>
      <c r="K483" s="83">
        <f>IFERROR(K482*K473,"")</f>
        <v>30.083200000000001</v>
      </c>
      <c r="L483" s="83">
        <f t="shared" si="78"/>
        <v>447.94810000000001</v>
      </c>
      <c r="M483" s="83">
        <f>IFERROR(M482*M473,"")</f>
        <v>16.428800000000003</v>
      </c>
      <c r="N483" s="81">
        <f>IFERROR(SUM(L483,M483),"")</f>
        <v>464.37690000000003</v>
      </c>
    </row>
    <row r="484" spans="2:14" x14ac:dyDescent="0.2">
      <c r="B484" s="92"/>
      <c r="C484" s="92"/>
      <c r="D484" s="92"/>
      <c r="E484" s="92"/>
      <c r="F484" s="92"/>
      <c r="G484" s="92"/>
      <c r="H484" s="84" t="s">
        <v>117</v>
      </c>
      <c r="I484" s="99">
        <v>7.06</v>
      </c>
      <c r="J484" s="99">
        <v>3.86</v>
      </c>
      <c r="K484" s="99">
        <v>0.95</v>
      </c>
      <c r="L484" s="81">
        <f t="shared" si="78"/>
        <v>11.87</v>
      </c>
      <c r="M484" s="99">
        <v>2.36</v>
      </c>
      <c r="N484" s="81">
        <f t="shared" ref="N484" si="83">IFERROR(SUM(L484,M484),"")</f>
        <v>14.229999999999999</v>
      </c>
    </row>
    <row r="485" spans="2:14" x14ac:dyDescent="0.2">
      <c r="B485" s="92"/>
      <c r="C485" s="92"/>
      <c r="D485" s="92"/>
      <c r="E485" s="92"/>
      <c r="F485" s="92"/>
      <c r="G485" s="92"/>
      <c r="H485" s="82" t="s">
        <v>55</v>
      </c>
      <c r="I485" s="83">
        <f>IFERROR(I484*I474,"")</f>
        <v>1454.5011999999999</v>
      </c>
      <c r="J485" s="83">
        <f>IFERROR(J484*J474,"")</f>
        <v>566.53219999999999</v>
      </c>
      <c r="K485" s="83">
        <f>IFERROR(K484*K474,"")</f>
        <v>69.97699999999999</v>
      </c>
      <c r="L485" s="83">
        <f t="shared" si="78"/>
        <v>2091.0103999999997</v>
      </c>
      <c r="M485" s="83">
        <f>IFERROR(M484*M474,"")</f>
        <v>14.75</v>
      </c>
      <c r="N485" s="81">
        <f>IFERROR(SUM(L485,M485),"")</f>
        <v>2105.7603999999997</v>
      </c>
    </row>
    <row r="486" spans="2:14" x14ac:dyDescent="0.2">
      <c r="B486" s="92"/>
      <c r="C486" s="92"/>
      <c r="D486" s="92"/>
      <c r="E486" s="92"/>
      <c r="F486" s="92"/>
      <c r="G486" s="92"/>
      <c r="H486" s="84" t="s">
        <v>134</v>
      </c>
      <c r="I486" s="99">
        <v>76.38</v>
      </c>
      <c r="J486" s="99">
        <v>26.69</v>
      </c>
      <c r="K486" s="99">
        <v>0.43</v>
      </c>
      <c r="L486" s="81">
        <f t="shared" si="78"/>
        <v>103.5</v>
      </c>
      <c r="M486" s="99">
        <v>30.4</v>
      </c>
      <c r="N486" s="81">
        <f t="shared" ref="N486" si="84">IFERROR(SUM(L486,M486),"")</f>
        <v>133.9</v>
      </c>
    </row>
    <row r="487" spans="2:14" x14ac:dyDescent="0.2">
      <c r="B487" s="92"/>
      <c r="C487" s="92"/>
      <c r="D487" s="92"/>
      <c r="E487" s="92"/>
      <c r="F487" s="92"/>
      <c r="G487" s="92"/>
      <c r="H487" s="82" t="s">
        <v>55</v>
      </c>
      <c r="I487" s="83">
        <f>IFERROR(I486*I475,"")</f>
        <v>1660.5011999999997</v>
      </c>
      <c r="J487" s="83">
        <f>IFERROR(J486*J475,"")</f>
        <v>442.52019999999999</v>
      </c>
      <c r="K487" s="83">
        <f>IFERROR(K486*K475,"")</f>
        <v>3.6248999999999998</v>
      </c>
      <c r="L487" s="83">
        <f t="shared" si="78"/>
        <v>2106.6462999999994</v>
      </c>
      <c r="M487" s="83">
        <f>IFERROR(M486*M475,"")</f>
        <v>16.416</v>
      </c>
      <c r="N487" s="81">
        <f>IFERROR(SUM(L487,M487),"")</f>
        <v>2123.0622999999996</v>
      </c>
    </row>
    <row r="488" spans="2:14" x14ac:dyDescent="0.2">
      <c r="B488" s="92"/>
      <c r="C488" s="92"/>
      <c r="D488" s="92"/>
      <c r="E488" s="92"/>
      <c r="F488" s="92"/>
      <c r="G488" s="92"/>
      <c r="H488" s="85" t="s">
        <v>56</v>
      </c>
      <c r="I488" s="86">
        <f ca="1">SUM(I476:OFFSET(I488,-1,0))-I489</f>
        <v>84.769999999999982</v>
      </c>
      <c r="J488" s="86">
        <f ca="1">SUM(J476:OFFSET(J488,-1,0))-J489</f>
        <v>37.170000000000073</v>
      </c>
      <c r="K488" s="86">
        <f ca="1">SUM(K476:OFFSET(K488,-1,0))-K489</f>
        <v>2.5700000000000074</v>
      </c>
      <c r="L488" s="86">
        <f t="shared" ca="1" si="78"/>
        <v>124.51000000000006</v>
      </c>
      <c r="M488" s="86">
        <f ca="1">SUM(M476:OFFSET(M488,-1,0))-M489</f>
        <v>52.370000000000033</v>
      </c>
      <c r="N488" s="86">
        <f t="shared" ref="N488" ca="1" si="85">IFERROR(SUM(L488,M488),"")</f>
        <v>176.88000000000011</v>
      </c>
    </row>
    <row r="489" spans="2:14" x14ac:dyDescent="0.2">
      <c r="B489" s="92"/>
      <c r="C489" s="92"/>
      <c r="D489" s="92"/>
      <c r="E489" s="92"/>
      <c r="F489" s="92"/>
      <c r="G489" s="92"/>
      <c r="H489" s="85" t="s">
        <v>71</v>
      </c>
      <c r="I489" s="86">
        <f>SUMIF(H476:H487,"стоимость",I476:I487)</f>
        <v>3205.3758999999995</v>
      </c>
      <c r="J489" s="86">
        <f>SUMIF(H476:H487,"стоимость",J476:J487)</f>
        <v>1336.5437999999999</v>
      </c>
      <c r="K489" s="86">
        <f>SUMIF(H476:H487,"стоимость",K476:K487)</f>
        <v>103.68509999999999</v>
      </c>
      <c r="L489" s="86">
        <f t="shared" si="78"/>
        <v>4645.6047999999992</v>
      </c>
      <c r="M489" s="86">
        <f>SUMIF(H476:H487,"стоимость",M476:M487)</f>
        <v>248.19399999999999</v>
      </c>
      <c r="N489" s="81">
        <f>IFERROR(SUM(L489,M489),"")</f>
        <v>4893.7987999999996</v>
      </c>
    </row>
    <row r="490" spans="2:14" x14ac:dyDescent="0.2">
      <c r="B490" s="100"/>
      <c r="C490" s="100"/>
      <c r="D490" s="100"/>
      <c r="E490" s="100"/>
      <c r="F490" s="100"/>
      <c r="G490" s="101"/>
      <c r="H490" s="87"/>
      <c r="I490" s="87"/>
      <c r="J490" s="87"/>
      <c r="K490" s="87"/>
      <c r="L490" s="88"/>
      <c r="M490" s="87"/>
      <c r="N490" s="87"/>
    </row>
    <row r="491" spans="2:14" x14ac:dyDescent="0.2">
      <c r="B491" s="176" t="s">
        <v>57</v>
      </c>
      <c r="C491" s="176"/>
      <c r="D491" s="176"/>
      <c r="E491" s="176"/>
      <c r="F491" s="176"/>
      <c r="G491" s="79"/>
      <c r="H491" s="79"/>
      <c r="I491" s="79"/>
      <c r="J491" s="87"/>
      <c r="K491" s="87"/>
      <c r="L491" s="88"/>
      <c r="M491" s="87"/>
      <c r="N491" s="87"/>
    </row>
    <row r="492" spans="2:14" x14ac:dyDescent="0.2">
      <c r="B492" s="166" t="s">
        <v>102</v>
      </c>
      <c r="C492" s="166"/>
      <c r="D492" s="166"/>
      <c r="E492" s="166"/>
      <c r="F492" s="166"/>
      <c r="G492" s="166"/>
      <c r="H492" s="166"/>
      <c r="I492" s="166"/>
      <c r="J492" s="87"/>
      <c r="K492" s="87"/>
      <c r="L492" s="88"/>
      <c r="M492" s="87"/>
      <c r="N492" s="87"/>
    </row>
    <row r="493" spans="2:14" x14ac:dyDescent="0.2">
      <c r="B493" s="166" t="s">
        <v>58</v>
      </c>
      <c r="C493" s="166"/>
      <c r="D493" s="166"/>
      <c r="E493" s="166"/>
      <c r="F493" s="166"/>
      <c r="G493" s="166"/>
      <c r="H493" s="166"/>
      <c r="I493" s="166"/>
      <c r="J493" s="87"/>
      <c r="K493" s="87"/>
      <c r="L493" s="88"/>
      <c r="M493" s="87"/>
      <c r="N493" s="87"/>
    </row>
    <row r="494" spans="2:14" x14ac:dyDescent="0.2">
      <c r="B494" s="166" t="s">
        <v>59</v>
      </c>
      <c r="C494" s="166"/>
      <c r="D494" s="166"/>
      <c r="E494" s="166"/>
      <c r="F494" s="166"/>
      <c r="G494" s="166"/>
      <c r="H494" s="166"/>
      <c r="I494" s="166"/>
      <c r="J494" s="87"/>
      <c r="K494" s="87"/>
      <c r="L494" s="88"/>
      <c r="M494" s="87"/>
      <c r="N494" s="87"/>
    </row>
    <row r="495" spans="2:14" x14ac:dyDescent="0.2">
      <c r="B495" s="166" t="s">
        <v>60</v>
      </c>
      <c r="C495" s="166"/>
      <c r="D495" s="166"/>
      <c r="E495" s="166"/>
      <c r="F495" s="166"/>
      <c r="G495" s="166"/>
      <c r="H495" s="166"/>
      <c r="I495" s="166"/>
      <c r="J495" s="87"/>
      <c r="K495" s="87"/>
      <c r="L495" s="88"/>
      <c r="M495" s="87"/>
      <c r="N495" s="87"/>
    </row>
    <row r="496" spans="2:14" x14ac:dyDescent="0.2">
      <c r="B496" s="166" t="s">
        <v>61</v>
      </c>
      <c r="C496" s="166"/>
      <c r="D496" s="166"/>
      <c r="E496" s="166"/>
      <c r="F496" s="166"/>
      <c r="G496" s="166"/>
      <c r="H496" s="166"/>
      <c r="I496" s="166"/>
      <c r="J496" s="79"/>
      <c r="K496" s="79"/>
      <c r="L496" s="79"/>
      <c r="M496" s="79"/>
      <c r="N496" s="79"/>
    </row>
    <row r="497" spans="2:14" x14ac:dyDescent="0.2">
      <c r="B497" s="166" t="s">
        <v>62</v>
      </c>
      <c r="C497" s="166"/>
      <c r="D497" s="166"/>
      <c r="E497" s="166"/>
      <c r="F497" s="166"/>
      <c r="G497" s="166"/>
      <c r="H497" s="166"/>
      <c r="I497" s="166"/>
      <c r="J497" s="79"/>
      <c r="K497" s="79"/>
      <c r="L497" s="79"/>
      <c r="M497" s="79"/>
      <c r="N497" s="79"/>
    </row>
    <row r="498" spans="2:14" x14ac:dyDescent="0.2">
      <c r="B498" s="166" t="s">
        <v>63</v>
      </c>
      <c r="C498" s="166"/>
      <c r="D498" s="166"/>
      <c r="E498" s="166"/>
      <c r="F498" s="166"/>
      <c r="G498" s="166"/>
      <c r="H498" s="166"/>
      <c r="I498" s="166"/>
      <c r="J498" s="79"/>
      <c r="K498" s="79"/>
      <c r="L498" s="79"/>
      <c r="M498" s="79"/>
      <c r="N498" s="79"/>
    </row>
    <row r="499" spans="2:14" x14ac:dyDescent="0.2">
      <c r="B499" s="166" t="s">
        <v>64</v>
      </c>
      <c r="C499" s="166"/>
      <c r="D499" s="166"/>
      <c r="E499" s="166"/>
      <c r="F499" s="166"/>
      <c r="G499" s="166"/>
      <c r="H499" s="166"/>
      <c r="I499" s="166"/>
      <c r="J499" s="79"/>
      <c r="K499" s="79"/>
      <c r="L499" s="79"/>
      <c r="M499" s="79"/>
      <c r="N499" s="79"/>
    </row>
    <row r="500" spans="2:14" x14ac:dyDescent="0.2">
      <c r="B500" s="166"/>
      <c r="C500" s="166"/>
      <c r="D500" s="166"/>
      <c r="E500" s="166"/>
      <c r="F500" s="166"/>
      <c r="G500" s="166"/>
      <c r="H500" s="166"/>
      <c r="I500" s="166"/>
      <c r="J500" s="79"/>
      <c r="K500" s="79"/>
      <c r="L500" s="79"/>
      <c r="M500" s="79"/>
      <c r="N500" s="79"/>
    </row>
    <row r="501" spans="2:14" x14ac:dyDescent="0.2">
      <c r="B501" s="79" t="s">
        <v>65</v>
      </c>
      <c r="C501" s="79"/>
      <c r="D501" s="79"/>
      <c r="E501" s="79"/>
      <c r="F501" s="79"/>
      <c r="G501" s="79"/>
      <c r="H501" s="79"/>
      <c r="I501" s="79"/>
      <c r="J501" s="79" t="s">
        <v>66</v>
      </c>
      <c r="K501" s="79"/>
      <c r="L501" s="79"/>
      <c r="M501" s="79"/>
      <c r="N501" s="79"/>
    </row>
    <row r="502" spans="2:14" x14ac:dyDescent="0.2">
      <c r="B502" s="102" t="s">
        <v>101</v>
      </c>
      <c r="C502" s="102"/>
      <c r="D502" s="79"/>
      <c r="E502" s="79"/>
      <c r="F502" s="79"/>
      <c r="G502" s="79"/>
      <c r="H502" s="79"/>
      <c r="I502" s="79"/>
      <c r="J502" s="102"/>
      <c r="K502" s="102"/>
      <c r="L502" s="102"/>
      <c r="M502" s="79"/>
      <c r="N502" s="79"/>
    </row>
    <row r="503" spans="2:14" x14ac:dyDescent="0.2">
      <c r="B503" s="90" t="s">
        <v>67</v>
      </c>
      <c r="C503" s="79"/>
      <c r="D503" s="79"/>
      <c r="E503" s="79"/>
      <c r="F503" s="79"/>
      <c r="G503" s="79"/>
      <c r="H503" s="79"/>
      <c r="I503" s="79"/>
      <c r="J503" s="79" t="s">
        <v>67</v>
      </c>
      <c r="K503" s="79"/>
      <c r="L503" s="79"/>
      <c r="M503" s="79"/>
      <c r="N503" s="79"/>
    </row>
    <row r="504" spans="2:14" x14ac:dyDescent="0.2">
      <c r="B504" s="79"/>
      <c r="C504" s="79"/>
      <c r="D504" s="79"/>
      <c r="E504" s="79"/>
      <c r="F504" s="79"/>
      <c r="G504" s="79"/>
      <c r="H504" s="79"/>
      <c r="I504" s="79"/>
      <c r="J504" s="79"/>
      <c r="K504" s="79"/>
      <c r="L504" s="79"/>
      <c r="M504" s="79"/>
      <c r="N504" s="79"/>
    </row>
    <row r="505" spans="2:14" x14ac:dyDescent="0.2">
      <c r="B505" s="102"/>
      <c r="C505" s="102"/>
      <c r="D505" s="79"/>
      <c r="E505" s="79"/>
      <c r="F505" s="79"/>
      <c r="G505" s="79"/>
      <c r="H505" s="79"/>
      <c r="I505" s="79"/>
      <c r="J505" s="102"/>
      <c r="K505" s="102"/>
      <c r="L505" s="102"/>
      <c r="M505" s="79"/>
      <c r="N505" s="79"/>
    </row>
    <row r="506" spans="2:14" x14ac:dyDescent="0.2">
      <c r="B506" s="91" t="s">
        <v>68</v>
      </c>
      <c r="C506" s="79"/>
      <c r="D506" s="79"/>
      <c r="E506" s="79"/>
      <c r="F506" s="79"/>
      <c r="G506" s="79"/>
      <c r="H506" s="79"/>
      <c r="I506" s="79"/>
      <c r="J506" s="177" t="s">
        <v>68</v>
      </c>
      <c r="K506" s="177"/>
      <c r="L506" s="177"/>
      <c r="M506" s="79"/>
      <c r="N506" s="79"/>
    </row>
    <row r="507" spans="2:14" x14ac:dyDescent="0.2">
      <c r="B507" s="79"/>
      <c r="C507" s="79"/>
      <c r="D507" s="79"/>
      <c r="E507" s="79"/>
      <c r="F507" s="79"/>
      <c r="G507" s="79"/>
      <c r="H507" s="79"/>
      <c r="I507" s="79"/>
      <c r="J507" s="79"/>
      <c r="K507" s="79"/>
      <c r="L507" s="79"/>
      <c r="M507" s="79"/>
      <c r="N507" s="79"/>
    </row>
    <row r="508" spans="2:14" x14ac:dyDescent="0.2">
      <c r="B508" s="166" t="s">
        <v>69</v>
      </c>
      <c r="C508" s="79"/>
      <c r="D508" s="79"/>
      <c r="E508" s="79"/>
      <c r="F508" s="79"/>
      <c r="G508" s="79"/>
      <c r="H508" s="79"/>
      <c r="I508" s="79"/>
      <c r="J508" s="79" t="s">
        <v>69</v>
      </c>
      <c r="K508" s="79"/>
      <c r="L508" s="79"/>
      <c r="M508" s="79"/>
      <c r="N508" s="79"/>
    </row>
    <row r="513" spans="2:14" x14ac:dyDescent="0.2">
      <c r="B513" s="79"/>
      <c r="C513" s="79"/>
      <c r="D513" s="79"/>
      <c r="E513" s="79"/>
      <c r="F513" s="79"/>
      <c r="G513" s="79"/>
      <c r="H513" s="79"/>
      <c r="I513" s="79"/>
      <c r="J513" s="79"/>
      <c r="K513" s="79"/>
      <c r="M513" s="79"/>
      <c r="N513" s="106" t="s">
        <v>34</v>
      </c>
    </row>
    <row r="514" spans="2:14" x14ac:dyDescent="0.2">
      <c r="B514" s="79"/>
      <c r="C514" s="79"/>
      <c r="D514" s="79"/>
      <c r="E514" s="79"/>
      <c r="F514" s="79"/>
      <c r="G514" s="79"/>
      <c r="H514" s="79"/>
      <c r="I514" s="79"/>
      <c r="J514" s="79"/>
      <c r="K514" s="79"/>
      <c r="M514" s="79"/>
      <c r="N514" s="106" t="s">
        <v>35</v>
      </c>
    </row>
    <row r="515" spans="2:14" x14ac:dyDescent="0.2">
      <c r="B515" s="79"/>
      <c r="C515" s="79"/>
      <c r="D515" s="79"/>
      <c r="E515" s="79"/>
      <c r="F515" s="79"/>
      <c r="G515" s="79"/>
      <c r="H515" s="79"/>
      <c r="I515" s="79"/>
      <c r="J515" s="79"/>
      <c r="K515" s="79"/>
      <c r="M515" s="79"/>
      <c r="N515" s="106" t="s">
        <v>36</v>
      </c>
    </row>
    <row r="516" spans="2:14" x14ac:dyDescent="0.2">
      <c r="B516" s="79"/>
      <c r="C516" s="79"/>
      <c r="D516" s="79"/>
      <c r="E516" s="79"/>
      <c r="F516" s="79"/>
      <c r="G516" s="79"/>
      <c r="H516" s="79"/>
      <c r="I516" s="79"/>
      <c r="J516" s="79"/>
      <c r="K516" s="79"/>
      <c r="L516" s="79"/>
      <c r="M516" s="79"/>
      <c r="N516" s="79"/>
    </row>
    <row r="517" spans="2:14" x14ac:dyDescent="0.2">
      <c r="B517" s="79"/>
      <c r="C517" s="156" t="s">
        <v>37</v>
      </c>
      <c r="D517" s="156"/>
      <c r="E517" s="156"/>
      <c r="F517" s="156"/>
      <c r="G517" s="156"/>
      <c r="H517" s="156"/>
      <c r="I517" s="156"/>
      <c r="J517" s="156"/>
      <c r="K517" s="156"/>
      <c r="L517" s="156"/>
      <c r="M517" s="79"/>
      <c r="N517" s="79"/>
    </row>
    <row r="518" spans="2:14" x14ac:dyDescent="0.2">
      <c r="B518" s="79"/>
      <c r="C518" s="156" t="s">
        <v>38</v>
      </c>
      <c r="D518" s="156"/>
      <c r="E518" s="156"/>
      <c r="F518" s="156"/>
      <c r="G518" s="156"/>
      <c r="H518" s="156"/>
      <c r="I518" s="156"/>
      <c r="J518" s="156"/>
      <c r="K518" s="156"/>
      <c r="L518" s="156"/>
      <c r="M518" s="79"/>
      <c r="N518" s="79"/>
    </row>
    <row r="519" spans="2:14" x14ac:dyDescent="0.2">
      <c r="B519" s="79" t="s">
        <v>39</v>
      </c>
      <c r="C519" s="156"/>
      <c r="D519" s="156"/>
      <c r="E519" s="156"/>
      <c r="F519" s="156"/>
      <c r="G519" s="156"/>
      <c r="H519" s="156"/>
      <c r="I519" s="156"/>
      <c r="J519" s="156"/>
      <c r="K519" s="156"/>
      <c r="L519" s="156" t="s">
        <v>40</v>
      </c>
      <c r="M519" s="156"/>
      <c r="N519" s="156"/>
    </row>
    <row r="520" spans="2:14" x14ac:dyDescent="0.2">
      <c r="B520" s="79"/>
      <c r="C520" s="156"/>
      <c r="D520" s="156"/>
      <c r="E520" s="156"/>
      <c r="F520" s="156"/>
      <c r="G520" s="156"/>
      <c r="H520" s="156"/>
      <c r="I520" s="156"/>
      <c r="J520" s="156"/>
      <c r="K520" s="156"/>
      <c r="L520" s="156"/>
      <c r="M520" s="156"/>
      <c r="N520" s="156"/>
    </row>
    <row r="521" spans="2:14" x14ac:dyDescent="0.2">
      <c r="B521" s="79" t="s">
        <v>41</v>
      </c>
      <c r="C521" s="156"/>
      <c r="D521" s="156"/>
      <c r="E521" s="156"/>
      <c r="F521" s="156"/>
      <c r="G521" s="156"/>
      <c r="H521" s="156"/>
      <c r="I521" s="156"/>
      <c r="J521" s="156"/>
      <c r="K521" s="156"/>
      <c r="L521" s="156"/>
      <c r="M521" s="156"/>
      <c r="N521" s="156"/>
    </row>
    <row r="522" spans="2:14" x14ac:dyDescent="0.2">
      <c r="B522" s="79" t="s">
        <v>42</v>
      </c>
      <c r="C522" s="156"/>
      <c r="D522" s="156"/>
      <c r="E522" s="156"/>
      <c r="F522" s="156"/>
      <c r="G522" s="156"/>
      <c r="H522" s="156"/>
      <c r="I522" s="156"/>
      <c r="J522" s="156"/>
      <c r="K522" s="156"/>
      <c r="L522" s="156"/>
      <c r="M522" s="156"/>
      <c r="N522" s="156"/>
    </row>
    <row r="523" spans="2:14" x14ac:dyDescent="0.2">
      <c r="B523" s="79" t="s">
        <v>122</v>
      </c>
      <c r="C523" s="156"/>
      <c r="D523" s="156"/>
      <c r="E523" s="156"/>
      <c r="F523" s="156"/>
      <c r="G523" s="156"/>
      <c r="H523" s="156"/>
      <c r="I523" s="156"/>
      <c r="J523" s="156"/>
      <c r="K523" s="156"/>
      <c r="L523" s="156"/>
      <c r="M523" s="156"/>
      <c r="N523" s="156"/>
    </row>
    <row r="524" spans="2:14" x14ac:dyDescent="0.2">
      <c r="B524" s="79"/>
      <c r="C524" s="156"/>
      <c r="D524" s="156"/>
      <c r="E524" s="156"/>
      <c r="F524" s="156"/>
      <c r="G524" s="156"/>
      <c r="H524" s="156"/>
      <c r="I524" s="156"/>
      <c r="J524" s="156"/>
      <c r="K524" s="156"/>
      <c r="L524" s="156"/>
      <c r="M524" s="156"/>
      <c r="N524" s="156"/>
    </row>
    <row r="525" spans="2:14" x14ac:dyDescent="0.2">
      <c r="B525" s="79"/>
      <c r="C525" s="79"/>
      <c r="D525" s="79"/>
      <c r="E525" s="79"/>
      <c r="F525" s="79"/>
      <c r="G525" s="79"/>
      <c r="H525" s="79"/>
      <c r="I525" s="79"/>
      <c r="J525" s="79"/>
      <c r="K525" s="79"/>
      <c r="L525" s="79"/>
      <c r="M525" s="79"/>
      <c r="N525" s="79"/>
    </row>
    <row r="526" spans="2:14" ht="25.5" x14ac:dyDescent="0.2">
      <c r="B526" s="157" t="s">
        <v>24</v>
      </c>
      <c r="C526" s="159" t="s">
        <v>43</v>
      </c>
      <c r="D526" s="161" t="s">
        <v>44</v>
      </c>
      <c r="E526" s="161" t="s">
        <v>45</v>
      </c>
      <c r="F526" s="161" t="s">
        <v>70</v>
      </c>
      <c r="G526" s="161" t="s">
        <v>46</v>
      </c>
      <c r="H526" s="161" t="s">
        <v>8</v>
      </c>
      <c r="I526" s="162" t="s">
        <v>47</v>
      </c>
      <c r="J526" s="162"/>
      <c r="K526" s="162"/>
      <c r="L526" s="162"/>
      <c r="M526" s="163" t="s">
        <v>48</v>
      </c>
      <c r="N526" s="164" t="s">
        <v>49</v>
      </c>
    </row>
    <row r="527" spans="2:14" x14ac:dyDescent="0.2">
      <c r="B527" s="158"/>
      <c r="C527" s="160"/>
      <c r="D527" s="161"/>
      <c r="E527" s="161"/>
      <c r="F527" s="161"/>
      <c r="G527" s="161"/>
      <c r="H527" s="161"/>
      <c r="I527" s="92" t="s">
        <v>50</v>
      </c>
      <c r="J527" s="92" t="s">
        <v>51</v>
      </c>
      <c r="K527" s="92" t="s">
        <v>52</v>
      </c>
      <c r="L527" s="92" t="s">
        <v>53</v>
      </c>
      <c r="M527" s="163"/>
      <c r="N527" s="165"/>
    </row>
    <row r="528" spans="2:14" x14ac:dyDescent="0.2">
      <c r="B528" s="167" t="s">
        <v>121</v>
      </c>
      <c r="C528" s="168"/>
      <c r="D528" s="168"/>
      <c r="E528" s="168"/>
      <c r="F528" s="168"/>
      <c r="G528" s="169"/>
      <c r="H528" s="93" t="s">
        <v>17</v>
      </c>
      <c r="I528" s="94">
        <v>114.43</v>
      </c>
      <c r="J528" s="94">
        <v>81.540000000000006</v>
      </c>
      <c r="K528" s="94">
        <v>41.31</v>
      </c>
      <c r="L528" s="94"/>
      <c r="M528" s="94">
        <v>6.52</v>
      </c>
      <c r="N528" s="94"/>
    </row>
    <row r="529" spans="2:14" x14ac:dyDescent="0.2">
      <c r="B529" s="170"/>
      <c r="C529" s="171"/>
      <c r="D529" s="171"/>
      <c r="E529" s="171"/>
      <c r="F529" s="171"/>
      <c r="G529" s="172"/>
      <c r="H529" s="93" t="s">
        <v>22</v>
      </c>
      <c r="I529" s="94">
        <v>855.9</v>
      </c>
      <c r="J529" s="94">
        <v>611.54999999999995</v>
      </c>
      <c r="K529" s="94">
        <v>307.68</v>
      </c>
      <c r="L529" s="94"/>
      <c r="M529" s="94">
        <v>26.64</v>
      </c>
      <c r="N529" s="94"/>
    </row>
    <row r="530" spans="2:14" x14ac:dyDescent="0.2">
      <c r="B530" s="170"/>
      <c r="C530" s="171"/>
      <c r="D530" s="171"/>
      <c r="E530" s="171"/>
      <c r="F530" s="171"/>
      <c r="G530" s="172"/>
      <c r="H530" s="93" t="s">
        <v>112</v>
      </c>
      <c r="I530" s="94">
        <v>855.9</v>
      </c>
      <c r="J530" s="94">
        <v>611.54999999999995</v>
      </c>
      <c r="K530" s="94">
        <v>307.68</v>
      </c>
      <c r="L530" s="94"/>
      <c r="M530" s="94">
        <v>26.64</v>
      </c>
      <c r="N530" s="94"/>
    </row>
    <row r="531" spans="2:14" x14ac:dyDescent="0.2">
      <c r="B531" s="170"/>
      <c r="C531" s="171"/>
      <c r="D531" s="171"/>
      <c r="E531" s="171"/>
      <c r="F531" s="171"/>
      <c r="G531" s="172"/>
      <c r="H531" s="93" t="s">
        <v>19</v>
      </c>
      <c r="I531" s="94">
        <v>67.95</v>
      </c>
      <c r="J531" s="94">
        <v>49.47</v>
      </c>
      <c r="K531" s="94">
        <v>25.28</v>
      </c>
      <c r="L531" s="94"/>
      <c r="M531" s="94">
        <v>1.36</v>
      </c>
      <c r="N531" s="94"/>
    </row>
    <row r="532" spans="2:14" x14ac:dyDescent="0.2">
      <c r="B532" s="170"/>
      <c r="C532" s="171"/>
      <c r="D532" s="171"/>
      <c r="E532" s="171"/>
      <c r="F532" s="171"/>
      <c r="G532" s="172"/>
      <c r="H532" s="93" t="s">
        <v>117</v>
      </c>
      <c r="I532" s="94">
        <v>206.02</v>
      </c>
      <c r="J532" s="94">
        <v>146.77000000000001</v>
      </c>
      <c r="K532" s="94">
        <v>73.66</v>
      </c>
      <c r="L532" s="94"/>
      <c r="M532" s="94">
        <v>6.25</v>
      </c>
      <c r="N532" s="94"/>
    </row>
    <row r="533" spans="2:14" x14ac:dyDescent="0.2">
      <c r="B533" s="173"/>
      <c r="C533" s="174"/>
      <c r="D533" s="174"/>
      <c r="E533" s="174"/>
      <c r="F533" s="174"/>
      <c r="G533" s="175"/>
      <c r="H533" s="93" t="s">
        <v>134</v>
      </c>
      <c r="I533" s="94">
        <v>21.74</v>
      </c>
      <c r="J533" s="94">
        <v>16.579999999999998</v>
      </c>
      <c r="K533" s="94">
        <v>8.43</v>
      </c>
      <c r="L533" s="94"/>
      <c r="M533" s="94">
        <v>0.54</v>
      </c>
      <c r="N533" s="94"/>
    </row>
    <row r="534" spans="2:14" x14ac:dyDescent="0.2">
      <c r="B534" s="95" t="s">
        <v>116</v>
      </c>
      <c r="C534" s="92" t="s">
        <v>54</v>
      </c>
      <c r="D534" s="95">
        <v>51</v>
      </c>
      <c r="E534" s="95">
        <v>2</v>
      </c>
      <c r="F534" s="95">
        <v>1</v>
      </c>
      <c r="G534" s="96">
        <v>0.3</v>
      </c>
      <c r="H534" s="97" t="s">
        <v>17</v>
      </c>
      <c r="I534" s="98">
        <v>0.15</v>
      </c>
      <c r="J534" s="98">
        <v>0.27</v>
      </c>
      <c r="K534" s="98"/>
      <c r="L534" s="81">
        <f>IFERROR(SUM(I534,J534,K534),"")</f>
        <v>0.42000000000000004</v>
      </c>
      <c r="M534" s="99">
        <v>5.78</v>
      </c>
      <c r="N534" s="81">
        <f>IFERROR(SUM(L534,M534),"")</f>
        <v>6.2</v>
      </c>
    </row>
    <row r="535" spans="2:14" x14ac:dyDescent="0.2">
      <c r="B535" s="92"/>
      <c r="C535" s="92"/>
      <c r="D535" s="92"/>
      <c r="E535" s="92"/>
      <c r="F535" s="92"/>
      <c r="G535" s="92"/>
      <c r="H535" s="82" t="s">
        <v>55</v>
      </c>
      <c r="I535" s="83">
        <f>IFERROR(I534*I528,"")</f>
        <v>17.1645</v>
      </c>
      <c r="J535" s="83">
        <f t="shared" ref="J535:K535" si="86">IFERROR(J534*J528,"")</f>
        <v>22.015800000000002</v>
      </c>
      <c r="K535" s="83">
        <f t="shared" si="86"/>
        <v>0</v>
      </c>
      <c r="L535" s="83">
        <f>IFERROR(SUM(I535,J535,K535),"")</f>
        <v>39.180300000000003</v>
      </c>
      <c r="M535" s="83">
        <f>IFERROR(M534*M528,"")</f>
        <v>37.685600000000001</v>
      </c>
      <c r="N535" s="81">
        <f>IFERROR(SUM(L535,M535),"")</f>
        <v>76.865900000000011</v>
      </c>
    </row>
    <row r="536" spans="2:14" x14ac:dyDescent="0.2">
      <c r="B536" s="92"/>
      <c r="C536" s="92"/>
      <c r="D536" s="92"/>
      <c r="E536" s="92"/>
      <c r="F536" s="92"/>
      <c r="G536" s="92"/>
      <c r="H536" s="97" t="s">
        <v>22</v>
      </c>
      <c r="I536" s="98"/>
      <c r="J536" s="98"/>
      <c r="K536" s="98"/>
      <c r="L536" s="81">
        <f t="shared" ref="L536:L547" si="87">IFERROR(SUM(I536,J536,K536),"")</f>
        <v>0</v>
      </c>
      <c r="M536" s="99">
        <v>10.28</v>
      </c>
      <c r="N536" s="81">
        <f t="shared" ref="N536" si="88">IFERROR(SUM(L536,M536),"")</f>
        <v>10.28</v>
      </c>
    </row>
    <row r="537" spans="2:14" x14ac:dyDescent="0.2">
      <c r="B537" s="92"/>
      <c r="C537" s="92"/>
      <c r="D537" s="92"/>
      <c r="E537" s="92"/>
      <c r="F537" s="92"/>
      <c r="G537" s="92"/>
      <c r="H537" s="82" t="s">
        <v>55</v>
      </c>
      <c r="I537" s="83">
        <f>IFERROR(I536*I529,"")</f>
        <v>0</v>
      </c>
      <c r="J537" s="83">
        <f t="shared" ref="J537:K537" si="89">IFERROR(J536*J529,"")</f>
        <v>0</v>
      </c>
      <c r="K537" s="83">
        <f t="shared" si="89"/>
        <v>0</v>
      </c>
      <c r="L537" s="83">
        <f t="shared" si="87"/>
        <v>0</v>
      </c>
      <c r="M537" s="83">
        <f>IFERROR(M536*M529,"")</f>
        <v>273.85919999999999</v>
      </c>
      <c r="N537" s="81">
        <f>IFERROR(SUM(L537,M537),"")</f>
        <v>273.85919999999999</v>
      </c>
    </row>
    <row r="538" spans="2:14" x14ac:dyDescent="0.2">
      <c r="B538" s="92"/>
      <c r="C538" s="92"/>
      <c r="D538" s="92"/>
      <c r="E538" s="92"/>
      <c r="F538" s="92"/>
      <c r="G538" s="92"/>
      <c r="H538" s="97" t="s">
        <v>112</v>
      </c>
      <c r="I538" s="98"/>
      <c r="J538" s="98"/>
      <c r="K538" s="98"/>
      <c r="L538" s="81">
        <f t="shared" si="87"/>
        <v>0</v>
      </c>
      <c r="M538" s="99">
        <v>21.78</v>
      </c>
      <c r="N538" s="81">
        <f t="shared" ref="N538" si="90">IFERROR(SUM(L538,M538),"")</f>
        <v>21.78</v>
      </c>
    </row>
    <row r="539" spans="2:14" x14ac:dyDescent="0.2">
      <c r="B539" s="92"/>
      <c r="C539" s="92"/>
      <c r="D539" s="92"/>
      <c r="E539" s="92"/>
      <c r="F539" s="92"/>
      <c r="G539" s="92"/>
      <c r="H539" s="82" t="s">
        <v>55</v>
      </c>
      <c r="I539" s="83">
        <f>IFERROR(I538*I530,"")</f>
        <v>0</v>
      </c>
      <c r="J539" s="83">
        <f>IFERROR(J538*J530,"")</f>
        <v>0</v>
      </c>
      <c r="K539" s="83">
        <f>IFERROR(K538*K530,"")</f>
        <v>0</v>
      </c>
      <c r="L539" s="83">
        <f t="shared" si="87"/>
        <v>0</v>
      </c>
      <c r="M539" s="83">
        <f>IFERROR(M538*M530,"")</f>
        <v>580.2192</v>
      </c>
      <c r="N539" s="81">
        <f>IFERROR(SUM(L539,M539),"")</f>
        <v>580.2192</v>
      </c>
    </row>
    <row r="540" spans="2:14" x14ac:dyDescent="0.2">
      <c r="B540" s="92"/>
      <c r="C540" s="92"/>
      <c r="D540" s="92"/>
      <c r="E540" s="92"/>
      <c r="F540" s="92"/>
      <c r="G540" s="92"/>
      <c r="H540" s="84" t="s">
        <v>19</v>
      </c>
      <c r="I540" s="99">
        <v>2.23</v>
      </c>
      <c r="J540" s="99">
        <v>1.35</v>
      </c>
      <c r="K540" s="99">
        <v>0.3</v>
      </c>
      <c r="L540" s="81">
        <f t="shared" si="87"/>
        <v>3.88</v>
      </c>
      <c r="M540" s="99">
        <v>7.84</v>
      </c>
      <c r="N540" s="81">
        <f t="shared" ref="N540" si="91">IFERROR(SUM(L540,M540),"")</f>
        <v>11.719999999999999</v>
      </c>
    </row>
    <row r="541" spans="2:14" x14ac:dyDescent="0.2">
      <c r="B541" s="92"/>
      <c r="C541" s="92"/>
      <c r="D541" s="92"/>
      <c r="E541" s="92"/>
      <c r="F541" s="92"/>
      <c r="G541" s="92"/>
      <c r="H541" s="82" t="s">
        <v>55</v>
      </c>
      <c r="I541" s="83">
        <f>IFERROR(I540*I531,"")</f>
        <v>151.52850000000001</v>
      </c>
      <c r="J541" s="83">
        <f>IFERROR(J540*J531,"")</f>
        <v>66.784500000000008</v>
      </c>
      <c r="K541" s="83">
        <f>IFERROR(K540*K531,"")</f>
        <v>7.5839999999999996</v>
      </c>
      <c r="L541" s="83">
        <f t="shared" si="87"/>
        <v>225.89700000000002</v>
      </c>
      <c r="M541" s="83">
        <f>IFERROR(M540*M531,"")</f>
        <v>10.6624</v>
      </c>
      <c r="N541" s="81">
        <f>IFERROR(SUM(L541,M541),"")</f>
        <v>236.55940000000001</v>
      </c>
    </row>
    <row r="542" spans="2:14" x14ac:dyDescent="0.2">
      <c r="B542" s="92"/>
      <c r="C542" s="92"/>
      <c r="D542" s="92"/>
      <c r="E542" s="92"/>
      <c r="F542" s="92"/>
      <c r="G542" s="92"/>
      <c r="H542" s="84" t="s">
        <v>117</v>
      </c>
      <c r="I542" s="99">
        <v>0.06</v>
      </c>
      <c r="J542" s="99">
        <v>0.97</v>
      </c>
      <c r="K542" s="99">
        <v>0.34</v>
      </c>
      <c r="L542" s="81">
        <f t="shared" si="87"/>
        <v>1.37</v>
      </c>
      <c r="M542" s="99">
        <v>8</v>
      </c>
      <c r="N542" s="81">
        <f t="shared" ref="N542" si="92">IFERROR(SUM(L542,M542),"")</f>
        <v>9.370000000000001</v>
      </c>
    </row>
    <row r="543" spans="2:14" x14ac:dyDescent="0.2">
      <c r="B543" s="92"/>
      <c r="C543" s="92"/>
      <c r="D543" s="92"/>
      <c r="E543" s="92"/>
      <c r="F543" s="92"/>
      <c r="G543" s="92"/>
      <c r="H543" s="82" t="s">
        <v>55</v>
      </c>
      <c r="I543" s="83">
        <f>IFERROR(I542*I532,"")</f>
        <v>12.3612</v>
      </c>
      <c r="J543" s="83">
        <f>IFERROR(J542*J532,"")</f>
        <v>142.36690000000002</v>
      </c>
      <c r="K543" s="83">
        <f>IFERROR(K542*K532,"")</f>
        <v>25.0444</v>
      </c>
      <c r="L543" s="83">
        <f t="shared" si="87"/>
        <v>179.77250000000001</v>
      </c>
      <c r="M543" s="83">
        <f>IFERROR(M542*M532,"")</f>
        <v>50</v>
      </c>
      <c r="N543" s="81">
        <f>IFERROR(SUM(L543,M543),"")</f>
        <v>229.77250000000001</v>
      </c>
    </row>
    <row r="544" spans="2:14" x14ac:dyDescent="0.2">
      <c r="B544" s="92"/>
      <c r="C544" s="92"/>
      <c r="D544" s="92"/>
      <c r="E544" s="92"/>
      <c r="F544" s="92"/>
      <c r="G544" s="92"/>
      <c r="H544" s="84" t="s">
        <v>134</v>
      </c>
      <c r="I544" s="99">
        <v>3.18</v>
      </c>
      <c r="J544" s="99">
        <v>0.95</v>
      </c>
      <c r="K544" s="99"/>
      <c r="L544" s="81">
        <f t="shared" si="87"/>
        <v>4.13</v>
      </c>
      <c r="M544" s="99">
        <v>4.78</v>
      </c>
      <c r="N544" s="81">
        <f t="shared" ref="N544" si="93">IFERROR(SUM(L544,M544),"")</f>
        <v>8.91</v>
      </c>
    </row>
    <row r="545" spans="2:14" x14ac:dyDescent="0.2">
      <c r="B545" s="92"/>
      <c r="C545" s="92"/>
      <c r="D545" s="92"/>
      <c r="E545" s="92"/>
      <c r="F545" s="92"/>
      <c r="G545" s="92"/>
      <c r="H545" s="82" t="s">
        <v>55</v>
      </c>
      <c r="I545" s="83">
        <f>IFERROR(I544*I533,"")</f>
        <v>69.133200000000002</v>
      </c>
      <c r="J545" s="83">
        <f>IFERROR(J544*J533,"")</f>
        <v>15.750999999999998</v>
      </c>
      <c r="K545" s="83">
        <f>IFERROR(K544*K533,"")</f>
        <v>0</v>
      </c>
      <c r="L545" s="83">
        <f t="shared" si="87"/>
        <v>84.884199999999993</v>
      </c>
      <c r="M545" s="83">
        <f>IFERROR(M544*M533,"")</f>
        <v>2.5812000000000004</v>
      </c>
      <c r="N545" s="81">
        <f>IFERROR(SUM(L545,M545),"")</f>
        <v>87.465399999999988</v>
      </c>
    </row>
    <row r="546" spans="2:14" x14ac:dyDescent="0.2">
      <c r="B546" s="92"/>
      <c r="C546" s="92"/>
      <c r="D546" s="92"/>
      <c r="E546" s="92"/>
      <c r="F546" s="92"/>
      <c r="G546" s="92"/>
      <c r="H546" s="85" t="s">
        <v>56</v>
      </c>
      <c r="I546" s="86">
        <f ca="1">SUM(I534:OFFSET(I546,-1,0))-I547</f>
        <v>5.6200000000000045</v>
      </c>
      <c r="J546" s="86">
        <f ca="1">SUM(J534:OFFSET(J546,-1,0))-J547</f>
        <v>3.5399999999999636</v>
      </c>
      <c r="K546" s="86">
        <f ca="1">SUM(K534:OFFSET(K546,-1,0))-K547</f>
        <v>0.64000000000000057</v>
      </c>
      <c r="L546" s="86">
        <f t="shared" ca="1" si="87"/>
        <v>9.7999999999999687</v>
      </c>
      <c r="M546" s="86">
        <f ca="1">SUM(M534:OFFSET(M546,-1,0))-M547</f>
        <v>58.460000000000036</v>
      </c>
      <c r="N546" s="86">
        <f t="shared" ref="N546" ca="1" si="94">IFERROR(SUM(L546,M546),"")</f>
        <v>68.260000000000005</v>
      </c>
    </row>
    <row r="547" spans="2:14" x14ac:dyDescent="0.2">
      <c r="B547" s="92"/>
      <c r="C547" s="92"/>
      <c r="D547" s="92"/>
      <c r="E547" s="92"/>
      <c r="F547" s="92"/>
      <c r="G547" s="92"/>
      <c r="H547" s="85" t="s">
        <v>71</v>
      </c>
      <c r="I547" s="86">
        <f>SUMIF(H534:H545,"стоимость",I534:I545)</f>
        <v>250.18740000000003</v>
      </c>
      <c r="J547" s="86">
        <f>SUMIF(H534:H545,"стоимость",J534:J545)</f>
        <v>246.91820000000004</v>
      </c>
      <c r="K547" s="86">
        <f>SUMIF(H534:H545,"стоимость",K534:K545)</f>
        <v>32.628399999999999</v>
      </c>
      <c r="L547" s="86">
        <f t="shared" si="87"/>
        <v>529.73400000000015</v>
      </c>
      <c r="M547" s="86">
        <f>SUMIF(H534:H545,"стоимость",M534:M545)</f>
        <v>955.00760000000002</v>
      </c>
      <c r="N547" s="81">
        <f>IFERROR(SUM(L547,M547),"")</f>
        <v>1484.7416000000003</v>
      </c>
    </row>
    <row r="548" spans="2:14" x14ac:dyDescent="0.2">
      <c r="B548" s="100"/>
      <c r="C548" s="100"/>
      <c r="D548" s="100"/>
      <c r="E548" s="100"/>
      <c r="F548" s="100"/>
      <c r="G548" s="101"/>
      <c r="H548" s="87"/>
      <c r="I548" s="87"/>
      <c r="J548" s="87"/>
      <c r="K548" s="87"/>
      <c r="L548" s="88"/>
      <c r="M548" s="87"/>
      <c r="N548" s="87"/>
    </row>
    <row r="549" spans="2:14" x14ac:dyDescent="0.2">
      <c r="B549" s="176" t="s">
        <v>57</v>
      </c>
      <c r="C549" s="176"/>
      <c r="D549" s="176"/>
      <c r="E549" s="176"/>
      <c r="F549" s="176"/>
      <c r="G549" s="79"/>
      <c r="H549" s="79"/>
      <c r="I549" s="79"/>
      <c r="J549" s="87"/>
      <c r="K549" s="87"/>
      <c r="L549" s="88"/>
      <c r="M549" s="87"/>
      <c r="N549" s="87"/>
    </row>
    <row r="550" spans="2:14" x14ac:dyDescent="0.2">
      <c r="B550" s="166" t="s">
        <v>102</v>
      </c>
      <c r="C550" s="166"/>
      <c r="D550" s="166"/>
      <c r="E550" s="166"/>
      <c r="F550" s="166"/>
      <c r="G550" s="166"/>
      <c r="H550" s="166"/>
      <c r="I550" s="166"/>
      <c r="J550" s="87"/>
      <c r="K550" s="87"/>
      <c r="L550" s="88"/>
      <c r="M550" s="87"/>
      <c r="N550" s="87"/>
    </row>
    <row r="551" spans="2:14" x14ac:dyDescent="0.2">
      <c r="B551" s="166" t="s">
        <v>58</v>
      </c>
      <c r="C551" s="166"/>
      <c r="D551" s="166"/>
      <c r="E551" s="166"/>
      <c r="F551" s="166"/>
      <c r="G551" s="166"/>
      <c r="H551" s="166"/>
      <c r="I551" s="166"/>
      <c r="J551" s="87"/>
      <c r="K551" s="87"/>
      <c r="L551" s="88"/>
      <c r="M551" s="87"/>
      <c r="N551" s="87"/>
    </row>
    <row r="552" spans="2:14" x14ac:dyDescent="0.2">
      <c r="B552" s="166" t="s">
        <v>59</v>
      </c>
      <c r="C552" s="166"/>
      <c r="D552" s="166"/>
      <c r="E552" s="166"/>
      <c r="F552" s="166"/>
      <c r="G552" s="166"/>
      <c r="H552" s="166"/>
      <c r="I552" s="166"/>
      <c r="J552" s="87"/>
      <c r="K552" s="87"/>
      <c r="L552" s="88"/>
      <c r="M552" s="87"/>
      <c r="N552" s="87"/>
    </row>
    <row r="553" spans="2:14" x14ac:dyDescent="0.2">
      <c r="B553" s="166" t="s">
        <v>60</v>
      </c>
      <c r="C553" s="166"/>
      <c r="D553" s="166"/>
      <c r="E553" s="166"/>
      <c r="F553" s="166"/>
      <c r="G553" s="166"/>
      <c r="H553" s="166"/>
      <c r="I553" s="166"/>
      <c r="J553" s="87"/>
      <c r="K553" s="87"/>
      <c r="L553" s="88"/>
      <c r="M553" s="87"/>
      <c r="N553" s="87"/>
    </row>
    <row r="554" spans="2:14" x14ac:dyDescent="0.2">
      <c r="B554" s="166" t="s">
        <v>61</v>
      </c>
      <c r="C554" s="166"/>
      <c r="D554" s="166"/>
      <c r="E554" s="166"/>
      <c r="F554" s="166"/>
      <c r="G554" s="166"/>
      <c r="H554" s="166"/>
      <c r="I554" s="166"/>
      <c r="J554" s="79"/>
      <c r="K554" s="79"/>
      <c r="L554" s="79"/>
      <c r="M554" s="79"/>
      <c r="N554" s="79"/>
    </row>
    <row r="555" spans="2:14" x14ac:dyDescent="0.2">
      <c r="B555" s="166" t="s">
        <v>62</v>
      </c>
      <c r="C555" s="166"/>
      <c r="D555" s="166"/>
      <c r="E555" s="166"/>
      <c r="F555" s="166"/>
      <c r="G555" s="166"/>
      <c r="H555" s="166"/>
      <c r="I555" s="166"/>
      <c r="J555" s="79"/>
      <c r="K555" s="79"/>
      <c r="L555" s="79"/>
      <c r="M555" s="79"/>
      <c r="N555" s="79"/>
    </row>
    <row r="556" spans="2:14" x14ac:dyDescent="0.2">
      <c r="B556" s="166" t="s">
        <v>63</v>
      </c>
      <c r="C556" s="166"/>
      <c r="D556" s="166"/>
      <c r="E556" s="166"/>
      <c r="F556" s="166"/>
      <c r="G556" s="166"/>
      <c r="H556" s="166"/>
      <c r="I556" s="166"/>
      <c r="J556" s="79"/>
      <c r="K556" s="79"/>
      <c r="L556" s="79"/>
      <c r="M556" s="79"/>
      <c r="N556" s="79"/>
    </row>
    <row r="557" spans="2:14" x14ac:dyDescent="0.2">
      <c r="B557" s="166" t="s">
        <v>64</v>
      </c>
      <c r="C557" s="166"/>
      <c r="D557" s="166"/>
      <c r="E557" s="166"/>
      <c r="F557" s="166"/>
      <c r="G557" s="166"/>
      <c r="H557" s="166"/>
      <c r="I557" s="166"/>
      <c r="J557" s="79"/>
      <c r="K557" s="79"/>
      <c r="L557" s="79"/>
      <c r="M557" s="79"/>
      <c r="N557" s="79"/>
    </row>
    <row r="558" spans="2:14" x14ac:dyDescent="0.2">
      <c r="B558" s="166"/>
      <c r="C558" s="166"/>
      <c r="D558" s="166"/>
      <c r="E558" s="166"/>
      <c r="F558" s="166"/>
      <c r="G558" s="166"/>
      <c r="H558" s="166"/>
      <c r="I558" s="166"/>
      <c r="J558" s="79"/>
      <c r="K558" s="79"/>
      <c r="L558" s="79"/>
      <c r="M558" s="79"/>
      <c r="N558" s="79"/>
    </row>
    <row r="559" spans="2:14" x14ac:dyDescent="0.2">
      <c r="B559" s="79" t="s">
        <v>65</v>
      </c>
      <c r="C559" s="79"/>
      <c r="D559" s="79"/>
      <c r="E559" s="79"/>
      <c r="F559" s="79"/>
      <c r="G559" s="79"/>
      <c r="H559" s="79"/>
      <c r="I559" s="79"/>
      <c r="J559" s="79" t="s">
        <v>66</v>
      </c>
      <c r="K559" s="79"/>
      <c r="L559" s="79"/>
      <c r="M559" s="79"/>
      <c r="N559" s="79"/>
    </row>
    <row r="560" spans="2:14" x14ac:dyDescent="0.2">
      <c r="B560" s="102" t="s">
        <v>101</v>
      </c>
      <c r="C560" s="102"/>
      <c r="D560" s="79"/>
      <c r="E560" s="79"/>
      <c r="F560" s="79"/>
      <c r="G560" s="79"/>
      <c r="H560" s="79"/>
      <c r="I560" s="79"/>
      <c r="J560" s="102"/>
      <c r="K560" s="102"/>
      <c r="L560" s="102"/>
      <c r="M560" s="79"/>
      <c r="N560" s="79"/>
    </row>
    <row r="561" spans="2:14" x14ac:dyDescent="0.2">
      <c r="B561" s="90" t="s">
        <v>67</v>
      </c>
      <c r="C561" s="79"/>
      <c r="D561" s="79"/>
      <c r="E561" s="79"/>
      <c r="F561" s="79"/>
      <c r="G561" s="79"/>
      <c r="H561" s="79"/>
      <c r="I561" s="79"/>
      <c r="J561" s="79" t="s">
        <v>67</v>
      </c>
      <c r="K561" s="79"/>
      <c r="L561" s="79"/>
      <c r="M561" s="79"/>
      <c r="N561" s="79"/>
    </row>
    <row r="562" spans="2:14" x14ac:dyDescent="0.2">
      <c r="B562" s="79"/>
      <c r="C562" s="79"/>
      <c r="D562" s="79"/>
      <c r="E562" s="79"/>
      <c r="F562" s="79"/>
      <c r="G562" s="79"/>
      <c r="H562" s="79"/>
      <c r="I562" s="79"/>
      <c r="J562" s="79"/>
      <c r="K562" s="79"/>
      <c r="L562" s="79"/>
      <c r="M562" s="79"/>
      <c r="N562" s="79"/>
    </row>
    <row r="563" spans="2:14" x14ac:dyDescent="0.2">
      <c r="B563" s="102"/>
      <c r="C563" s="102"/>
      <c r="D563" s="79"/>
      <c r="E563" s="79"/>
      <c r="F563" s="79"/>
      <c r="G563" s="79"/>
      <c r="H563" s="79"/>
      <c r="I563" s="79"/>
      <c r="J563" s="102"/>
      <c r="K563" s="102"/>
      <c r="L563" s="102"/>
      <c r="M563" s="79"/>
      <c r="N563" s="79"/>
    </row>
    <row r="564" spans="2:14" x14ac:dyDescent="0.2">
      <c r="B564" s="91" t="s">
        <v>68</v>
      </c>
      <c r="C564" s="79"/>
      <c r="D564" s="79"/>
      <c r="E564" s="79"/>
      <c r="F564" s="79"/>
      <c r="G564" s="79"/>
      <c r="H564" s="79"/>
      <c r="I564" s="79"/>
      <c r="J564" s="177" t="s">
        <v>68</v>
      </c>
      <c r="K564" s="177"/>
      <c r="L564" s="177"/>
      <c r="M564" s="79"/>
      <c r="N564" s="79"/>
    </row>
    <row r="565" spans="2:14" x14ac:dyDescent="0.2">
      <c r="B565" s="79"/>
      <c r="C565" s="79"/>
      <c r="D565" s="79"/>
      <c r="E565" s="79"/>
      <c r="F565" s="79"/>
      <c r="G565" s="79"/>
      <c r="H565" s="79"/>
      <c r="I565" s="79"/>
      <c r="J565" s="79"/>
      <c r="K565" s="79"/>
      <c r="L565" s="79"/>
      <c r="M565" s="79"/>
      <c r="N565" s="79"/>
    </row>
    <row r="566" spans="2:14" x14ac:dyDescent="0.2">
      <c r="B566" s="166" t="s">
        <v>69</v>
      </c>
      <c r="C566" s="79"/>
      <c r="D566" s="79"/>
      <c r="E566" s="79"/>
      <c r="F566" s="79"/>
      <c r="G566" s="79"/>
      <c r="H566" s="79"/>
      <c r="I566" s="79"/>
      <c r="J566" s="79" t="s">
        <v>69</v>
      </c>
      <c r="K566" s="79"/>
      <c r="L566" s="79"/>
      <c r="M566" s="79"/>
      <c r="N566" s="79"/>
    </row>
  </sheetData>
  <sheetProtection selectLockedCells="1"/>
  <mergeCells count="24">
    <mergeCell ref="B43:I43"/>
    <mergeCell ref="B36:I36"/>
    <mergeCell ref="B17:G21"/>
    <mergeCell ref="B35:E35"/>
    <mergeCell ref="J50:L50"/>
    <mergeCell ref="B40:I40"/>
    <mergeCell ref="B41:I41"/>
    <mergeCell ref="B42:I42"/>
    <mergeCell ref="B37:I37"/>
    <mergeCell ref="B38:I38"/>
    <mergeCell ref="B39:I39"/>
    <mergeCell ref="C6:L6"/>
    <mergeCell ref="C7:L7"/>
    <mergeCell ref="L8:N8"/>
    <mergeCell ref="B15:B16"/>
    <mergeCell ref="C15:C16"/>
    <mergeCell ref="D15:D16"/>
    <mergeCell ref="E15:E16"/>
    <mergeCell ref="F15:F16"/>
    <mergeCell ref="G15:G16"/>
    <mergeCell ref="H15:H16"/>
    <mergeCell ref="I15:L15"/>
    <mergeCell ref="M15:M16"/>
    <mergeCell ref="N15:N16"/>
  </mergeCells>
  <pageMargins left="0" right="0" top="0" bottom="0" header="0.31496062992125984" footer="0.31496062992125984"/>
  <pageSetup paperSize="9" scale="77" orientation="landscape" r:id="rId1"/>
  <rowBreaks count="9" manualBreakCount="9">
    <brk id="54" min="1" max="13" man="1"/>
    <brk id="113" min="1" max="13" man="1"/>
    <brk id="167" min="1" max="13" man="1"/>
    <brk id="221" min="1" max="13" man="1"/>
    <brk id="280" min="1" max="13" man="1"/>
    <brk id="338" min="1" max="13" man="1"/>
    <brk id="396" min="1" max="13" man="1"/>
    <brk id="454" min="1" max="13" man="1"/>
    <brk id="512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9"/>
  <sheetViews>
    <sheetView view="pageBreakPreview" topLeftCell="A313" zoomScale="85" zoomScaleNormal="55" zoomScaleSheetLayoutView="85" zoomScalePageLayoutView="55" workbookViewId="0">
      <selection activeCell="C333" sqref="C333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8" width="5.5703125" style="53" customWidth="1"/>
    <col min="9" max="9" width="8.85546875" style="54"/>
  </cols>
  <sheetData>
    <row r="1" spans="2:10" ht="60.75" customHeight="1" x14ac:dyDescent="0.8">
      <c r="B1" s="225" t="s">
        <v>157</v>
      </c>
      <c r="C1" s="225"/>
      <c r="D1" s="225"/>
      <c r="E1" s="225"/>
      <c r="F1" s="225"/>
      <c r="G1" s="225"/>
      <c r="H1" s="225"/>
      <c r="J1" s="1"/>
    </row>
    <row r="2" spans="2:10" ht="18.75" x14ac:dyDescent="0.25">
      <c r="B2" s="226" t="s">
        <v>72</v>
      </c>
      <c r="C2" s="226"/>
      <c r="D2" s="226"/>
      <c r="E2" s="226"/>
      <c r="F2" s="226"/>
      <c r="G2" s="226"/>
      <c r="H2" s="55"/>
      <c r="J2" s="1"/>
    </row>
    <row r="3" spans="2:10" ht="25.5" x14ac:dyDescent="0.25">
      <c r="B3" s="4"/>
      <c r="C3" s="14" t="s">
        <v>73</v>
      </c>
      <c r="D3" s="15"/>
      <c r="E3" s="4"/>
      <c r="F3" s="4"/>
      <c r="G3" s="3"/>
      <c r="H3" s="55"/>
      <c r="J3" s="1"/>
    </row>
    <row r="4" spans="2:10" ht="39.950000000000003" customHeight="1" x14ac:dyDescent="0.25">
      <c r="B4" s="5"/>
      <c r="C4" s="227" t="s">
        <v>74</v>
      </c>
      <c r="D4" s="230" t="s">
        <v>114</v>
      </c>
      <c r="E4" s="231"/>
      <c r="F4" s="231"/>
      <c r="G4" s="232"/>
      <c r="H4" s="56"/>
      <c r="J4" s="1"/>
    </row>
    <row r="5" spans="2:10" ht="19.5" customHeight="1" x14ac:dyDescent="0.25">
      <c r="B5" s="5"/>
      <c r="C5" s="228"/>
      <c r="D5" s="230" t="s">
        <v>118</v>
      </c>
      <c r="E5" s="231"/>
      <c r="F5" s="231"/>
      <c r="G5" s="232"/>
      <c r="H5" s="56"/>
      <c r="J5" s="1"/>
    </row>
    <row r="6" spans="2:10" ht="19.5" customHeight="1" x14ac:dyDescent="0.25">
      <c r="B6" s="5"/>
      <c r="C6" s="229"/>
      <c r="D6" s="230" t="s">
        <v>123</v>
      </c>
      <c r="E6" s="231"/>
      <c r="F6" s="231"/>
      <c r="G6" s="232"/>
      <c r="H6" s="56"/>
      <c r="J6" s="1"/>
    </row>
    <row r="7" spans="2:10" ht="23.25" x14ac:dyDescent="0.25">
      <c r="B7" s="4"/>
      <c r="C7" s="16" t="s">
        <v>75</v>
      </c>
      <c r="D7" s="6">
        <v>2.9</v>
      </c>
      <c r="E7" s="17"/>
      <c r="F7" s="5"/>
      <c r="G7" s="3"/>
      <c r="H7" s="55"/>
      <c r="J7" s="1"/>
    </row>
    <row r="8" spans="2:10" ht="22.5" x14ac:dyDescent="0.25">
      <c r="B8" s="4"/>
      <c r="C8" s="18" t="s">
        <v>76</v>
      </c>
      <c r="D8" s="7">
        <v>790</v>
      </c>
      <c r="E8" s="204" t="s">
        <v>77</v>
      </c>
      <c r="F8" s="205"/>
      <c r="G8" s="208">
        <f>D9/D8</f>
        <v>5.4512911392405066</v>
      </c>
      <c r="H8" s="55"/>
      <c r="J8" s="1"/>
    </row>
    <row r="9" spans="2:10" ht="22.5" x14ac:dyDescent="0.25">
      <c r="B9" s="4"/>
      <c r="C9" s="18" t="s">
        <v>78</v>
      </c>
      <c r="D9" s="7">
        <v>4306.5200000000004</v>
      </c>
      <c r="E9" s="206"/>
      <c r="F9" s="207"/>
      <c r="G9" s="209"/>
      <c r="H9" s="55"/>
      <c r="J9" s="1"/>
    </row>
    <row r="10" spans="2:10" ht="23.25" x14ac:dyDescent="0.25">
      <c r="B10" s="4"/>
      <c r="C10" s="19"/>
      <c r="D10" s="8"/>
      <c r="E10" s="20"/>
      <c r="F10" s="4"/>
      <c r="G10" s="3"/>
      <c r="H10" s="55"/>
      <c r="J10" s="1"/>
    </row>
    <row r="11" spans="2:10" ht="23.25" x14ac:dyDescent="0.25">
      <c r="B11" s="4"/>
      <c r="C11" s="49" t="s">
        <v>79</v>
      </c>
      <c r="D11" s="60" t="s">
        <v>124</v>
      </c>
      <c r="E11" s="4"/>
      <c r="F11" s="4"/>
      <c r="G11" s="3"/>
      <c r="H11" s="55"/>
      <c r="J11" s="1"/>
    </row>
    <row r="12" spans="2:10" ht="23.25" x14ac:dyDescent="0.25">
      <c r="B12" s="4"/>
      <c r="C12" s="49" t="s">
        <v>80</v>
      </c>
      <c r="D12" s="60">
        <v>60</v>
      </c>
      <c r="E12" s="4"/>
      <c r="F12" s="4"/>
      <c r="G12" s="3"/>
      <c r="H12" s="55"/>
      <c r="J12" s="1"/>
    </row>
    <row r="13" spans="2:10" ht="23.25" x14ac:dyDescent="0.25">
      <c r="B13" s="4"/>
      <c r="C13" s="49" t="s">
        <v>81</v>
      </c>
      <c r="D13" s="50" t="s">
        <v>82</v>
      </c>
      <c r="E13" s="4"/>
      <c r="F13" s="4"/>
      <c r="G13" s="3"/>
      <c r="H13" s="55"/>
      <c r="J13" s="1"/>
    </row>
    <row r="14" spans="2:10" ht="24" thickBot="1" x14ac:dyDescent="0.3">
      <c r="B14" s="4"/>
      <c r="C14" s="4"/>
      <c r="D14" s="4"/>
      <c r="E14" s="4"/>
      <c r="F14" s="4"/>
      <c r="G14" s="3"/>
      <c r="H14" s="55"/>
      <c r="J14" s="1"/>
    </row>
    <row r="15" spans="2:10" ht="48" thickBot="1" x14ac:dyDescent="0.3">
      <c r="B15" s="210" t="s">
        <v>28</v>
      </c>
      <c r="C15" s="211"/>
      <c r="D15" s="9" t="s">
        <v>83</v>
      </c>
      <c r="E15" s="212" t="s">
        <v>84</v>
      </c>
      <c r="F15" s="213"/>
      <c r="G15" s="10" t="s">
        <v>85</v>
      </c>
      <c r="H15" s="55"/>
      <c r="J15" s="1"/>
    </row>
    <row r="16" spans="2:10" ht="24" thickBot="1" x14ac:dyDescent="0.3">
      <c r="B16" s="214" t="s">
        <v>86</v>
      </c>
      <c r="C16" s="215"/>
      <c r="D16" s="32">
        <v>197.93</v>
      </c>
      <c r="E16" s="51">
        <v>2.9</v>
      </c>
      <c r="F16" s="33" t="s">
        <v>27</v>
      </c>
      <c r="G16" s="34">
        <f t="shared" ref="G16:G23" si="0">D16*E16</f>
        <v>573.99699999999996</v>
      </c>
      <c r="H16" s="216"/>
      <c r="J16" s="1"/>
    </row>
    <row r="17" spans="2:10" ht="45.6" customHeight="1" x14ac:dyDescent="0.25">
      <c r="B17" s="217" t="s">
        <v>87</v>
      </c>
      <c r="C17" s="218"/>
      <c r="D17" s="35">
        <v>70.41</v>
      </c>
      <c r="E17" s="61">
        <v>0.79</v>
      </c>
      <c r="F17" s="36" t="s">
        <v>29</v>
      </c>
      <c r="G17" s="37">
        <f t="shared" si="0"/>
        <v>55.623899999999999</v>
      </c>
      <c r="H17" s="216"/>
      <c r="J17" s="1"/>
    </row>
    <row r="18" spans="2:10" ht="24" thickBot="1" x14ac:dyDescent="0.3">
      <c r="B18" s="219" t="s">
        <v>88</v>
      </c>
      <c r="C18" s="220"/>
      <c r="D18" s="38">
        <v>222.31</v>
      </c>
      <c r="E18" s="62">
        <v>0.79</v>
      </c>
      <c r="F18" s="39" t="s">
        <v>29</v>
      </c>
      <c r="G18" s="40">
        <f t="shared" si="0"/>
        <v>175.6249</v>
      </c>
      <c r="H18" s="216"/>
      <c r="J18" s="1"/>
    </row>
    <row r="19" spans="2:10" ht="24" thickBot="1" x14ac:dyDescent="0.3">
      <c r="B19" s="221" t="s">
        <v>30</v>
      </c>
      <c r="C19" s="222"/>
      <c r="D19" s="41"/>
      <c r="E19" s="41"/>
      <c r="F19" s="42" t="s">
        <v>27</v>
      </c>
      <c r="G19" s="43">
        <f t="shared" si="0"/>
        <v>0</v>
      </c>
      <c r="H19" s="216"/>
      <c r="J19" s="1"/>
    </row>
    <row r="20" spans="2:10" ht="48" customHeight="1" x14ac:dyDescent="0.25">
      <c r="B20" s="217" t="s">
        <v>89</v>
      </c>
      <c r="C20" s="218"/>
      <c r="D20" s="35">
        <v>665.33</v>
      </c>
      <c r="E20" s="35">
        <v>58</v>
      </c>
      <c r="F20" s="36" t="s">
        <v>27</v>
      </c>
      <c r="G20" s="37">
        <f t="shared" si="0"/>
        <v>38589.14</v>
      </c>
      <c r="H20" s="216"/>
      <c r="J20" s="1"/>
    </row>
    <row r="21" spans="2:10" ht="23.25" x14ac:dyDescent="0.25">
      <c r="B21" s="223" t="s">
        <v>90</v>
      </c>
      <c r="C21" s="224"/>
      <c r="D21" s="44"/>
      <c r="E21" s="44"/>
      <c r="F21" s="45" t="s">
        <v>27</v>
      </c>
      <c r="G21" s="46">
        <f t="shared" si="0"/>
        <v>0</v>
      </c>
      <c r="H21" s="216"/>
      <c r="J21" s="1"/>
    </row>
    <row r="22" spans="2:10" ht="23.25" x14ac:dyDescent="0.25">
      <c r="B22" s="223" t="s">
        <v>31</v>
      </c>
      <c r="C22" s="224"/>
      <c r="D22" s="47">
        <v>2425.1</v>
      </c>
      <c r="E22" s="52">
        <v>2.9</v>
      </c>
      <c r="F22" s="45" t="s">
        <v>27</v>
      </c>
      <c r="G22" s="46">
        <f t="shared" si="0"/>
        <v>7032.79</v>
      </c>
      <c r="H22" s="216"/>
      <c r="J22" s="1"/>
    </row>
    <row r="23" spans="2:10" ht="23.25" x14ac:dyDescent="0.25">
      <c r="B23" s="223" t="s">
        <v>91</v>
      </c>
      <c r="C23" s="224"/>
      <c r="D23" s="47">
        <v>1718.79</v>
      </c>
      <c r="E23" s="52">
        <v>2.9</v>
      </c>
      <c r="F23" s="45" t="s">
        <v>27</v>
      </c>
      <c r="G23" s="46">
        <f t="shared" si="0"/>
        <v>4984.491</v>
      </c>
      <c r="H23" s="216"/>
      <c r="J23" s="1"/>
    </row>
    <row r="24" spans="2:10" ht="23.25" x14ac:dyDescent="0.25">
      <c r="B24" s="223" t="s">
        <v>33</v>
      </c>
      <c r="C24" s="224"/>
      <c r="D24" s="47">
        <v>473.91</v>
      </c>
      <c r="E24" s="52">
        <v>2.9</v>
      </c>
      <c r="F24" s="45" t="s">
        <v>27</v>
      </c>
      <c r="G24" s="46">
        <f>D24*E24</f>
        <v>1374.3389999999999</v>
      </c>
      <c r="H24" s="216"/>
      <c r="J24" s="1"/>
    </row>
    <row r="25" spans="2:10" ht="24" thickBot="1" x14ac:dyDescent="0.3">
      <c r="B25" s="219" t="s">
        <v>32</v>
      </c>
      <c r="C25" s="220"/>
      <c r="D25" s="38">
        <v>320.5</v>
      </c>
      <c r="E25" s="38">
        <v>29</v>
      </c>
      <c r="F25" s="39" t="s">
        <v>27</v>
      </c>
      <c r="G25" s="48">
        <f>D25*E25</f>
        <v>9294.5</v>
      </c>
      <c r="H25" s="216"/>
      <c r="J25" s="1"/>
    </row>
    <row r="26" spans="2:10" ht="23.25" x14ac:dyDescent="0.25">
      <c r="B26" s="4"/>
      <c r="C26" s="21"/>
      <c r="D26" s="21"/>
      <c r="E26" s="11"/>
      <c r="F26" s="11"/>
      <c r="G26" s="3"/>
      <c r="H26" s="57"/>
      <c r="J26" s="1"/>
    </row>
    <row r="27" spans="2:10" ht="25.5" x14ac:dyDescent="0.25">
      <c r="B27" s="4"/>
      <c r="C27" s="14" t="s">
        <v>92</v>
      </c>
      <c r="D27" s="15"/>
      <c r="E27" s="4"/>
      <c r="F27" s="4"/>
      <c r="G27" s="3"/>
      <c r="H27" s="55"/>
      <c r="J27" s="1"/>
    </row>
    <row r="28" spans="2:10" ht="18.75" x14ac:dyDescent="0.25">
      <c r="B28" s="4"/>
      <c r="C28" s="201" t="s">
        <v>93</v>
      </c>
      <c r="D28" s="22" t="s">
        <v>94</v>
      </c>
      <c r="E28" s="23">
        <f>ROUND((G16+D9)/D9,2)</f>
        <v>1.1299999999999999</v>
      </c>
      <c r="F28" s="23"/>
      <c r="G28" s="5"/>
      <c r="H28" s="55"/>
      <c r="J28" s="1"/>
    </row>
    <row r="29" spans="2:10" ht="23.25" x14ac:dyDescent="0.25">
      <c r="B29" s="4"/>
      <c r="C29" s="201"/>
      <c r="D29" s="22" t="s">
        <v>95</v>
      </c>
      <c r="E29" s="23">
        <f>ROUND((G17+G18+D9)/D9,2)</f>
        <v>1.05</v>
      </c>
      <c r="F29" s="23"/>
      <c r="G29" s="12"/>
      <c r="H29" s="58"/>
      <c r="J29" s="1"/>
    </row>
    <row r="30" spans="2:10" ht="23.25" x14ac:dyDescent="0.25">
      <c r="B30" s="4"/>
      <c r="C30" s="201"/>
      <c r="D30" s="22" t="s">
        <v>96</v>
      </c>
      <c r="E30" s="23">
        <f>ROUND((G19+D9)/D9,2)</f>
        <v>1</v>
      </c>
      <c r="F30" s="5"/>
      <c r="G30" s="12"/>
      <c r="H30" s="55"/>
      <c r="J30" s="1"/>
    </row>
    <row r="31" spans="2:10" ht="23.25" x14ac:dyDescent="0.25">
      <c r="B31" s="4"/>
      <c r="C31" s="201"/>
      <c r="D31" s="24" t="s">
        <v>97</v>
      </c>
      <c r="E31" s="25">
        <f>ROUND((SUM(G20:G25)+D9)/D9,2)</f>
        <v>15.23</v>
      </c>
      <c r="F31" s="5"/>
      <c r="G31" s="12"/>
      <c r="H31" s="55"/>
      <c r="J31" s="1"/>
    </row>
    <row r="32" spans="2:10" ht="25.5" x14ac:dyDescent="0.25">
      <c r="B32" s="4"/>
      <c r="C32" s="4"/>
      <c r="D32" s="26" t="s">
        <v>98</v>
      </c>
      <c r="E32" s="27">
        <f>SUM(E28:E31)-IF(D13="сплошная",3,2)</f>
        <v>15.41</v>
      </c>
      <c r="F32" s="28"/>
      <c r="G32" s="3"/>
      <c r="H32" s="55"/>
      <c r="J32" s="1"/>
    </row>
    <row r="33" spans="2:10" ht="23.25" x14ac:dyDescent="0.25">
      <c r="B33" s="4"/>
      <c r="C33" s="4"/>
      <c r="D33" s="4"/>
      <c r="E33" s="29"/>
      <c r="F33" s="4"/>
      <c r="G33" s="3"/>
      <c r="H33" s="55"/>
      <c r="J33" s="1"/>
    </row>
    <row r="34" spans="2:10" ht="25.5" x14ac:dyDescent="0.35">
      <c r="B34" s="13"/>
      <c r="C34" s="30" t="s">
        <v>99</v>
      </c>
      <c r="D34" s="202">
        <f>E32*D9</f>
        <v>66363.473200000008</v>
      </c>
      <c r="E34" s="202"/>
      <c r="F34" s="4"/>
      <c r="G34" s="3"/>
      <c r="H34" s="55"/>
      <c r="J34" s="1"/>
    </row>
    <row r="35" spans="2:10" ht="18.75" x14ac:dyDescent="0.3">
      <c r="B35" s="4"/>
      <c r="C35" s="31" t="s">
        <v>100</v>
      </c>
      <c r="D35" s="203">
        <f>D34/D8</f>
        <v>84.00439645569621</v>
      </c>
      <c r="E35" s="203"/>
      <c r="F35" s="4"/>
      <c r="G35" s="4"/>
      <c r="H35" s="59"/>
      <c r="J35" s="1"/>
    </row>
    <row r="36" spans="2:10" x14ac:dyDescent="0.25">
      <c r="J36" s="1"/>
    </row>
    <row r="37" spans="2:10" ht="60.75" x14ac:dyDescent="0.8">
      <c r="B37" s="225" t="s">
        <v>158</v>
      </c>
      <c r="C37" s="225"/>
      <c r="D37" s="225"/>
      <c r="E37" s="225"/>
      <c r="F37" s="225"/>
      <c r="G37" s="225"/>
      <c r="H37" s="225"/>
      <c r="J37" s="1"/>
    </row>
    <row r="38" spans="2:10" ht="18.75" x14ac:dyDescent="0.25">
      <c r="B38" s="226" t="s">
        <v>72</v>
      </c>
      <c r="C38" s="226"/>
      <c r="D38" s="226"/>
      <c r="E38" s="226"/>
      <c r="F38" s="226"/>
      <c r="G38" s="226"/>
      <c r="H38" s="55"/>
    </row>
    <row r="39" spans="2:10" ht="25.5" x14ac:dyDescent="0.25">
      <c r="B39" s="4"/>
      <c r="C39" s="14" t="s">
        <v>73</v>
      </c>
      <c r="D39" s="15"/>
      <c r="E39" s="4"/>
      <c r="F39" s="4"/>
      <c r="G39" s="3"/>
      <c r="H39" s="55"/>
    </row>
    <row r="40" spans="2:10" ht="19.5" x14ac:dyDescent="0.25">
      <c r="B40" s="5"/>
      <c r="C40" s="227" t="s">
        <v>74</v>
      </c>
      <c r="D40" s="230" t="s">
        <v>114</v>
      </c>
      <c r="E40" s="231"/>
      <c r="F40" s="231"/>
      <c r="G40" s="232"/>
      <c r="H40" s="56"/>
    </row>
    <row r="41" spans="2:10" ht="19.5" x14ac:dyDescent="0.25">
      <c r="B41" s="5"/>
      <c r="C41" s="228"/>
      <c r="D41" s="230" t="s">
        <v>119</v>
      </c>
      <c r="E41" s="231"/>
      <c r="F41" s="231"/>
      <c r="G41" s="232"/>
      <c r="H41" s="56"/>
    </row>
    <row r="42" spans="2:10" ht="19.5" x14ac:dyDescent="0.25">
      <c r="B42" s="5"/>
      <c r="C42" s="229"/>
      <c r="D42" s="230" t="s">
        <v>125</v>
      </c>
      <c r="E42" s="231"/>
      <c r="F42" s="231"/>
      <c r="G42" s="232"/>
      <c r="H42" s="56"/>
    </row>
    <row r="43" spans="2:10" ht="23.25" x14ac:dyDescent="0.25">
      <c r="B43" s="4"/>
      <c r="C43" s="16" t="s">
        <v>75</v>
      </c>
      <c r="D43" s="6">
        <v>2.4</v>
      </c>
      <c r="E43" s="17"/>
      <c r="F43" s="5"/>
      <c r="G43" s="3"/>
      <c r="H43" s="55"/>
    </row>
    <row r="44" spans="2:10" ht="22.5" x14ac:dyDescent="0.25">
      <c r="B44" s="4"/>
      <c r="C44" s="18" t="s">
        <v>76</v>
      </c>
      <c r="D44" s="7">
        <v>413</v>
      </c>
      <c r="E44" s="204" t="s">
        <v>77</v>
      </c>
      <c r="F44" s="205"/>
      <c r="G44" s="208">
        <f>D45/D44</f>
        <v>13.798934624697337</v>
      </c>
      <c r="H44" s="55"/>
    </row>
    <row r="45" spans="2:10" ht="22.5" x14ac:dyDescent="0.25">
      <c r="B45" s="4"/>
      <c r="C45" s="18" t="s">
        <v>78</v>
      </c>
      <c r="D45" s="7">
        <v>5698.96</v>
      </c>
      <c r="E45" s="206"/>
      <c r="F45" s="207"/>
      <c r="G45" s="209"/>
      <c r="H45" s="55"/>
    </row>
    <row r="46" spans="2:10" ht="23.25" x14ac:dyDescent="0.25">
      <c r="B46" s="4"/>
      <c r="C46" s="19"/>
      <c r="D46" s="8"/>
      <c r="E46" s="20"/>
      <c r="F46" s="4"/>
      <c r="G46" s="3"/>
      <c r="H46" s="55"/>
    </row>
    <row r="47" spans="2:10" ht="23.25" x14ac:dyDescent="0.25">
      <c r="B47" s="4"/>
      <c r="C47" s="49" t="s">
        <v>79</v>
      </c>
      <c r="D47" s="60" t="s">
        <v>126</v>
      </c>
      <c r="E47" s="4"/>
      <c r="F47" s="4"/>
      <c r="G47" s="3"/>
      <c r="H47" s="55"/>
    </row>
    <row r="48" spans="2:10" ht="23.25" x14ac:dyDescent="0.25">
      <c r="B48" s="4"/>
      <c r="C48" s="49" t="s">
        <v>80</v>
      </c>
      <c r="D48" s="60">
        <v>45</v>
      </c>
      <c r="E48" s="4"/>
      <c r="F48" s="4"/>
      <c r="G48" s="3"/>
      <c r="H48" s="55"/>
    </row>
    <row r="49" spans="2:8" ht="23.25" x14ac:dyDescent="0.25">
      <c r="B49" s="4"/>
      <c r="C49" s="49" t="s">
        <v>81</v>
      </c>
      <c r="D49" s="50" t="s">
        <v>82</v>
      </c>
      <c r="E49" s="4"/>
      <c r="F49" s="4"/>
      <c r="G49" s="3"/>
      <c r="H49" s="55"/>
    </row>
    <row r="50" spans="2:8" ht="24" thickBot="1" x14ac:dyDescent="0.3">
      <c r="B50" s="4"/>
      <c r="C50" s="4"/>
      <c r="D50" s="4"/>
      <c r="E50" s="4"/>
      <c r="F50" s="4"/>
      <c r="G50" s="3"/>
      <c r="H50" s="55"/>
    </row>
    <row r="51" spans="2:8" ht="48" thickBot="1" x14ac:dyDescent="0.3">
      <c r="B51" s="210" t="s">
        <v>28</v>
      </c>
      <c r="C51" s="211"/>
      <c r="D51" s="9" t="s">
        <v>83</v>
      </c>
      <c r="E51" s="212" t="s">
        <v>84</v>
      </c>
      <c r="F51" s="213"/>
      <c r="G51" s="10" t="s">
        <v>85</v>
      </c>
      <c r="H51" s="55"/>
    </row>
    <row r="52" spans="2:8" ht="24" thickBot="1" x14ac:dyDescent="0.3">
      <c r="B52" s="214" t="s">
        <v>86</v>
      </c>
      <c r="C52" s="215"/>
      <c r="D52" s="32">
        <v>197.93</v>
      </c>
      <c r="E52" s="51">
        <v>2.4</v>
      </c>
      <c r="F52" s="33" t="s">
        <v>27</v>
      </c>
      <c r="G52" s="34">
        <f t="shared" ref="G52:G59" si="1">D52*E52</f>
        <v>475.03199999999998</v>
      </c>
      <c r="H52" s="216"/>
    </row>
    <row r="53" spans="2:8" ht="23.25" x14ac:dyDescent="0.25">
      <c r="B53" s="217" t="s">
        <v>87</v>
      </c>
      <c r="C53" s="218"/>
      <c r="D53" s="35">
        <v>70.41</v>
      </c>
      <c r="E53" s="61">
        <v>0.7</v>
      </c>
      <c r="F53" s="36" t="s">
        <v>29</v>
      </c>
      <c r="G53" s="37">
        <f t="shared" si="1"/>
        <v>49.286999999999992</v>
      </c>
      <c r="H53" s="216"/>
    </row>
    <row r="54" spans="2:8" ht="24" thickBot="1" x14ac:dyDescent="0.3">
      <c r="B54" s="219" t="s">
        <v>88</v>
      </c>
      <c r="C54" s="220"/>
      <c r="D54" s="38">
        <v>222.31</v>
      </c>
      <c r="E54" s="62">
        <v>0.7</v>
      </c>
      <c r="F54" s="39" t="s">
        <v>29</v>
      </c>
      <c r="G54" s="40">
        <f t="shared" si="1"/>
        <v>155.61699999999999</v>
      </c>
      <c r="H54" s="216"/>
    </row>
    <row r="55" spans="2:8" ht="24" thickBot="1" x14ac:dyDescent="0.3">
      <c r="B55" s="221" t="s">
        <v>30</v>
      </c>
      <c r="C55" s="222"/>
      <c r="D55" s="41"/>
      <c r="E55" s="41"/>
      <c r="F55" s="42" t="s">
        <v>27</v>
      </c>
      <c r="G55" s="43">
        <f t="shared" si="1"/>
        <v>0</v>
      </c>
      <c r="H55" s="216"/>
    </row>
    <row r="56" spans="2:8" ht="23.25" x14ac:dyDescent="0.25">
      <c r="B56" s="217" t="s">
        <v>89</v>
      </c>
      <c r="C56" s="218"/>
      <c r="D56" s="35">
        <v>665.33</v>
      </c>
      <c r="E56" s="35">
        <v>48</v>
      </c>
      <c r="F56" s="36" t="s">
        <v>27</v>
      </c>
      <c r="G56" s="37">
        <f t="shared" si="1"/>
        <v>31935.840000000004</v>
      </c>
      <c r="H56" s="216"/>
    </row>
    <row r="57" spans="2:8" ht="23.25" x14ac:dyDescent="0.25">
      <c r="B57" s="223" t="s">
        <v>90</v>
      </c>
      <c r="C57" s="224"/>
      <c r="D57" s="44"/>
      <c r="E57" s="44"/>
      <c r="F57" s="45" t="s">
        <v>27</v>
      </c>
      <c r="G57" s="46">
        <f t="shared" si="1"/>
        <v>0</v>
      </c>
      <c r="H57" s="216"/>
    </row>
    <row r="58" spans="2:8" ht="23.25" x14ac:dyDescent="0.25">
      <c r="B58" s="223" t="s">
        <v>31</v>
      </c>
      <c r="C58" s="224"/>
      <c r="D58" s="47">
        <v>2425.1</v>
      </c>
      <c r="E58" s="52">
        <v>2.4</v>
      </c>
      <c r="F58" s="45" t="s">
        <v>27</v>
      </c>
      <c r="G58" s="46">
        <f t="shared" si="1"/>
        <v>5820.24</v>
      </c>
      <c r="H58" s="216"/>
    </row>
    <row r="59" spans="2:8" ht="23.25" x14ac:dyDescent="0.25">
      <c r="B59" s="223" t="s">
        <v>91</v>
      </c>
      <c r="C59" s="224"/>
      <c r="D59" s="47">
        <v>1718.79</v>
      </c>
      <c r="E59" s="52">
        <v>2.4</v>
      </c>
      <c r="F59" s="45" t="s">
        <v>27</v>
      </c>
      <c r="G59" s="46">
        <f t="shared" si="1"/>
        <v>4125.0959999999995</v>
      </c>
      <c r="H59" s="216"/>
    </row>
    <row r="60" spans="2:8" ht="23.25" x14ac:dyDescent="0.25">
      <c r="B60" s="223" t="s">
        <v>33</v>
      </c>
      <c r="C60" s="224"/>
      <c r="D60" s="47">
        <v>473.91</v>
      </c>
      <c r="E60" s="52">
        <v>2.4</v>
      </c>
      <c r="F60" s="45" t="s">
        <v>27</v>
      </c>
      <c r="G60" s="46">
        <f>D60*E60</f>
        <v>1137.384</v>
      </c>
      <c r="H60" s="216"/>
    </row>
    <row r="61" spans="2:8" ht="24" thickBot="1" x14ac:dyDescent="0.3">
      <c r="B61" s="219" t="s">
        <v>32</v>
      </c>
      <c r="C61" s="220"/>
      <c r="D61" s="38">
        <v>320.5</v>
      </c>
      <c r="E61" s="38">
        <v>24</v>
      </c>
      <c r="F61" s="39" t="s">
        <v>27</v>
      </c>
      <c r="G61" s="48">
        <f>D61*E61</f>
        <v>7692</v>
      </c>
      <c r="H61" s="216"/>
    </row>
    <row r="62" spans="2:8" ht="23.25" x14ac:dyDescent="0.25">
      <c r="B62" s="4"/>
      <c r="C62" s="21"/>
      <c r="D62" s="21"/>
      <c r="E62" s="11"/>
      <c r="F62" s="11"/>
      <c r="G62" s="3"/>
      <c r="H62" s="57"/>
    </row>
    <row r="63" spans="2:8" ht="25.5" x14ac:dyDescent="0.25">
      <c r="B63" s="4"/>
      <c r="C63" s="14" t="s">
        <v>92</v>
      </c>
      <c r="D63" s="15"/>
      <c r="E63" s="4"/>
      <c r="F63" s="4"/>
      <c r="G63" s="3"/>
      <c r="H63" s="55"/>
    </row>
    <row r="64" spans="2:8" ht="18.75" x14ac:dyDescent="0.25">
      <c r="B64" s="4"/>
      <c r="C64" s="201" t="s">
        <v>93</v>
      </c>
      <c r="D64" s="107" t="s">
        <v>94</v>
      </c>
      <c r="E64" s="23">
        <f>ROUND((G52+D45)/D45,2)</f>
        <v>1.08</v>
      </c>
      <c r="F64" s="23"/>
      <c r="G64" s="5"/>
      <c r="H64" s="55"/>
    </row>
    <row r="65" spans="2:8" ht="23.25" x14ac:dyDescent="0.25">
      <c r="B65" s="4"/>
      <c r="C65" s="201"/>
      <c r="D65" s="107" t="s">
        <v>95</v>
      </c>
      <c r="E65" s="23">
        <f>ROUND((G53+G54+D45)/D45,2)</f>
        <v>1.04</v>
      </c>
      <c r="F65" s="23"/>
      <c r="G65" s="12"/>
      <c r="H65" s="58"/>
    </row>
    <row r="66" spans="2:8" ht="23.25" x14ac:dyDescent="0.25">
      <c r="B66" s="4"/>
      <c r="C66" s="201"/>
      <c r="D66" s="107" t="s">
        <v>96</v>
      </c>
      <c r="E66" s="23">
        <f>ROUND((G55+D45)/D45,2)</f>
        <v>1</v>
      </c>
      <c r="F66" s="5"/>
      <c r="G66" s="12"/>
      <c r="H66" s="55"/>
    </row>
    <row r="67" spans="2:8" ht="23.25" x14ac:dyDescent="0.25">
      <c r="B67" s="4"/>
      <c r="C67" s="201"/>
      <c r="D67" s="24" t="s">
        <v>97</v>
      </c>
      <c r="E67" s="25">
        <f>ROUND((SUM(G56:G61)+D45)/D45,2)</f>
        <v>9.9</v>
      </c>
      <c r="F67" s="5"/>
      <c r="G67" s="12"/>
      <c r="H67" s="55"/>
    </row>
    <row r="68" spans="2:8" ht="25.5" x14ac:dyDescent="0.25">
      <c r="B68" s="4"/>
      <c r="C68" s="4"/>
      <c r="D68" s="26" t="s">
        <v>98</v>
      </c>
      <c r="E68" s="27">
        <f>SUM(E64:E67)-IF(D49="сплошная",3,2)</f>
        <v>10.02</v>
      </c>
      <c r="F68" s="28"/>
      <c r="G68" s="3"/>
      <c r="H68" s="55"/>
    </row>
    <row r="69" spans="2:8" ht="23.25" x14ac:dyDescent="0.25">
      <c r="B69" s="4"/>
      <c r="C69" s="4"/>
      <c r="D69" s="4"/>
      <c r="E69" s="29"/>
      <c r="F69" s="4"/>
      <c r="G69" s="3"/>
      <c r="H69" s="55"/>
    </row>
    <row r="70" spans="2:8" ht="25.5" x14ac:dyDescent="0.35">
      <c r="B70" s="13"/>
      <c r="C70" s="30" t="s">
        <v>99</v>
      </c>
      <c r="D70" s="202">
        <f>E68*D45</f>
        <v>57103.5792</v>
      </c>
      <c r="E70" s="202"/>
      <c r="F70" s="4"/>
      <c r="G70" s="3"/>
      <c r="H70" s="55"/>
    </row>
    <row r="71" spans="2:8" ht="18.75" x14ac:dyDescent="0.3">
      <c r="B71" s="4"/>
      <c r="C71" s="31" t="s">
        <v>100</v>
      </c>
      <c r="D71" s="203">
        <f>D70/D44</f>
        <v>138.26532493946732</v>
      </c>
      <c r="E71" s="203"/>
      <c r="F71" s="4"/>
      <c r="G71" s="4"/>
      <c r="H71" s="59"/>
    </row>
    <row r="73" spans="2:8" ht="60.75" x14ac:dyDescent="0.8">
      <c r="B73" s="225" t="s">
        <v>159</v>
      </c>
      <c r="C73" s="225"/>
      <c r="D73" s="225"/>
      <c r="E73" s="225"/>
      <c r="F73" s="225"/>
      <c r="G73" s="225"/>
      <c r="H73" s="225"/>
    </row>
    <row r="74" spans="2:8" ht="18.75" x14ac:dyDescent="0.25">
      <c r="B74" s="226" t="s">
        <v>72</v>
      </c>
      <c r="C74" s="226"/>
      <c r="D74" s="226"/>
      <c r="E74" s="226"/>
      <c r="F74" s="226"/>
      <c r="G74" s="226"/>
      <c r="H74" s="55"/>
    </row>
    <row r="75" spans="2:8" ht="25.5" x14ac:dyDescent="0.25">
      <c r="B75" s="4"/>
      <c r="C75" s="14" t="s">
        <v>73</v>
      </c>
      <c r="D75" s="15"/>
      <c r="E75" s="4"/>
      <c r="F75" s="4"/>
      <c r="G75" s="3"/>
      <c r="H75" s="55"/>
    </row>
    <row r="76" spans="2:8" ht="19.5" x14ac:dyDescent="0.25">
      <c r="B76" s="5"/>
      <c r="C76" s="227" t="s">
        <v>74</v>
      </c>
      <c r="D76" s="230" t="s">
        <v>114</v>
      </c>
      <c r="E76" s="231"/>
      <c r="F76" s="231"/>
      <c r="G76" s="232"/>
      <c r="H76" s="56"/>
    </row>
    <row r="77" spans="2:8" ht="19.5" x14ac:dyDescent="0.25">
      <c r="B77" s="5"/>
      <c r="C77" s="228"/>
      <c r="D77" s="230" t="s">
        <v>119</v>
      </c>
      <c r="E77" s="231"/>
      <c r="F77" s="231"/>
      <c r="G77" s="232"/>
      <c r="H77" s="56"/>
    </row>
    <row r="78" spans="2:8" ht="19.5" x14ac:dyDescent="0.25">
      <c r="B78" s="5"/>
      <c r="C78" s="229"/>
      <c r="D78" s="230" t="s">
        <v>127</v>
      </c>
      <c r="E78" s="231"/>
      <c r="F78" s="231"/>
      <c r="G78" s="232"/>
      <c r="H78" s="56"/>
    </row>
    <row r="79" spans="2:8" ht="23.25" x14ac:dyDescent="0.25">
      <c r="B79" s="4"/>
      <c r="C79" s="16" t="s">
        <v>75</v>
      </c>
      <c r="D79" s="6">
        <v>1.7</v>
      </c>
      <c r="E79" s="17"/>
      <c r="F79" s="5"/>
      <c r="G79" s="3"/>
      <c r="H79" s="55"/>
    </row>
    <row r="80" spans="2:8" ht="22.5" x14ac:dyDescent="0.25">
      <c r="B80" s="4"/>
      <c r="C80" s="18" t="s">
        <v>76</v>
      </c>
      <c r="D80" s="7">
        <v>275</v>
      </c>
      <c r="E80" s="204" t="s">
        <v>77</v>
      </c>
      <c r="F80" s="205"/>
      <c r="G80" s="208">
        <f>D81/D80</f>
        <v>31.306836363636361</v>
      </c>
      <c r="H80" s="55"/>
    </row>
    <row r="81" spans="2:8" ht="22.5" x14ac:dyDescent="0.25">
      <c r="B81" s="4"/>
      <c r="C81" s="18" t="s">
        <v>78</v>
      </c>
      <c r="D81" s="7">
        <v>8609.3799999999992</v>
      </c>
      <c r="E81" s="206"/>
      <c r="F81" s="207"/>
      <c r="G81" s="209"/>
      <c r="H81" s="55"/>
    </row>
    <row r="82" spans="2:8" ht="23.25" x14ac:dyDescent="0.25">
      <c r="B82" s="4"/>
      <c r="C82" s="19"/>
      <c r="D82" s="8"/>
      <c r="E82" s="20"/>
      <c r="F82" s="4"/>
      <c r="G82" s="3"/>
      <c r="H82" s="55"/>
    </row>
    <row r="83" spans="2:8" ht="23.25" x14ac:dyDescent="0.25">
      <c r="B83" s="4"/>
      <c r="C83" s="49" t="s">
        <v>79</v>
      </c>
      <c r="D83" s="60" t="s">
        <v>128</v>
      </c>
      <c r="E83" s="4"/>
      <c r="F83" s="4"/>
      <c r="G83" s="3"/>
      <c r="H83" s="55"/>
    </row>
    <row r="84" spans="2:8" ht="23.25" x14ac:dyDescent="0.25">
      <c r="B84" s="4"/>
      <c r="C84" s="49" t="s">
        <v>80</v>
      </c>
      <c r="D84" s="60">
        <v>45</v>
      </c>
      <c r="E84" s="4"/>
      <c r="F84" s="4"/>
      <c r="G84" s="3"/>
      <c r="H84" s="55"/>
    </row>
    <row r="85" spans="2:8" ht="23.25" x14ac:dyDescent="0.25">
      <c r="B85" s="4"/>
      <c r="C85" s="49" t="s">
        <v>81</v>
      </c>
      <c r="D85" s="50" t="s">
        <v>82</v>
      </c>
      <c r="E85" s="4"/>
      <c r="F85" s="4"/>
      <c r="G85" s="3"/>
      <c r="H85" s="55"/>
    </row>
    <row r="86" spans="2:8" ht="24" thickBot="1" x14ac:dyDescent="0.3">
      <c r="B86" s="4"/>
      <c r="C86" s="4"/>
      <c r="D86" s="4"/>
      <c r="E86" s="4"/>
      <c r="F86" s="4"/>
      <c r="G86" s="3"/>
      <c r="H86" s="55"/>
    </row>
    <row r="87" spans="2:8" ht="48" thickBot="1" x14ac:dyDescent="0.3">
      <c r="B87" s="210" t="s">
        <v>28</v>
      </c>
      <c r="C87" s="211"/>
      <c r="D87" s="9" t="s">
        <v>83</v>
      </c>
      <c r="E87" s="212" t="s">
        <v>84</v>
      </c>
      <c r="F87" s="213"/>
      <c r="G87" s="10" t="s">
        <v>85</v>
      </c>
      <c r="H87" s="55"/>
    </row>
    <row r="88" spans="2:8" ht="24" thickBot="1" x14ac:dyDescent="0.3">
      <c r="B88" s="214" t="s">
        <v>86</v>
      </c>
      <c r="C88" s="215"/>
      <c r="D88" s="32">
        <v>197.93</v>
      </c>
      <c r="E88" s="51">
        <v>1.7</v>
      </c>
      <c r="F88" s="33" t="s">
        <v>27</v>
      </c>
      <c r="G88" s="34">
        <f t="shared" ref="G88:G95" si="2">D88*E88</f>
        <v>336.48099999999999</v>
      </c>
      <c r="H88" s="216"/>
    </row>
    <row r="89" spans="2:8" ht="23.25" x14ac:dyDescent="0.25">
      <c r="B89" s="217" t="s">
        <v>87</v>
      </c>
      <c r="C89" s="218"/>
      <c r="D89" s="35">
        <v>70.41</v>
      </c>
      <c r="E89" s="61">
        <v>0.7</v>
      </c>
      <c r="F89" s="36" t="s">
        <v>29</v>
      </c>
      <c r="G89" s="37">
        <f t="shared" si="2"/>
        <v>49.286999999999992</v>
      </c>
      <c r="H89" s="216"/>
    </row>
    <row r="90" spans="2:8" ht="24" thickBot="1" x14ac:dyDescent="0.3">
      <c r="B90" s="219" t="s">
        <v>88</v>
      </c>
      <c r="C90" s="220"/>
      <c r="D90" s="38">
        <v>222.31</v>
      </c>
      <c r="E90" s="62">
        <v>0.7</v>
      </c>
      <c r="F90" s="39" t="s">
        <v>29</v>
      </c>
      <c r="G90" s="40">
        <f t="shared" si="2"/>
        <v>155.61699999999999</v>
      </c>
      <c r="H90" s="216"/>
    </row>
    <row r="91" spans="2:8" ht="24" thickBot="1" x14ac:dyDescent="0.3">
      <c r="B91" s="221" t="s">
        <v>30</v>
      </c>
      <c r="C91" s="222"/>
      <c r="D91" s="41"/>
      <c r="E91" s="41"/>
      <c r="F91" s="42" t="s">
        <v>27</v>
      </c>
      <c r="G91" s="43">
        <f t="shared" si="2"/>
        <v>0</v>
      </c>
      <c r="H91" s="216"/>
    </row>
    <row r="92" spans="2:8" ht="23.25" x14ac:dyDescent="0.25">
      <c r="B92" s="217" t="s">
        <v>89</v>
      </c>
      <c r="C92" s="218"/>
      <c r="D92" s="35">
        <v>665.33</v>
      </c>
      <c r="E92" s="35">
        <v>34</v>
      </c>
      <c r="F92" s="36" t="s">
        <v>27</v>
      </c>
      <c r="G92" s="37">
        <f t="shared" si="2"/>
        <v>22621.22</v>
      </c>
      <c r="H92" s="216"/>
    </row>
    <row r="93" spans="2:8" ht="23.25" x14ac:dyDescent="0.25">
      <c r="B93" s="223" t="s">
        <v>90</v>
      </c>
      <c r="C93" s="224"/>
      <c r="D93" s="44"/>
      <c r="E93" s="44"/>
      <c r="F93" s="45" t="s">
        <v>27</v>
      </c>
      <c r="G93" s="46">
        <f t="shared" si="2"/>
        <v>0</v>
      </c>
      <c r="H93" s="216"/>
    </row>
    <row r="94" spans="2:8" ht="23.25" x14ac:dyDescent="0.25">
      <c r="B94" s="223" t="s">
        <v>31</v>
      </c>
      <c r="C94" s="224"/>
      <c r="D94" s="47">
        <v>2425.1</v>
      </c>
      <c r="E94" s="52">
        <v>1.7</v>
      </c>
      <c r="F94" s="45" t="s">
        <v>27</v>
      </c>
      <c r="G94" s="46">
        <f t="shared" si="2"/>
        <v>4122.67</v>
      </c>
      <c r="H94" s="216"/>
    </row>
    <row r="95" spans="2:8" ht="23.25" x14ac:dyDescent="0.25">
      <c r="B95" s="223" t="s">
        <v>91</v>
      </c>
      <c r="C95" s="224"/>
      <c r="D95" s="47">
        <v>1718.79</v>
      </c>
      <c r="E95" s="52">
        <v>1.7</v>
      </c>
      <c r="F95" s="45" t="s">
        <v>27</v>
      </c>
      <c r="G95" s="46">
        <f t="shared" si="2"/>
        <v>2921.9429999999998</v>
      </c>
      <c r="H95" s="216"/>
    </row>
    <row r="96" spans="2:8" ht="23.25" x14ac:dyDescent="0.25">
      <c r="B96" s="223" t="s">
        <v>33</v>
      </c>
      <c r="C96" s="224"/>
      <c r="D96" s="47">
        <v>473.91</v>
      </c>
      <c r="E96" s="52">
        <v>1.7</v>
      </c>
      <c r="F96" s="45" t="s">
        <v>27</v>
      </c>
      <c r="G96" s="46">
        <f>D96*E96</f>
        <v>805.64700000000005</v>
      </c>
      <c r="H96" s="216"/>
    </row>
    <row r="97" spans="2:8" ht="24" thickBot="1" x14ac:dyDescent="0.3">
      <c r="B97" s="219" t="s">
        <v>32</v>
      </c>
      <c r="C97" s="220"/>
      <c r="D97" s="38">
        <v>320.5</v>
      </c>
      <c r="E97" s="38">
        <v>17</v>
      </c>
      <c r="F97" s="39" t="s">
        <v>27</v>
      </c>
      <c r="G97" s="48">
        <f>D97*E97</f>
        <v>5448.5</v>
      </c>
      <c r="H97" s="216"/>
    </row>
    <row r="98" spans="2:8" ht="23.25" x14ac:dyDescent="0.25">
      <c r="B98" s="4"/>
      <c r="C98" s="21"/>
      <c r="D98" s="21"/>
      <c r="E98" s="11"/>
      <c r="F98" s="11"/>
      <c r="G98" s="3"/>
      <c r="H98" s="57"/>
    </row>
    <row r="99" spans="2:8" ht="25.5" x14ac:dyDescent="0.25">
      <c r="B99" s="4"/>
      <c r="C99" s="14" t="s">
        <v>92</v>
      </c>
      <c r="D99" s="15"/>
      <c r="E99" s="4"/>
      <c r="F99" s="4"/>
      <c r="G99" s="3"/>
      <c r="H99" s="55"/>
    </row>
    <row r="100" spans="2:8" ht="18.75" x14ac:dyDescent="0.25">
      <c r="B100" s="4"/>
      <c r="C100" s="201" t="s">
        <v>93</v>
      </c>
      <c r="D100" s="107" t="s">
        <v>94</v>
      </c>
      <c r="E100" s="23">
        <f>ROUND((G88+D81)/D81,2)</f>
        <v>1.04</v>
      </c>
      <c r="F100" s="23"/>
      <c r="G100" s="5"/>
      <c r="H100" s="55"/>
    </row>
    <row r="101" spans="2:8" ht="23.25" x14ac:dyDescent="0.25">
      <c r="B101" s="4"/>
      <c r="C101" s="201"/>
      <c r="D101" s="107" t="s">
        <v>95</v>
      </c>
      <c r="E101" s="23">
        <f>ROUND((G89+G90+D81)/D81,2)</f>
        <v>1.02</v>
      </c>
      <c r="F101" s="23"/>
      <c r="G101" s="12"/>
      <c r="H101" s="58"/>
    </row>
    <row r="102" spans="2:8" ht="23.25" x14ac:dyDescent="0.25">
      <c r="B102" s="4"/>
      <c r="C102" s="201"/>
      <c r="D102" s="107" t="s">
        <v>96</v>
      </c>
      <c r="E102" s="23">
        <f>ROUND((G91+D81)/D81,2)</f>
        <v>1</v>
      </c>
      <c r="F102" s="5"/>
      <c r="G102" s="12"/>
      <c r="H102" s="55"/>
    </row>
    <row r="103" spans="2:8" ht="23.25" x14ac:dyDescent="0.25">
      <c r="B103" s="4"/>
      <c r="C103" s="201"/>
      <c r="D103" s="24" t="s">
        <v>97</v>
      </c>
      <c r="E103" s="25">
        <f>ROUND((SUM(G92:G97)+D81)/D81,2)</f>
        <v>5.17</v>
      </c>
      <c r="F103" s="5"/>
      <c r="G103" s="12"/>
      <c r="H103" s="55"/>
    </row>
    <row r="104" spans="2:8" ht="25.5" x14ac:dyDescent="0.25">
      <c r="B104" s="4"/>
      <c r="C104" s="4"/>
      <c r="D104" s="26" t="s">
        <v>98</v>
      </c>
      <c r="E104" s="27">
        <f>SUM(E100:E103)-IF(D85="сплошная",3,2)</f>
        <v>5.23</v>
      </c>
      <c r="F104" s="28"/>
      <c r="G104" s="3"/>
      <c r="H104" s="55"/>
    </row>
    <row r="105" spans="2:8" ht="23.25" x14ac:dyDescent="0.25">
      <c r="B105" s="4"/>
      <c r="C105" s="4"/>
      <c r="D105" s="4"/>
      <c r="E105" s="29"/>
      <c r="F105" s="4"/>
      <c r="G105" s="3"/>
      <c r="H105" s="55"/>
    </row>
    <row r="106" spans="2:8" ht="25.5" x14ac:dyDescent="0.35">
      <c r="B106" s="13"/>
      <c r="C106" s="30" t="s">
        <v>99</v>
      </c>
      <c r="D106" s="202">
        <f>E104*D81</f>
        <v>45027.057399999998</v>
      </c>
      <c r="E106" s="202"/>
      <c r="F106" s="4"/>
      <c r="G106" s="3"/>
      <c r="H106" s="55"/>
    </row>
    <row r="107" spans="2:8" ht="18.75" x14ac:dyDescent="0.3">
      <c r="B107" s="4"/>
      <c r="C107" s="31" t="s">
        <v>100</v>
      </c>
      <c r="D107" s="203">
        <f>D106/D80</f>
        <v>163.73475418181818</v>
      </c>
      <c r="E107" s="203"/>
      <c r="F107" s="4"/>
      <c r="G107" s="4"/>
      <c r="H107" s="59"/>
    </row>
    <row r="109" spans="2:8" ht="60.75" x14ac:dyDescent="0.8">
      <c r="B109" s="225" t="s">
        <v>160</v>
      </c>
      <c r="C109" s="225"/>
      <c r="D109" s="225"/>
      <c r="E109" s="225"/>
      <c r="F109" s="225"/>
      <c r="G109" s="225"/>
      <c r="H109" s="225"/>
    </row>
    <row r="110" spans="2:8" ht="18.75" x14ac:dyDescent="0.25">
      <c r="B110" s="226" t="s">
        <v>72</v>
      </c>
      <c r="C110" s="226"/>
      <c r="D110" s="226"/>
      <c r="E110" s="226"/>
      <c r="F110" s="226"/>
      <c r="G110" s="226"/>
      <c r="H110" s="55"/>
    </row>
    <row r="111" spans="2:8" ht="25.5" x14ac:dyDescent="0.25">
      <c r="B111" s="4"/>
      <c r="C111" s="14" t="s">
        <v>73</v>
      </c>
      <c r="D111" s="15"/>
      <c r="E111" s="4"/>
      <c r="F111" s="4"/>
      <c r="G111" s="3"/>
      <c r="H111" s="55"/>
    </row>
    <row r="112" spans="2:8" ht="19.5" x14ac:dyDescent="0.25">
      <c r="B112" s="5"/>
      <c r="C112" s="227" t="s">
        <v>74</v>
      </c>
      <c r="D112" s="230" t="s">
        <v>114</v>
      </c>
      <c r="E112" s="231"/>
      <c r="F112" s="231"/>
      <c r="G112" s="232"/>
      <c r="H112" s="56"/>
    </row>
    <row r="113" spans="2:8" ht="19.5" x14ac:dyDescent="0.25">
      <c r="B113" s="5"/>
      <c r="C113" s="228"/>
      <c r="D113" s="230" t="s">
        <v>118</v>
      </c>
      <c r="E113" s="231"/>
      <c r="F113" s="231"/>
      <c r="G113" s="232"/>
      <c r="H113" s="56"/>
    </row>
    <row r="114" spans="2:8" ht="19.5" x14ac:dyDescent="0.25">
      <c r="B114" s="5"/>
      <c r="C114" s="229"/>
      <c r="D114" s="230" t="s">
        <v>141</v>
      </c>
      <c r="E114" s="231"/>
      <c r="F114" s="231"/>
      <c r="G114" s="232"/>
      <c r="H114" s="56"/>
    </row>
    <row r="115" spans="2:8" ht="23.25" x14ac:dyDescent="0.25">
      <c r="B115" s="4"/>
      <c r="C115" s="16" t="s">
        <v>75</v>
      </c>
      <c r="D115" s="6">
        <v>0.22</v>
      </c>
      <c r="E115" s="17"/>
      <c r="F115" s="5"/>
      <c r="G115" s="3"/>
      <c r="H115" s="55"/>
    </row>
    <row r="116" spans="2:8" ht="22.5" x14ac:dyDescent="0.25">
      <c r="B116" s="4"/>
      <c r="C116" s="18" t="s">
        <v>76</v>
      </c>
      <c r="D116" s="7">
        <v>40</v>
      </c>
      <c r="E116" s="204" t="s">
        <v>77</v>
      </c>
      <c r="F116" s="205"/>
      <c r="G116" s="208">
        <f>D117/D116</f>
        <v>14.471250000000001</v>
      </c>
      <c r="H116" s="55"/>
    </row>
    <row r="117" spans="2:8" ht="22.5" x14ac:dyDescent="0.25">
      <c r="B117" s="4"/>
      <c r="C117" s="18" t="s">
        <v>78</v>
      </c>
      <c r="D117" s="7">
        <v>578.85</v>
      </c>
      <c r="E117" s="206"/>
      <c r="F117" s="207"/>
      <c r="G117" s="209"/>
      <c r="H117" s="55"/>
    </row>
    <row r="118" spans="2:8" ht="23.25" x14ac:dyDescent="0.25">
      <c r="B118" s="4"/>
      <c r="C118" s="19"/>
      <c r="D118" s="8"/>
      <c r="E118" s="20"/>
      <c r="F118" s="4"/>
      <c r="G118" s="3"/>
      <c r="H118" s="55"/>
    </row>
    <row r="119" spans="2:8" ht="23.25" x14ac:dyDescent="0.25">
      <c r="B119" s="4"/>
      <c r="C119" s="49" t="s">
        <v>79</v>
      </c>
      <c r="D119" s="60" t="s">
        <v>136</v>
      </c>
      <c r="E119" s="4"/>
      <c r="F119" s="4"/>
      <c r="G119" s="3"/>
      <c r="H119" s="55"/>
    </row>
    <row r="120" spans="2:8" ht="23.25" x14ac:dyDescent="0.25">
      <c r="B120" s="4"/>
      <c r="C120" s="49" t="s">
        <v>80</v>
      </c>
      <c r="D120" s="60">
        <v>40</v>
      </c>
      <c r="E120" s="4"/>
      <c r="F120" s="4"/>
      <c r="G120" s="3"/>
      <c r="H120" s="55"/>
    </row>
    <row r="121" spans="2:8" ht="23.25" x14ac:dyDescent="0.25">
      <c r="B121" s="4"/>
      <c r="C121" s="49" t="s">
        <v>81</v>
      </c>
      <c r="D121" s="50" t="s">
        <v>82</v>
      </c>
      <c r="E121" s="4"/>
      <c r="F121" s="4"/>
      <c r="G121" s="3"/>
      <c r="H121" s="55"/>
    </row>
    <row r="122" spans="2:8" ht="24" thickBot="1" x14ac:dyDescent="0.3">
      <c r="B122" s="4"/>
      <c r="C122" s="4"/>
      <c r="D122" s="4"/>
      <c r="E122" s="4"/>
      <c r="F122" s="4"/>
      <c r="G122" s="3"/>
      <c r="H122" s="55"/>
    </row>
    <row r="123" spans="2:8" ht="48" thickBot="1" x14ac:dyDescent="0.3">
      <c r="B123" s="210" t="s">
        <v>28</v>
      </c>
      <c r="C123" s="211"/>
      <c r="D123" s="9" t="s">
        <v>83</v>
      </c>
      <c r="E123" s="212" t="s">
        <v>84</v>
      </c>
      <c r="F123" s="213"/>
      <c r="G123" s="10" t="s">
        <v>85</v>
      </c>
      <c r="H123" s="55"/>
    </row>
    <row r="124" spans="2:8" ht="24" thickBot="1" x14ac:dyDescent="0.3">
      <c r="B124" s="214" t="s">
        <v>86</v>
      </c>
      <c r="C124" s="215"/>
      <c r="D124" s="32">
        <v>197.93</v>
      </c>
      <c r="E124" s="51">
        <v>0.22</v>
      </c>
      <c r="F124" s="33" t="s">
        <v>27</v>
      </c>
      <c r="G124" s="34">
        <f t="shared" ref="G124:G131" si="3">D124*E124</f>
        <v>43.544600000000003</v>
      </c>
      <c r="H124" s="216"/>
    </row>
    <row r="125" spans="2:8" ht="23.25" x14ac:dyDescent="0.25">
      <c r="B125" s="217" t="s">
        <v>87</v>
      </c>
      <c r="C125" s="218"/>
      <c r="D125" s="35">
        <v>70.41</v>
      </c>
      <c r="E125" s="61">
        <v>0.22500000000000001</v>
      </c>
      <c r="F125" s="36" t="s">
        <v>29</v>
      </c>
      <c r="G125" s="37">
        <f t="shared" si="3"/>
        <v>15.84225</v>
      </c>
      <c r="H125" s="216"/>
    </row>
    <row r="126" spans="2:8" ht="24" thickBot="1" x14ac:dyDescent="0.3">
      <c r="B126" s="219" t="s">
        <v>88</v>
      </c>
      <c r="C126" s="220"/>
      <c r="D126" s="38">
        <v>222.31</v>
      </c>
      <c r="E126" s="62">
        <v>0.22500000000000001</v>
      </c>
      <c r="F126" s="39" t="s">
        <v>29</v>
      </c>
      <c r="G126" s="40">
        <f t="shared" si="3"/>
        <v>50.019750000000002</v>
      </c>
      <c r="H126" s="216"/>
    </row>
    <row r="127" spans="2:8" ht="24" thickBot="1" x14ac:dyDescent="0.3">
      <c r="B127" s="221" t="s">
        <v>30</v>
      </c>
      <c r="C127" s="222"/>
      <c r="D127" s="41"/>
      <c r="E127" s="41"/>
      <c r="F127" s="42" t="s">
        <v>27</v>
      </c>
      <c r="G127" s="43">
        <f t="shared" si="3"/>
        <v>0</v>
      </c>
      <c r="H127" s="216"/>
    </row>
    <row r="128" spans="2:8" ht="23.25" x14ac:dyDescent="0.25">
      <c r="B128" s="217" t="s">
        <v>89</v>
      </c>
      <c r="C128" s="218"/>
      <c r="D128" s="35">
        <v>665.33</v>
      </c>
      <c r="E128" s="35">
        <v>0.44</v>
      </c>
      <c r="F128" s="36" t="s">
        <v>27</v>
      </c>
      <c r="G128" s="37">
        <f t="shared" si="3"/>
        <v>292.74520000000001</v>
      </c>
      <c r="H128" s="216"/>
    </row>
    <row r="129" spans="2:8" ht="23.25" x14ac:dyDescent="0.25">
      <c r="B129" s="223" t="s">
        <v>90</v>
      </c>
      <c r="C129" s="224"/>
      <c r="D129" s="44"/>
      <c r="E129" s="44"/>
      <c r="F129" s="45" t="s">
        <v>27</v>
      </c>
      <c r="G129" s="46">
        <f t="shared" si="3"/>
        <v>0</v>
      </c>
      <c r="H129" s="216"/>
    </row>
    <row r="130" spans="2:8" ht="23.25" x14ac:dyDescent="0.25">
      <c r="B130" s="223" t="s">
        <v>31</v>
      </c>
      <c r="C130" s="224"/>
      <c r="D130" s="47">
        <v>2425.1</v>
      </c>
      <c r="E130" s="52">
        <v>0.22</v>
      </c>
      <c r="F130" s="45" t="s">
        <v>27</v>
      </c>
      <c r="G130" s="46">
        <f t="shared" si="3"/>
        <v>533.52199999999993</v>
      </c>
      <c r="H130" s="216"/>
    </row>
    <row r="131" spans="2:8" ht="23.25" x14ac:dyDescent="0.25">
      <c r="B131" s="223" t="s">
        <v>91</v>
      </c>
      <c r="C131" s="224"/>
      <c r="D131" s="47">
        <v>1718.79</v>
      </c>
      <c r="E131" s="52">
        <v>0.22</v>
      </c>
      <c r="F131" s="45" t="s">
        <v>27</v>
      </c>
      <c r="G131" s="46">
        <f t="shared" si="3"/>
        <v>378.13380000000001</v>
      </c>
      <c r="H131" s="216"/>
    </row>
    <row r="132" spans="2:8" ht="23.25" x14ac:dyDescent="0.25">
      <c r="B132" s="223" t="s">
        <v>33</v>
      </c>
      <c r="C132" s="224"/>
      <c r="D132" s="47">
        <v>473.91</v>
      </c>
      <c r="E132" s="52">
        <v>0.22</v>
      </c>
      <c r="F132" s="45" t="s">
        <v>27</v>
      </c>
      <c r="G132" s="46">
        <f>D132*E132</f>
        <v>104.26020000000001</v>
      </c>
      <c r="H132" s="216"/>
    </row>
    <row r="133" spans="2:8" ht="24" thickBot="1" x14ac:dyDescent="0.3">
      <c r="B133" s="219" t="s">
        <v>32</v>
      </c>
      <c r="C133" s="220"/>
      <c r="D133" s="38">
        <v>320.5</v>
      </c>
      <c r="E133" s="38">
        <v>2.2000000000000002</v>
      </c>
      <c r="F133" s="39" t="s">
        <v>27</v>
      </c>
      <c r="G133" s="48">
        <f>D133*E133</f>
        <v>705.1</v>
      </c>
      <c r="H133" s="216"/>
    </row>
    <row r="134" spans="2:8" ht="23.25" x14ac:dyDescent="0.25">
      <c r="B134" s="4"/>
      <c r="C134" s="21"/>
      <c r="D134" s="21"/>
      <c r="E134" s="11"/>
      <c r="F134" s="11"/>
      <c r="G134" s="3"/>
      <c r="H134" s="57"/>
    </row>
    <row r="135" spans="2:8" ht="25.5" x14ac:dyDescent="0.25">
      <c r="B135" s="4"/>
      <c r="C135" s="14" t="s">
        <v>92</v>
      </c>
      <c r="D135" s="15"/>
      <c r="E135" s="4"/>
      <c r="F135" s="4"/>
      <c r="G135" s="3"/>
      <c r="H135" s="55"/>
    </row>
    <row r="136" spans="2:8" ht="18.75" x14ac:dyDescent="0.25">
      <c r="B136" s="4"/>
      <c r="C136" s="201" t="s">
        <v>93</v>
      </c>
      <c r="D136" s="107" t="s">
        <v>94</v>
      </c>
      <c r="E136" s="23">
        <f>ROUND((G124+D117)/D117,2)</f>
        <v>1.08</v>
      </c>
      <c r="F136" s="23"/>
      <c r="G136" s="5"/>
      <c r="H136" s="55"/>
    </row>
    <row r="137" spans="2:8" ht="23.25" x14ac:dyDescent="0.25">
      <c r="B137" s="4"/>
      <c r="C137" s="201"/>
      <c r="D137" s="107" t="s">
        <v>95</v>
      </c>
      <c r="E137" s="23">
        <f>ROUND((G125+G126+D117)/D117,2)</f>
        <v>1.1100000000000001</v>
      </c>
      <c r="F137" s="23"/>
      <c r="G137" s="12"/>
      <c r="H137" s="58"/>
    </row>
    <row r="138" spans="2:8" ht="23.25" x14ac:dyDescent="0.25">
      <c r="B138" s="4"/>
      <c r="C138" s="201"/>
      <c r="D138" s="107" t="s">
        <v>96</v>
      </c>
      <c r="E138" s="23">
        <f>ROUND((G127+D117)/D117,2)</f>
        <v>1</v>
      </c>
      <c r="F138" s="5"/>
      <c r="G138" s="12"/>
      <c r="H138" s="55"/>
    </row>
    <row r="139" spans="2:8" ht="23.25" x14ac:dyDescent="0.25">
      <c r="B139" s="4"/>
      <c r="C139" s="201"/>
      <c r="D139" s="24" t="s">
        <v>97</v>
      </c>
      <c r="E139" s="25">
        <f>ROUND((SUM(G128:G133)+D117)/D117,2)</f>
        <v>4.4800000000000004</v>
      </c>
      <c r="F139" s="5"/>
      <c r="G139" s="12"/>
      <c r="H139" s="55"/>
    </row>
    <row r="140" spans="2:8" ht="25.5" x14ac:dyDescent="0.25">
      <c r="B140" s="4"/>
      <c r="C140" s="4"/>
      <c r="D140" s="26" t="s">
        <v>98</v>
      </c>
      <c r="E140" s="27">
        <f>SUM(E136:E139)-IF(D121="сплошная",3,2)</f>
        <v>4.6700000000000008</v>
      </c>
      <c r="F140" s="28"/>
      <c r="G140" s="3"/>
      <c r="H140" s="55"/>
    </row>
    <row r="141" spans="2:8" ht="23.25" x14ac:dyDescent="0.25">
      <c r="B141" s="4"/>
      <c r="C141" s="4"/>
      <c r="D141" s="4"/>
      <c r="E141" s="29"/>
      <c r="F141" s="4"/>
      <c r="G141" s="3"/>
      <c r="H141" s="55"/>
    </row>
    <row r="142" spans="2:8" ht="25.5" x14ac:dyDescent="0.35">
      <c r="B142" s="13"/>
      <c r="C142" s="30" t="s">
        <v>99</v>
      </c>
      <c r="D142" s="202">
        <f>E140*D117</f>
        <v>2703.2295000000004</v>
      </c>
      <c r="E142" s="202"/>
      <c r="F142" s="4"/>
      <c r="G142" s="3"/>
      <c r="H142" s="55"/>
    </row>
    <row r="143" spans="2:8" ht="18.75" x14ac:dyDescent="0.3">
      <c r="B143" s="4"/>
      <c r="C143" s="31" t="s">
        <v>100</v>
      </c>
      <c r="D143" s="203">
        <f>D142/D116</f>
        <v>67.580737500000012</v>
      </c>
      <c r="E143" s="203"/>
      <c r="F143" s="4"/>
      <c r="G143" s="4"/>
      <c r="H143" s="59"/>
    </row>
    <row r="145" spans="2:8" ht="60.75" x14ac:dyDescent="0.8">
      <c r="B145" s="225" t="s">
        <v>161</v>
      </c>
      <c r="C145" s="225"/>
      <c r="D145" s="225"/>
      <c r="E145" s="225"/>
      <c r="F145" s="225"/>
      <c r="G145" s="225"/>
      <c r="H145" s="225"/>
    </row>
    <row r="146" spans="2:8" ht="18.75" x14ac:dyDescent="0.25">
      <c r="B146" s="226" t="s">
        <v>72</v>
      </c>
      <c r="C146" s="226"/>
      <c r="D146" s="226"/>
      <c r="E146" s="226"/>
      <c r="F146" s="226"/>
      <c r="G146" s="226"/>
      <c r="H146" s="55"/>
    </row>
    <row r="147" spans="2:8" ht="25.5" x14ac:dyDescent="0.25">
      <c r="B147" s="4"/>
      <c r="C147" s="14" t="s">
        <v>73</v>
      </c>
      <c r="D147" s="15"/>
      <c r="E147" s="4"/>
      <c r="F147" s="4"/>
      <c r="G147" s="3"/>
      <c r="H147" s="55"/>
    </row>
    <row r="148" spans="2:8" ht="19.5" x14ac:dyDescent="0.25">
      <c r="B148" s="5"/>
      <c r="C148" s="227" t="s">
        <v>74</v>
      </c>
      <c r="D148" s="230" t="s">
        <v>114</v>
      </c>
      <c r="E148" s="231"/>
      <c r="F148" s="231"/>
      <c r="G148" s="232"/>
      <c r="H148" s="56"/>
    </row>
    <row r="149" spans="2:8" ht="19.5" x14ac:dyDescent="0.25">
      <c r="B149" s="5"/>
      <c r="C149" s="228"/>
      <c r="D149" s="230" t="s">
        <v>115</v>
      </c>
      <c r="E149" s="231"/>
      <c r="F149" s="231"/>
      <c r="G149" s="232"/>
      <c r="H149" s="56"/>
    </row>
    <row r="150" spans="2:8" ht="19.5" x14ac:dyDescent="0.25">
      <c r="B150" s="5"/>
      <c r="C150" s="229"/>
      <c r="D150" s="230" t="s">
        <v>142</v>
      </c>
      <c r="E150" s="231"/>
      <c r="F150" s="231"/>
      <c r="G150" s="232"/>
      <c r="H150" s="56"/>
    </row>
    <row r="151" spans="2:8" ht="23.25" x14ac:dyDescent="0.25">
      <c r="B151" s="4"/>
      <c r="C151" s="16" t="s">
        <v>75</v>
      </c>
      <c r="D151" s="6">
        <v>0.76</v>
      </c>
      <c r="E151" s="17"/>
      <c r="F151" s="5"/>
      <c r="G151" s="3"/>
      <c r="H151" s="55"/>
    </row>
    <row r="152" spans="2:8" ht="22.5" x14ac:dyDescent="0.25">
      <c r="B152" s="4"/>
      <c r="C152" s="18" t="s">
        <v>76</v>
      </c>
      <c r="D152" s="7">
        <v>182</v>
      </c>
      <c r="E152" s="204" t="s">
        <v>77</v>
      </c>
      <c r="F152" s="205"/>
      <c r="G152" s="208">
        <f>D153/D152</f>
        <v>20.150000000000002</v>
      </c>
      <c r="H152" s="55"/>
    </row>
    <row r="153" spans="2:8" ht="22.5" x14ac:dyDescent="0.25">
      <c r="B153" s="4"/>
      <c r="C153" s="18" t="s">
        <v>78</v>
      </c>
      <c r="D153" s="7">
        <v>3667.3</v>
      </c>
      <c r="E153" s="206"/>
      <c r="F153" s="207"/>
      <c r="G153" s="209"/>
      <c r="H153" s="55"/>
    </row>
    <row r="154" spans="2:8" ht="23.25" x14ac:dyDescent="0.25">
      <c r="B154" s="4"/>
      <c r="C154" s="19"/>
      <c r="D154" s="8"/>
      <c r="E154" s="20"/>
      <c r="F154" s="4"/>
      <c r="G154" s="3"/>
      <c r="H154" s="55"/>
    </row>
    <row r="155" spans="2:8" ht="23.25" x14ac:dyDescent="0.25">
      <c r="B155" s="4"/>
      <c r="C155" s="49" t="s">
        <v>79</v>
      </c>
      <c r="D155" s="60" t="s">
        <v>139</v>
      </c>
      <c r="E155" s="4"/>
      <c r="F155" s="4"/>
      <c r="G155" s="3"/>
      <c r="H155" s="55"/>
    </row>
    <row r="156" spans="2:8" ht="23.25" x14ac:dyDescent="0.25">
      <c r="B156" s="4"/>
      <c r="C156" s="49" t="s">
        <v>80</v>
      </c>
      <c r="D156" s="60">
        <v>45</v>
      </c>
      <c r="E156" s="4"/>
      <c r="F156" s="4"/>
      <c r="G156" s="3"/>
      <c r="H156" s="55"/>
    </row>
    <row r="157" spans="2:8" ht="23.25" x14ac:dyDescent="0.25">
      <c r="B157" s="4"/>
      <c r="C157" s="49" t="s">
        <v>81</v>
      </c>
      <c r="D157" s="50" t="s">
        <v>82</v>
      </c>
      <c r="E157" s="4"/>
      <c r="F157" s="4"/>
      <c r="G157" s="3"/>
      <c r="H157" s="55"/>
    </row>
    <row r="158" spans="2:8" ht="24" thickBot="1" x14ac:dyDescent="0.3">
      <c r="B158" s="4"/>
      <c r="C158" s="4"/>
      <c r="D158" s="4"/>
      <c r="E158" s="4"/>
      <c r="F158" s="4"/>
      <c r="G158" s="3"/>
      <c r="H158" s="55"/>
    </row>
    <row r="159" spans="2:8" ht="48" thickBot="1" x14ac:dyDescent="0.3">
      <c r="B159" s="210" t="s">
        <v>28</v>
      </c>
      <c r="C159" s="211"/>
      <c r="D159" s="9" t="s">
        <v>83</v>
      </c>
      <c r="E159" s="212" t="s">
        <v>84</v>
      </c>
      <c r="F159" s="213"/>
      <c r="G159" s="10" t="s">
        <v>85</v>
      </c>
      <c r="H159" s="55"/>
    </row>
    <row r="160" spans="2:8" ht="24" thickBot="1" x14ac:dyDescent="0.3">
      <c r="B160" s="214" t="s">
        <v>86</v>
      </c>
      <c r="C160" s="215"/>
      <c r="D160" s="32">
        <v>197.93</v>
      </c>
      <c r="E160" s="51">
        <v>0.8</v>
      </c>
      <c r="F160" s="33" t="s">
        <v>27</v>
      </c>
      <c r="G160" s="34">
        <f t="shared" ref="G160:G167" si="4">D160*E160</f>
        <v>158.34400000000002</v>
      </c>
      <c r="H160" s="216"/>
    </row>
    <row r="161" spans="2:8" ht="23.25" x14ac:dyDescent="0.25">
      <c r="B161" s="217" t="s">
        <v>87</v>
      </c>
      <c r="C161" s="218"/>
      <c r="D161" s="35">
        <v>70.41</v>
      </c>
      <c r="E161" s="61">
        <v>0.36</v>
      </c>
      <c r="F161" s="36" t="s">
        <v>29</v>
      </c>
      <c r="G161" s="37">
        <f t="shared" si="4"/>
        <v>25.347599999999996</v>
      </c>
      <c r="H161" s="216"/>
    </row>
    <row r="162" spans="2:8" ht="24" thickBot="1" x14ac:dyDescent="0.3">
      <c r="B162" s="219" t="s">
        <v>88</v>
      </c>
      <c r="C162" s="220"/>
      <c r="D162" s="38">
        <v>222.31</v>
      </c>
      <c r="E162" s="62">
        <v>0.36</v>
      </c>
      <c r="F162" s="39" t="s">
        <v>29</v>
      </c>
      <c r="G162" s="40">
        <f t="shared" si="4"/>
        <v>80.031599999999997</v>
      </c>
      <c r="H162" s="216"/>
    </row>
    <row r="163" spans="2:8" ht="24" thickBot="1" x14ac:dyDescent="0.3">
      <c r="B163" s="221" t="s">
        <v>30</v>
      </c>
      <c r="C163" s="222"/>
      <c r="D163" s="41"/>
      <c r="E163" s="41"/>
      <c r="F163" s="42" t="s">
        <v>27</v>
      </c>
      <c r="G163" s="43">
        <f t="shared" si="4"/>
        <v>0</v>
      </c>
      <c r="H163" s="216"/>
    </row>
    <row r="164" spans="2:8" ht="23.25" x14ac:dyDescent="0.25">
      <c r="B164" s="217" t="s">
        <v>89</v>
      </c>
      <c r="C164" s="218"/>
      <c r="D164" s="35">
        <v>665.33</v>
      </c>
      <c r="E164" s="35">
        <v>1.6</v>
      </c>
      <c r="F164" s="36" t="s">
        <v>27</v>
      </c>
      <c r="G164" s="37">
        <f t="shared" si="4"/>
        <v>1064.528</v>
      </c>
      <c r="H164" s="216"/>
    </row>
    <row r="165" spans="2:8" ht="23.25" x14ac:dyDescent="0.25">
      <c r="B165" s="223" t="s">
        <v>90</v>
      </c>
      <c r="C165" s="224"/>
      <c r="D165" s="44"/>
      <c r="E165" s="44"/>
      <c r="F165" s="45" t="s">
        <v>27</v>
      </c>
      <c r="G165" s="46">
        <f t="shared" si="4"/>
        <v>0</v>
      </c>
      <c r="H165" s="216"/>
    </row>
    <row r="166" spans="2:8" ht="23.25" x14ac:dyDescent="0.25">
      <c r="B166" s="223" t="s">
        <v>31</v>
      </c>
      <c r="C166" s="224"/>
      <c r="D166" s="47">
        <v>2425.1</v>
      </c>
      <c r="E166" s="52">
        <v>0.8</v>
      </c>
      <c r="F166" s="45" t="s">
        <v>27</v>
      </c>
      <c r="G166" s="46">
        <f t="shared" si="4"/>
        <v>1940.08</v>
      </c>
      <c r="H166" s="216"/>
    </row>
    <row r="167" spans="2:8" ht="23.25" x14ac:dyDescent="0.25">
      <c r="B167" s="223" t="s">
        <v>91</v>
      </c>
      <c r="C167" s="224"/>
      <c r="D167" s="47">
        <v>1718.79</v>
      </c>
      <c r="E167" s="52">
        <v>0.8</v>
      </c>
      <c r="F167" s="45" t="s">
        <v>27</v>
      </c>
      <c r="G167" s="46">
        <f t="shared" si="4"/>
        <v>1375.0320000000002</v>
      </c>
      <c r="H167" s="216"/>
    </row>
    <row r="168" spans="2:8" ht="23.25" x14ac:dyDescent="0.25">
      <c r="B168" s="223" t="s">
        <v>33</v>
      </c>
      <c r="C168" s="224"/>
      <c r="D168" s="47">
        <v>473.91</v>
      </c>
      <c r="E168" s="52">
        <v>0.8</v>
      </c>
      <c r="F168" s="45" t="s">
        <v>27</v>
      </c>
      <c r="G168" s="46">
        <f>D168*E168</f>
        <v>379.12800000000004</v>
      </c>
      <c r="H168" s="216"/>
    </row>
    <row r="169" spans="2:8" ht="24" thickBot="1" x14ac:dyDescent="0.3">
      <c r="B169" s="219" t="s">
        <v>32</v>
      </c>
      <c r="C169" s="220"/>
      <c r="D169" s="38">
        <v>320.5</v>
      </c>
      <c r="E169" s="38">
        <v>8</v>
      </c>
      <c r="F169" s="39" t="s">
        <v>27</v>
      </c>
      <c r="G169" s="48">
        <f>D169*E169</f>
        <v>2564</v>
      </c>
      <c r="H169" s="216"/>
    </row>
    <row r="170" spans="2:8" ht="23.25" x14ac:dyDescent="0.25">
      <c r="B170" s="4"/>
      <c r="C170" s="21"/>
      <c r="D170" s="21"/>
      <c r="E170" s="11"/>
      <c r="F170" s="11"/>
      <c r="G170" s="3"/>
      <c r="H170" s="57"/>
    </row>
    <row r="171" spans="2:8" ht="25.5" x14ac:dyDescent="0.25">
      <c r="B171" s="4"/>
      <c r="C171" s="14" t="s">
        <v>92</v>
      </c>
      <c r="D171" s="15"/>
      <c r="E171" s="4"/>
      <c r="F171" s="4"/>
      <c r="G171" s="3"/>
      <c r="H171" s="55"/>
    </row>
    <row r="172" spans="2:8" ht="18.75" x14ac:dyDescent="0.25">
      <c r="B172" s="4"/>
      <c r="C172" s="201" t="s">
        <v>93</v>
      </c>
      <c r="D172" s="107" t="s">
        <v>94</v>
      </c>
      <c r="E172" s="23">
        <f>ROUND((G160+D153)/D153,2)</f>
        <v>1.04</v>
      </c>
      <c r="F172" s="23"/>
      <c r="G172" s="5"/>
      <c r="H172" s="55"/>
    </row>
    <row r="173" spans="2:8" ht="23.25" x14ac:dyDescent="0.25">
      <c r="B173" s="4"/>
      <c r="C173" s="201"/>
      <c r="D173" s="107" t="s">
        <v>95</v>
      </c>
      <c r="E173" s="23">
        <f>ROUND((G161+G162+D153)/D153,2)</f>
        <v>1.03</v>
      </c>
      <c r="F173" s="23"/>
      <c r="G173" s="12"/>
      <c r="H173" s="58"/>
    </row>
    <row r="174" spans="2:8" ht="23.25" x14ac:dyDescent="0.25">
      <c r="B174" s="4"/>
      <c r="C174" s="201"/>
      <c r="D174" s="107" t="s">
        <v>96</v>
      </c>
      <c r="E174" s="23">
        <f>ROUND((G163+D153)/D153,2)</f>
        <v>1</v>
      </c>
      <c r="F174" s="5"/>
      <c r="G174" s="12"/>
      <c r="H174" s="55"/>
    </row>
    <row r="175" spans="2:8" ht="23.25" x14ac:dyDescent="0.25">
      <c r="B175" s="4"/>
      <c r="C175" s="201"/>
      <c r="D175" s="24" t="s">
        <v>97</v>
      </c>
      <c r="E175" s="25">
        <f>ROUND((SUM(G164:G169)+D153)/D153,2)</f>
        <v>3</v>
      </c>
      <c r="F175" s="5"/>
      <c r="G175" s="12"/>
      <c r="H175" s="55"/>
    </row>
    <row r="176" spans="2:8" ht="25.5" x14ac:dyDescent="0.25">
      <c r="B176" s="4"/>
      <c r="C176" s="4"/>
      <c r="D176" s="26" t="s">
        <v>98</v>
      </c>
      <c r="E176" s="27">
        <f>SUM(E172:E175)-IF(D157="сплошная",3,2)</f>
        <v>3.0700000000000003</v>
      </c>
      <c r="F176" s="28"/>
      <c r="G176" s="3"/>
      <c r="H176" s="55"/>
    </row>
    <row r="177" spans="2:8" ht="23.25" x14ac:dyDescent="0.25">
      <c r="B177" s="4"/>
      <c r="C177" s="4"/>
      <c r="D177" s="4"/>
      <c r="E177" s="29"/>
      <c r="F177" s="4"/>
      <c r="G177" s="3"/>
      <c r="H177" s="55"/>
    </row>
    <row r="178" spans="2:8" ht="25.5" x14ac:dyDescent="0.35">
      <c r="B178" s="13"/>
      <c r="C178" s="30" t="s">
        <v>99</v>
      </c>
      <c r="D178" s="202">
        <f>E176*D153</f>
        <v>11258.611000000001</v>
      </c>
      <c r="E178" s="202"/>
      <c r="F178" s="4"/>
      <c r="G178" s="3"/>
      <c r="H178" s="55"/>
    </row>
    <row r="179" spans="2:8" ht="18.75" x14ac:dyDescent="0.3">
      <c r="B179" s="4"/>
      <c r="C179" s="31" t="s">
        <v>100</v>
      </c>
      <c r="D179" s="203">
        <f>D178/D152</f>
        <v>61.860500000000002</v>
      </c>
      <c r="E179" s="203"/>
      <c r="F179" s="4"/>
      <c r="G179" s="4"/>
      <c r="H179" s="59"/>
    </row>
    <row r="181" spans="2:8" ht="60.75" x14ac:dyDescent="0.8">
      <c r="B181" s="225" t="s">
        <v>162</v>
      </c>
      <c r="C181" s="225"/>
      <c r="D181" s="225"/>
      <c r="E181" s="225"/>
      <c r="F181" s="225"/>
      <c r="G181" s="225"/>
      <c r="H181" s="225"/>
    </row>
    <row r="182" spans="2:8" ht="18.75" x14ac:dyDescent="0.25">
      <c r="B182" s="226" t="s">
        <v>72</v>
      </c>
      <c r="C182" s="226"/>
      <c r="D182" s="226"/>
      <c r="E182" s="226"/>
      <c r="F182" s="226"/>
      <c r="G182" s="226"/>
      <c r="H182" s="55"/>
    </row>
    <row r="183" spans="2:8" ht="25.5" x14ac:dyDescent="0.25">
      <c r="B183" s="4"/>
      <c r="C183" s="14" t="s">
        <v>73</v>
      </c>
      <c r="D183" s="15"/>
      <c r="E183" s="4"/>
      <c r="F183" s="4"/>
      <c r="G183" s="3"/>
      <c r="H183" s="55"/>
    </row>
    <row r="184" spans="2:8" ht="19.5" x14ac:dyDescent="0.25">
      <c r="B184" s="5"/>
      <c r="C184" s="227" t="s">
        <v>74</v>
      </c>
      <c r="D184" s="230" t="s">
        <v>114</v>
      </c>
      <c r="E184" s="231"/>
      <c r="F184" s="231"/>
      <c r="G184" s="232"/>
      <c r="H184" s="56"/>
    </row>
    <row r="185" spans="2:8" ht="19.5" x14ac:dyDescent="0.25">
      <c r="B185" s="5"/>
      <c r="C185" s="228"/>
      <c r="D185" s="230" t="s">
        <v>115</v>
      </c>
      <c r="E185" s="231"/>
      <c r="F185" s="231"/>
      <c r="G185" s="232"/>
      <c r="H185" s="56"/>
    </row>
    <row r="186" spans="2:8" ht="19.5" x14ac:dyDescent="0.25">
      <c r="B186" s="5"/>
      <c r="C186" s="229"/>
      <c r="D186" s="230" t="s">
        <v>143</v>
      </c>
      <c r="E186" s="231"/>
      <c r="F186" s="231"/>
      <c r="G186" s="232"/>
      <c r="H186" s="56"/>
    </row>
    <row r="187" spans="2:8" ht="23.25" x14ac:dyDescent="0.25">
      <c r="B187" s="4"/>
      <c r="C187" s="16" t="s">
        <v>75</v>
      </c>
      <c r="D187" s="6">
        <v>8</v>
      </c>
      <c r="E187" s="17"/>
      <c r="F187" s="5"/>
      <c r="G187" s="3"/>
      <c r="H187" s="55"/>
    </row>
    <row r="188" spans="2:8" ht="22.5" x14ac:dyDescent="0.25">
      <c r="B188" s="4"/>
      <c r="C188" s="18" t="s">
        <v>76</v>
      </c>
      <c r="D188" s="7">
        <v>3046</v>
      </c>
      <c r="E188" s="204" t="s">
        <v>77</v>
      </c>
      <c r="F188" s="205"/>
      <c r="G188" s="208">
        <f>D189/D188</f>
        <v>10.739281024294156</v>
      </c>
      <c r="H188" s="55"/>
    </row>
    <row r="189" spans="2:8" ht="22.5" x14ac:dyDescent="0.25">
      <c r="B189" s="4"/>
      <c r="C189" s="18" t="s">
        <v>78</v>
      </c>
      <c r="D189" s="7">
        <v>32711.85</v>
      </c>
      <c r="E189" s="206"/>
      <c r="F189" s="207"/>
      <c r="G189" s="209"/>
      <c r="H189" s="55"/>
    </row>
    <row r="190" spans="2:8" ht="23.25" x14ac:dyDescent="0.25">
      <c r="B190" s="4"/>
      <c r="C190" s="19"/>
      <c r="D190" s="8"/>
      <c r="E190" s="20"/>
      <c r="F190" s="4"/>
      <c r="G190" s="3"/>
      <c r="H190" s="55"/>
    </row>
    <row r="191" spans="2:8" ht="23.25" x14ac:dyDescent="0.25">
      <c r="B191" s="4"/>
      <c r="C191" s="49" t="s">
        <v>79</v>
      </c>
      <c r="D191" s="60" t="s">
        <v>140</v>
      </c>
      <c r="E191" s="4"/>
      <c r="F191" s="4"/>
      <c r="G191" s="3"/>
      <c r="H191" s="55"/>
    </row>
    <row r="192" spans="2:8" ht="23.25" x14ac:dyDescent="0.25">
      <c r="B192" s="4"/>
      <c r="C192" s="49" t="s">
        <v>80</v>
      </c>
      <c r="D192" s="60">
        <v>45</v>
      </c>
      <c r="E192" s="4"/>
      <c r="F192" s="4"/>
      <c r="G192" s="3"/>
      <c r="H192" s="55"/>
    </row>
    <row r="193" spans="2:8" ht="23.25" x14ac:dyDescent="0.25">
      <c r="B193" s="4"/>
      <c r="C193" s="49" t="s">
        <v>81</v>
      </c>
      <c r="D193" s="50" t="s">
        <v>82</v>
      </c>
      <c r="E193" s="4"/>
      <c r="F193" s="4"/>
      <c r="G193" s="3"/>
      <c r="H193" s="55"/>
    </row>
    <row r="194" spans="2:8" ht="24" thickBot="1" x14ac:dyDescent="0.3">
      <c r="B194" s="4"/>
      <c r="C194" s="4"/>
      <c r="D194" s="4"/>
      <c r="E194" s="4"/>
      <c r="F194" s="4"/>
      <c r="G194" s="3"/>
      <c r="H194" s="55"/>
    </row>
    <row r="195" spans="2:8" ht="48" thickBot="1" x14ac:dyDescent="0.3">
      <c r="B195" s="210" t="s">
        <v>28</v>
      </c>
      <c r="C195" s="211"/>
      <c r="D195" s="9" t="s">
        <v>83</v>
      </c>
      <c r="E195" s="212" t="s">
        <v>84</v>
      </c>
      <c r="F195" s="213"/>
      <c r="G195" s="10" t="s">
        <v>85</v>
      </c>
      <c r="H195" s="55"/>
    </row>
    <row r="196" spans="2:8" ht="24" thickBot="1" x14ac:dyDescent="0.3">
      <c r="B196" s="214" t="s">
        <v>86</v>
      </c>
      <c r="C196" s="215"/>
      <c r="D196" s="32">
        <v>197.93</v>
      </c>
      <c r="E196" s="51">
        <v>8</v>
      </c>
      <c r="F196" s="33" t="s">
        <v>27</v>
      </c>
      <c r="G196" s="34">
        <f t="shared" ref="G196:G203" si="5">D196*E196</f>
        <v>1583.44</v>
      </c>
      <c r="H196" s="216"/>
    </row>
    <row r="197" spans="2:8" ht="23.25" x14ac:dyDescent="0.25">
      <c r="B197" s="217" t="s">
        <v>87</v>
      </c>
      <c r="C197" s="218"/>
      <c r="D197" s="35">
        <v>70.41</v>
      </c>
      <c r="E197" s="61">
        <v>1.45</v>
      </c>
      <c r="F197" s="36" t="s">
        <v>29</v>
      </c>
      <c r="G197" s="37">
        <f t="shared" si="5"/>
        <v>102.0945</v>
      </c>
      <c r="H197" s="216"/>
    </row>
    <row r="198" spans="2:8" ht="24" thickBot="1" x14ac:dyDescent="0.3">
      <c r="B198" s="219" t="s">
        <v>88</v>
      </c>
      <c r="C198" s="220"/>
      <c r="D198" s="38">
        <v>222.31</v>
      </c>
      <c r="E198" s="62">
        <v>1.45</v>
      </c>
      <c r="F198" s="39" t="s">
        <v>29</v>
      </c>
      <c r="G198" s="40">
        <f t="shared" si="5"/>
        <v>322.34949999999998</v>
      </c>
      <c r="H198" s="216"/>
    </row>
    <row r="199" spans="2:8" ht="24" thickBot="1" x14ac:dyDescent="0.3">
      <c r="B199" s="221" t="s">
        <v>30</v>
      </c>
      <c r="C199" s="222"/>
      <c r="D199" s="41"/>
      <c r="E199" s="41"/>
      <c r="F199" s="42" t="s">
        <v>27</v>
      </c>
      <c r="G199" s="43">
        <f t="shared" si="5"/>
        <v>0</v>
      </c>
      <c r="H199" s="216"/>
    </row>
    <row r="200" spans="2:8" ht="23.25" x14ac:dyDescent="0.25">
      <c r="B200" s="217" t="s">
        <v>89</v>
      </c>
      <c r="C200" s="218"/>
      <c r="D200" s="35">
        <v>665.33</v>
      </c>
      <c r="E200" s="35">
        <v>16</v>
      </c>
      <c r="F200" s="36" t="s">
        <v>27</v>
      </c>
      <c r="G200" s="37">
        <f t="shared" si="5"/>
        <v>10645.28</v>
      </c>
      <c r="H200" s="216"/>
    </row>
    <row r="201" spans="2:8" ht="23.25" x14ac:dyDescent="0.25">
      <c r="B201" s="223" t="s">
        <v>90</v>
      </c>
      <c r="C201" s="224"/>
      <c r="D201" s="44"/>
      <c r="E201" s="44"/>
      <c r="F201" s="45" t="s">
        <v>27</v>
      </c>
      <c r="G201" s="46">
        <f t="shared" si="5"/>
        <v>0</v>
      </c>
      <c r="H201" s="216"/>
    </row>
    <row r="202" spans="2:8" ht="23.25" x14ac:dyDescent="0.25">
      <c r="B202" s="223" t="s">
        <v>31</v>
      </c>
      <c r="C202" s="224"/>
      <c r="D202" s="47">
        <v>2425.1</v>
      </c>
      <c r="E202" s="52">
        <v>8</v>
      </c>
      <c r="F202" s="45" t="s">
        <v>27</v>
      </c>
      <c r="G202" s="46">
        <f t="shared" si="5"/>
        <v>19400.8</v>
      </c>
      <c r="H202" s="216"/>
    </row>
    <row r="203" spans="2:8" ht="23.25" x14ac:dyDescent="0.25">
      <c r="B203" s="223" t="s">
        <v>91</v>
      </c>
      <c r="C203" s="224"/>
      <c r="D203" s="47">
        <v>1718.79</v>
      </c>
      <c r="E203" s="52">
        <v>8</v>
      </c>
      <c r="F203" s="45" t="s">
        <v>27</v>
      </c>
      <c r="G203" s="46">
        <f t="shared" si="5"/>
        <v>13750.32</v>
      </c>
      <c r="H203" s="216"/>
    </row>
    <row r="204" spans="2:8" ht="23.25" x14ac:dyDescent="0.25">
      <c r="B204" s="223" t="s">
        <v>33</v>
      </c>
      <c r="C204" s="224"/>
      <c r="D204" s="47">
        <v>473.91</v>
      </c>
      <c r="E204" s="52">
        <v>8</v>
      </c>
      <c r="F204" s="45" t="s">
        <v>27</v>
      </c>
      <c r="G204" s="46">
        <f>D204*E204</f>
        <v>3791.28</v>
      </c>
      <c r="H204" s="216"/>
    </row>
    <row r="205" spans="2:8" ht="24" thickBot="1" x14ac:dyDescent="0.3">
      <c r="B205" s="219" t="s">
        <v>32</v>
      </c>
      <c r="C205" s="220"/>
      <c r="D205" s="38">
        <v>320.5</v>
      </c>
      <c r="E205" s="38">
        <v>80</v>
      </c>
      <c r="F205" s="39" t="s">
        <v>27</v>
      </c>
      <c r="G205" s="48">
        <f>D205*E205</f>
        <v>25640</v>
      </c>
      <c r="H205" s="216"/>
    </row>
    <row r="206" spans="2:8" ht="23.25" x14ac:dyDescent="0.25">
      <c r="B206" s="4"/>
      <c r="C206" s="21"/>
      <c r="D206" s="21"/>
      <c r="E206" s="11"/>
      <c r="F206" s="11"/>
      <c r="G206" s="3"/>
      <c r="H206" s="57"/>
    </row>
    <row r="207" spans="2:8" ht="25.5" x14ac:dyDescent="0.25">
      <c r="B207" s="4"/>
      <c r="C207" s="14" t="s">
        <v>92</v>
      </c>
      <c r="D207" s="15"/>
      <c r="E207" s="4"/>
      <c r="F207" s="4"/>
      <c r="G207" s="3"/>
      <c r="H207" s="55"/>
    </row>
    <row r="208" spans="2:8" ht="18.75" x14ac:dyDescent="0.25">
      <c r="B208" s="4"/>
      <c r="C208" s="201" t="s">
        <v>93</v>
      </c>
      <c r="D208" s="107" t="s">
        <v>94</v>
      </c>
      <c r="E208" s="23">
        <f>ROUND((G196+D189)/D189,2)</f>
        <v>1.05</v>
      </c>
      <c r="F208" s="23"/>
      <c r="G208" s="5"/>
      <c r="H208" s="55"/>
    </row>
    <row r="209" spans="2:8" ht="23.25" x14ac:dyDescent="0.25">
      <c r="B209" s="4"/>
      <c r="C209" s="201"/>
      <c r="D209" s="107" t="s">
        <v>95</v>
      </c>
      <c r="E209" s="23">
        <f>ROUND((G197+G198+D189)/D189,2)</f>
        <v>1.01</v>
      </c>
      <c r="F209" s="23"/>
      <c r="G209" s="12"/>
      <c r="H209" s="58"/>
    </row>
    <row r="210" spans="2:8" ht="23.25" x14ac:dyDescent="0.25">
      <c r="B210" s="4"/>
      <c r="C210" s="201"/>
      <c r="D210" s="107" t="s">
        <v>96</v>
      </c>
      <c r="E210" s="23">
        <f>ROUND((G199+D189)/D189,2)</f>
        <v>1</v>
      </c>
      <c r="F210" s="5"/>
      <c r="G210" s="12"/>
      <c r="H210" s="55"/>
    </row>
    <row r="211" spans="2:8" ht="23.25" x14ac:dyDescent="0.25">
      <c r="B211" s="4"/>
      <c r="C211" s="201"/>
      <c r="D211" s="24" t="s">
        <v>97</v>
      </c>
      <c r="E211" s="25">
        <f>ROUND((SUM(G200:G205)+D189)/D189,2)</f>
        <v>3.24</v>
      </c>
      <c r="F211" s="5"/>
      <c r="G211" s="12"/>
      <c r="H211" s="55"/>
    </row>
    <row r="212" spans="2:8" ht="25.5" x14ac:dyDescent="0.25">
      <c r="B212" s="4"/>
      <c r="C212" s="4"/>
      <c r="D212" s="26" t="s">
        <v>98</v>
      </c>
      <c r="E212" s="27">
        <f>SUM(E208:E211)-IF(D193="сплошная",3,2)</f>
        <v>3.3000000000000007</v>
      </c>
      <c r="F212" s="28"/>
      <c r="G212" s="3"/>
      <c r="H212" s="55"/>
    </row>
    <row r="213" spans="2:8" ht="23.25" x14ac:dyDescent="0.25">
      <c r="B213" s="4"/>
      <c r="C213" s="4"/>
      <c r="D213" s="4"/>
      <c r="E213" s="29"/>
      <c r="F213" s="4"/>
      <c r="G213" s="3"/>
      <c r="H213" s="55"/>
    </row>
    <row r="214" spans="2:8" ht="25.5" x14ac:dyDescent="0.35">
      <c r="B214" s="13"/>
      <c r="C214" s="30" t="s">
        <v>99</v>
      </c>
      <c r="D214" s="202">
        <f>E212*D189</f>
        <v>107949.10500000003</v>
      </c>
      <c r="E214" s="202"/>
      <c r="F214" s="4"/>
      <c r="G214" s="3"/>
      <c r="H214" s="55"/>
    </row>
    <row r="215" spans="2:8" ht="18.75" x14ac:dyDescent="0.3">
      <c r="B215" s="4"/>
      <c r="C215" s="31" t="s">
        <v>100</v>
      </c>
      <c r="D215" s="203">
        <f>D214/D188</f>
        <v>35.439627380170727</v>
      </c>
      <c r="E215" s="203"/>
      <c r="F215" s="4"/>
      <c r="G215" s="4"/>
      <c r="H215" s="59"/>
    </row>
    <row r="217" spans="2:8" ht="60.75" x14ac:dyDescent="0.8">
      <c r="B217" s="225" t="s">
        <v>163</v>
      </c>
      <c r="C217" s="225"/>
      <c r="D217" s="225"/>
      <c r="E217" s="225"/>
      <c r="F217" s="225"/>
      <c r="G217" s="225"/>
      <c r="H217" s="225"/>
    </row>
    <row r="218" spans="2:8" ht="18.75" x14ac:dyDescent="0.25">
      <c r="B218" s="226" t="s">
        <v>72</v>
      </c>
      <c r="C218" s="226"/>
      <c r="D218" s="226"/>
      <c r="E218" s="226"/>
      <c r="F218" s="226"/>
      <c r="G218" s="226"/>
      <c r="H218" s="55"/>
    </row>
    <row r="219" spans="2:8" ht="25.5" x14ac:dyDescent="0.25">
      <c r="B219" s="4"/>
      <c r="C219" s="14" t="s">
        <v>73</v>
      </c>
      <c r="D219" s="15"/>
      <c r="E219" s="4"/>
      <c r="F219" s="4"/>
      <c r="G219" s="3"/>
      <c r="H219" s="55"/>
    </row>
    <row r="220" spans="2:8" ht="19.5" x14ac:dyDescent="0.25">
      <c r="B220" s="5"/>
      <c r="C220" s="227" t="s">
        <v>74</v>
      </c>
      <c r="D220" s="230" t="s">
        <v>114</v>
      </c>
      <c r="E220" s="231"/>
      <c r="F220" s="231"/>
      <c r="G220" s="232"/>
      <c r="H220" s="56"/>
    </row>
    <row r="221" spans="2:8" ht="19.5" x14ac:dyDescent="0.25">
      <c r="B221" s="5"/>
      <c r="C221" s="228"/>
      <c r="D221" s="230" t="s">
        <v>118</v>
      </c>
      <c r="E221" s="231"/>
      <c r="F221" s="231"/>
      <c r="G221" s="232"/>
      <c r="H221" s="56"/>
    </row>
    <row r="222" spans="2:8" ht="19.5" x14ac:dyDescent="0.25">
      <c r="B222" s="5"/>
      <c r="C222" s="229"/>
      <c r="D222" s="230" t="s">
        <v>146</v>
      </c>
      <c r="E222" s="231"/>
      <c r="F222" s="231"/>
      <c r="G222" s="232"/>
      <c r="H222" s="56"/>
    </row>
    <row r="223" spans="2:8" ht="23.25" x14ac:dyDescent="0.25">
      <c r="B223" s="4"/>
      <c r="C223" s="16" t="s">
        <v>75</v>
      </c>
      <c r="D223" s="6">
        <v>1.4</v>
      </c>
      <c r="E223" s="17"/>
      <c r="F223" s="5"/>
      <c r="G223" s="3"/>
      <c r="H223" s="55"/>
    </row>
    <row r="224" spans="2:8" ht="22.5" x14ac:dyDescent="0.25">
      <c r="B224" s="4"/>
      <c r="C224" s="18" t="s">
        <v>76</v>
      </c>
      <c r="D224" s="7">
        <v>220</v>
      </c>
      <c r="E224" s="204" t="s">
        <v>77</v>
      </c>
      <c r="F224" s="205"/>
      <c r="G224" s="208">
        <f>D225/D224</f>
        <v>20.556772727272726</v>
      </c>
      <c r="H224" s="55"/>
    </row>
    <row r="225" spans="2:8" ht="22.5" x14ac:dyDescent="0.25">
      <c r="B225" s="4"/>
      <c r="C225" s="18" t="s">
        <v>78</v>
      </c>
      <c r="D225" s="7">
        <v>4522.49</v>
      </c>
      <c r="E225" s="206"/>
      <c r="F225" s="207"/>
      <c r="G225" s="209"/>
      <c r="H225" s="55"/>
    </row>
    <row r="226" spans="2:8" ht="23.25" x14ac:dyDescent="0.25">
      <c r="B226" s="4"/>
      <c r="C226" s="19"/>
      <c r="D226" s="8"/>
      <c r="E226" s="20"/>
      <c r="F226" s="4"/>
      <c r="G226" s="3"/>
      <c r="H226" s="55"/>
    </row>
    <row r="227" spans="2:8" ht="23.25" x14ac:dyDescent="0.25">
      <c r="B227" s="4"/>
      <c r="C227" s="49" t="s">
        <v>79</v>
      </c>
      <c r="D227" s="60" t="s">
        <v>147</v>
      </c>
      <c r="E227" s="4"/>
      <c r="F227" s="4"/>
      <c r="G227" s="3"/>
      <c r="H227" s="55"/>
    </row>
    <row r="228" spans="2:8" ht="23.25" x14ac:dyDescent="0.25">
      <c r="B228" s="4"/>
      <c r="C228" s="49" t="s">
        <v>80</v>
      </c>
      <c r="D228" s="60">
        <v>43</v>
      </c>
      <c r="E228" s="4"/>
      <c r="F228" s="4"/>
      <c r="G228" s="3"/>
      <c r="H228" s="55"/>
    </row>
    <row r="229" spans="2:8" ht="23.25" x14ac:dyDescent="0.25">
      <c r="B229" s="4"/>
      <c r="C229" s="49" t="s">
        <v>81</v>
      </c>
      <c r="D229" s="50" t="s">
        <v>82</v>
      </c>
      <c r="E229" s="4"/>
      <c r="F229" s="4"/>
      <c r="G229" s="3"/>
      <c r="H229" s="55"/>
    </row>
    <row r="230" spans="2:8" ht="24" thickBot="1" x14ac:dyDescent="0.3">
      <c r="B230" s="4"/>
      <c r="C230" s="4"/>
      <c r="D230" s="4"/>
      <c r="E230" s="4"/>
      <c r="F230" s="4"/>
      <c r="G230" s="3"/>
      <c r="H230" s="55"/>
    </row>
    <row r="231" spans="2:8" ht="48" thickBot="1" x14ac:dyDescent="0.3">
      <c r="B231" s="210" t="s">
        <v>28</v>
      </c>
      <c r="C231" s="211"/>
      <c r="D231" s="9" t="s">
        <v>83</v>
      </c>
      <c r="E231" s="212" t="s">
        <v>84</v>
      </c>
      <c r="F231" s="213"/>
      <c r="G231" s="10" t="s">
        <v>85</v>
      </c>
      <c r="H231" s="55"/>
    </row>
    <row r="232" spans="2:8" ht="24" thickBot="1" x14ac:dyDescent="0.3">
      <c r="B232" s="214" t="s">
        <v>86</v>
      </c>
      <c r="C232" s="215"/>
      <c r="D232" s="32">
        <v>197.93</v>
      </c>
      <c r="E232" s="51">
        <v>1.4</v>
      </c>
      <c r="F232" s="33" t="s">
        <v>27</v>
      </c>
      <c r="G232" s="34">
        <f t="shared" ref="G232:G239" si="6">D232*E232</f>
        <v>277.10199999999998</v>
      </c>
      <c r="H232" s="216"/>
    </row>
    <row r="233" spans="2:8" ht="23.25" x14ac:dyDescent="0.25">
      <c r="B233" s="217" t="s">
        <v>87</v>
      </c>
      <c r="C233" s="218"/>
      <c r="D233" s="35">
        <v>70.41</v>
      </c>
      <c r="E233" s="61">
        <v>0.48299999999999998</v>
      </c>
      <c r="F233" s="36" t="s">
        <v>29</v>
      </c>
      <c r="G233" s="37">
        <f t="shared" si="6"/>
        <v>34.008029999999998</v>
      </c>
      <c r="H233" s="216"/>
    </row>
    <row r="234" spans="2:8" ht="24" thickBot="1" x14ac:dyDescent="0.3">
      <c r="B234" s="219" t="s">
        <v>88</v>
      </c>
      <c r="C234" s="220"/>
      <c r="D234" s="38">
        <v>222.31</v>
      </c>
      <c r="E234" s="62">
        <v>0.48299999999999998</v>
      </c>
      <c r="F234" s="39" t="s">
        <v>29</v>
      </c>
      <c r="G234" s="40">
        <f t="shared" si="6"/>
        <v>107.37573</v>
      </c>
      <c r="H234" s="216"/>
    </row>
    <row r="235" spans="2:8" ht="24" thickBot="1" x14ac:dyDescent="0.3">
      <c r="B235" s="221" t="s">
        <v>30</v>
      </c>
      <c r="C235" s="222"/>
      <c r="D235" s="41"/>
      <c r="E235" s="41"/>
      <c r="F235" s="42" t="s">
        <v>27</v>
      </c>
      <c r="G235" s="43">
        <f t="shared" si="6"/>
        <v>0</v>
      </c>
      <c r="H235" s="216"/>
    </row>
    <row r="236" spans="2:8" ht="23.25" x14ac:dyDescent="0.25">
      <c r="B236" s="217" t="s">
        <v>89</v>
      </c>
      <c r="C236" s="218"/>
      <c r="D236" s="35">
        <v>665.33</v>
      </c>
      <c r="E236" s="35">
        <v>2.8</v>
      </c>
      <c r="F236" s="36" t="s">
        <v>27</v>
      </c>
      <c r="G236" s="37">
        <f t="shared" si="6"/>
        <v>1862.924</v>
      </c>
      <c r="H236" s="216"/>
    </row>
    <row r="237" spans="2:8" ht="23.25" x14ac:dyDescent="0.25">
      <c r="B237" s="223" t="s">
        <v>90</v>
      </c>
      <c r="C237" s="224"/>
      <c r="D237" s="44"/>
      <c r="E237" s="44"/>
      <c r="F237" s="45" t="s">
        <v>27</v>
      </c>
      <c r="G237" s="46">
        <f t="shared" si="6"/>
        <v>0</v>
      </c>
      <c r="H237" s="216"/>
    </row>
    <row r="238" spans="2:8" ht="23.25" x14ac:dyDescent="0.25">
      <c r="B238" s="223" t="s">
        <v>31</v>
      </c>
      <c r="C238" s="224"/>
      <c r="D238" s="47">
        <v>2425.1</v>
      </c>
      <c r="E238" s="52">
        <v>1.4</v>
      </c>
      <c r="F238" s="45" t="s">
        <v>27</v>
      </c>
      <c r="G238" s="46">
        <f t="shared" si="6"/>
        <v>3395.14</v>
      </c>
      <c r="H238" s="216"/>
    </row>
    <row r="239" spans="2:8" ht="23.25" x14ac:dyDescent="0.25">
      <c r="B239" s="223" t="s">
        <v>91</v>
      </c>
      <c r="C239" s="224"/>
      <c r="D239" s="47">
        <v>1718.79</v>
      </c>
      <c r="E239" s="52">
        <v>1.4</v>
      </c>
      <c r="F239" s="45" t="s">
        <v>27</v>
      </c>
      <c r="G239" s="46">
        <f t="shared" si="6"/>
        <v>2406.3059999999996</v>
      </c>
      <c r="H239" s="216"/>
    </row>
    <row r="240" spans="2:8" ht="23.25" x14ac:dyDescent="0.25">
      <c r="B240" s="223" t="s">
        <v>33</v>
      </c>
      <c r="C240" s="224"/>
      <c r="D240" s="47">
        <v>473.91</v>
      </c>
      <c r="E240" s="52">
        <v>1.4</v>
      </c>
      <c r="F240" s="45" t="s">
        <v>27</v>
      </c>
      <c r="G240" s="46">
        <f>D240*E240</f>
        <v>663.47400000000005</v>
      </c>
      <c r="H240" s="216"/>
    </row>
    <row r="241" spans="2:8" ht="24" thickBot="1" x14ac:dyDescent="0.3">
      <c r="B241" s="219" t="s">
        <v>32</v>
      </c>
      <c r="C241" s="220"/>
      <c r="D241" s="38">
        <v>320.5</v>
      </c>
      <c r="E241" s="38">
        <v>14</v>
      </c>
      <c r="F241" s="39" t="s">
        <v>27</v>
      </c>
      <c r="G241" s="48">
        <f>D241*E241</f>
        <v>4487</v>
      </c>
      <c r="H241" s="216"/>
    </row>
    <row r="242" spans="2:8" ht="23.25" x14ac:dyDescent="0.25">
      <c r="B242" s="4"/>
      <c r="C242" s="21"/>
      <c r="D242" s="21"/>
      <c r="E242" s="11"/>
      <c r="F242" s="11"/>
      <c r="G242" s="3"/>
      <c r="H242" s="57"/>
    </row>
    <row r="243" spans="2:8" ht="25.5" x14ac:dyDescent="0.25">
      <c r="B243" s="4"/>
      <c r="C243" s="14" t="s">
        <v>92</v>
      </c>
      <c r="D243" s="15"/>
      <c r="E243" s="4"/>
      <c r="F243" s="4"/>
      <c r="G243" s="3"/>
      <c r="H243" s="55"/>
    </row>
    <row r="244" spans="2:8" ht="18.75" x14ac:dyDescent="0.25">
      <c r="B244" s="4"/>
      <c r="C244" s="201" t="s">
        <v>93</v>
      </c>
      <c r="D244" s="178" t="s">
        <v>94</v>
      </c>
      <c r="E244" s="23">
        <f>ROUND((G232+D225)/D225,2)</f>
        <v>1.06</v>
      </c>
      <c r="F244" s="23"/>
      <c r="G244" s="5"/>
      <c r="H244" s="55"/>
    </row>
    <row r="245" spans="2:8" ht="23.25" x14ac:dyDescent="0.25">
      <c r="B245" s="4"/>
      <c r="C245" s="201"/>
      <c r="D245" s="178" t="s">
        <v>95</v>
      </c>
      <c r="E245" s="23">
        <f>ROUND((G233+G234+D225)/D225,2)</f>
        <v>1.03</v>
      </c>
      <c r="F245" s="23"/>
      <c r="G245" s="12"/>
      <c r="H245" s="58"/>
    </row>
    <row r="246" spans="2:8" ht="23.25" x14ac:dyDescent="0.25">
      <c r="B246" s="4"/>
      <c r="C246" s="201"/>
      <c r="D246" s="178" t="s">
        <v>96</v>
      </c>
      <c r="E246" s="23">
        <f>ROUND((G235+D225)/D225,2)</f>
        <v>1</v>
      </c>
      <c r="F246" s="5"/>
      <c r="G246" s="12"/>
      <c r="H246" s="55"/>
    </row>
    <row r="247" spans="2:8" ht="23.25" x14ac:dyDescent="0.25">
      <c r="B247" s="4"/>
      <c r="C247" s="201"/>
      <c r="D247" s="24" t="s">
        <v>97</v>
      </c>
      <c r="E247" s="25">
        <f>ROUND((SUM(G236:G241)+D225)/D225,2)</f>
        <v>3.83</v>
      </c>
      <c r="F247" s="5"/>
      <c r="G247" s="12"/>
      <c r="H247" s="55"/>
    </row>
    <row r="248" spans="2:8" ht="25.5" x14ac:dyDescent="0.25">
      <c r="B248" s="4"/>
      <c r="C248" s="4"/>
      <c r="D248" s="26" t="s">
        <v>98</v>
      </c>
      <c r="E248" s="27">
        <f>SUM(E244:E247)-IF(D229="сплошная",3,2)</f>
        <v>3.92</v>
      </c>
      <c r="F248" s="28"/>
      <c r="G248" s="3"/>
      <c r="H248" s="55"/>
    </row>
    <row r="249" spans="2:8" ht="23.25" x14ac:dyDescent="0.25">
      <c r="B249" s="4"/>
      <c r="C249" s="4"/>
      <c r="D249" s="4"/>
      <c r="E249" s="29"/>
      <c r="F249" s="4"/>
      <c r="G249" s="3"/>
      <c r="H249" s="55"/>
    </row>
    <row r="250" spans="2:8" ht="25.5" x14ac:dyDescent="0.35">
      <c r="B250" s="13"/>
      <c r="C250" s="30" t="s">
        <v>99</v>
      </c>
      <c r="D250" s="202">
        <f>E248*D225</f>
        <v>17728.160799999998</v>
      </c>
      <c r="E250" s="202"/>
      <c r="F250" s="4"/>
      <c r="G250" s="3"/>
      <c r="H250" s="55"/>
    </row>
    <row r="251" spans="2:8" ht="18.75" x14ac:dyDescent="0.3">
      <c r="B251" s="4"/>
      <c r="C251" s="31" t="s">
        <v>100</v>
      </c>
      <c r="D251" s="203">
        <f>D250/D224</f>
        <v>80.582549090909083</v>
      </c>
      <c r="E251" s="203"/>
      <c r="F251" s="4"/>
      <c r="G251" s="4"/>
      <c r="H251" s="59"/>
    </row>
    <row r="253" spans="2:8" ht="60.75" x14ac:dyDescent="0.8">
      <c r="B253" s="225" t="s">
        <v>164</v>
      </c>
      <c r="C253" s="225"/>
      <c r="D253" s="225"/>
      <c r="E253" s="225"/>
      <c r="F253" s="225"/>
      <c r="G253" s="225"/>
      <c r="H253" s="225"/>
    </row>
    <row r="254" spans="2:8" ht="18.75" x14ac:dyDescent="0.25">
      <c r="B254" s="226" t="s">
        <v>72</v>
      </c>
      <c r="C254" s="226"/>
      <c r="D254" s="226"/>
      <c r="E254" s="226"/>
      <c r="F254" s="226"/>
      <c r="G254" s="226"/>
      <c r="H254" s="55"/>
    </row>
    <row r="255" spans="2:8" ht="25.5" x14ac:dyDescent="0.25">
      <c r="B255" s="4"/>
      <c r="C255" s="14" t="s">
        <v>73</v>
      </c>
      <c r="D255" s="15"/>
      <c r="E255" s="4"/>
      <c r="F255" s="4"/>
      <c r="G255" s="3"/>
      <c r="H255" s="55"/>
    </row>
    <row r="256" spans="2:8" ht="19.5" x14ac:dyDescent="0.25">
      <c r="B256" s="5"/>
      <c r="C256" s="227" t="s">
        <v>74</v>
      </c>
      <c r="D256" s="230" t="s">
        <v>114</v>
      </c>
      <c r="E256" s="231"/>
      <c r="F256" s="231"/>
      <c r="G256" s="232"/>
      <c r="H256" s="56"/>
    </row>
    <row r="257" spans="2:8" ht="19.5" x14ac:dyDescent="0.25">
      <c r="B257" s="5"/>
      <c r="C257" s="228"/>
      <c r="D257" s="230" t="s">
        <v>118</v>
      </c>
      <c r="E257" s="231"/>
      <c r="F257" s="231"/>
      <c r="G257" s="232"/>
      <c r="H257" s="56"/>
    </row>
    <row r="258" spans="2:8" ht="19.5" x14ac:dyDescent="0.25">
      <c r="B258" s="5"/>
      <c r="C258" s="229"/>
      <c r="D258" s="230" t="s">
        <v>148</v>
      </c>
      <c r="E258" s="231"/>
      <c r="F258" s="231"/>
      <c r="G258" s="232"/>
      <c r="H258" s="56"/>
    </row>
    <row r="259" spans="2:8" ht="23.25" x14ac:dyDescent="0.25">
      <c r="B259" s="4"/>
      <c r="C259" s="16" t="s">
        <v>75</v>
      </c>
      <c r="D259" s="6">
        <v>2.2000000000000002</v>
      </c>
      <c r="E259" s="17"/>
      <c r="F259" s="5"/>
      <c r="G259" s="3"/>
      <c r="H259" s="55"/>
    </row>
    <row r="260" spans="2:8" ht="22.5" x14ac:dyDescent="0.25">
      <c r="B260" s="4"/>
      <c r="C260" s="18" t="s">
        <v>76</v>
      </c>
      <c r="D260" s="7">
        <v>453</v>
      </c>
      <c r="E260" s="204" t="s">
        <v>77</v>
      </c>
      <c r="F260" s="205"/>
      <c r="G260" s="208">
        <f>D261/D260</f>
        <v>67.30631346578366</v>
      </c>
      <c r="H260" s="55"/>
    </row>
    <row r="261" spans="2:8" ht="22.5" x14ac:dyDescent="0.25">
      <c r="B261" s="4"/>
      <c r="C261" s="18" t="s">
        <v>78</v>
      </c>
      <c r="D261" s="7">
        <v>30489.759999999998</v>
      </c>
      <c r="E261" s="206"/>
      <c r="F261" s="207"/>
      <c r="G261" s="209"/>
      <c r="H261" s="55"/>
    </row>
    <row r="262" spans="2:8" ht="23.25" x14ac:dyDescent="0.25">
      <c r="B262" s="4"/>
      <c r="C262" s="19"/>
      <c r="D262" s="8"/>
      <c r="E262" s="20"/>
      <c r="F262" s="4"/>
      <c r="G262" s="3"/>
      <c r="H262" s="55"/>
    </row>
    <row r="263" spans="2:8" ht="23.25" x14ac:dyDescent="0.25">
      <c r="B263" s="4"/>
      <c r="C263" s="49" t="s">
        <v>79</v>
      </c>
      <c r="D263" s="60" t="s">
        <v>149</v>
      </c>
      <c r="E263" s="4"/>
      <c r="F263" s="4"/>
      <c r="G263" s="3"/>
      <c r="H263" s="55"/>
    </row>
    <row r="264" spans="2:8" ht="23.25" x14ac:dyDescent="0.25">
      <c r="B264" s="4"/>
      <c r="C264" s="49" t="s">
        <v>80</v>
      </c>
      <c r="D264" s="60">
        <v>110</v>
      </c>
      <c r="E264" s="4"/>
      <c r="F264" s="4"/>
      <c r="G264" s="3"/>
      <c r="H264" s="55"/>
    </row>
    <row r="265" spans="2:8" ht="23.25" x14ac:dyDescent="0.25">
      <c r="B265" s="4"/>
      <c r="C265" s="49" t="s">
        <v>81</v>
      </c>
      <c r="D265" s="50" t="s">
        <v>82</v>
      </c>
      <c r="E265" s="4"/>
      <c r="F265" s="4"/>
      <c r="G265" s="3"/>
      <c r="H265" s="55"/>
    </row>
    <row r="266" spans="2:8" ht="24" thickBot="1" x14ac:dyDescent="0.3">
      <c r="B266" s="4"/>
      <c r="C266" s="4"/>
      <c r="D266" s="4"/>
      <c r="E266" s="4"/>
      <c r="F266" s="4"/>
      <c r="G266" s="3"/>
      <c r="H266" s="55"/>
    </row>
    <row r="267" spans="2:8" ht="48" thickBot="1" x14ac:dyDescent="0.3">
      <c r="B267" s="210" t="s">
        <v>28</v>
      </c>
      <c r="C267" s="211"/>
      <c r="D267" s="9" t="s">
        <v>83</v>
      </c>
      <c r="E267" s="212" t="s">
        <v>84</v>
      </c>
      <c r="F267" s="213"/>
      <c r="G267" s="10" t="s">
        <v>85</v>
      </c>
      <c r="H267" s="55"/>
    </row>
    <row r="268" spans="2:8" ht="24" thickBot="1" x14ac:dyDescent="0.3">
      <c r="B268" s="214" t="s">
        <v>86</v>
      </c>
      <c r="C268" s="215"/>
      <c r="D268" s="32">
        <v>197.93</v>
      </c>
      <c r="E268" s="51">
        <v>2.2000000000000002</v>
      </c>
      <c r="F268" s="33" t="s">
        <v>27</v>
      </c>
      <c r="G268" s="34">
        <f t="shared" ref="G268:G275" si="7">D268*E268</f>
        <v>435.44600000000003</v>
      </c>
      <c r="H268" s="216"/>
    </row>
    <row r="269" spans="2:8" ht="23.25" x14ac:dyDescent="0.25">
      <c r="B269" s="217" t="s">
        <v>87</v>
      </c>
      <c r="C269" s="218"/>
      <c r="D269" s="35">
        <v>70.41</v>
      </c>
      <c r="E269" s="61">
        <v>0.63700000000000001</v>
      </c>
      <c r="F269" s="36" t="s">
        <v>29</v>
      </c>
      <c r="G269" s="37">
        <f t="shared" si="7"/>
        <v>44.851169999999996</v>
      </c>
      <c r="H269" s="216"/>
    </row>
    <row r="270" spans="2:8" ht="24" thickBot="1" x14ac:dyDescent="0.3">
      <c r="B270" s="219" t="s">
        <v>88</v>
      </c>
      <c r="C270" s="220"/>
      <c r="D270" s="38">
        <v>222.31</v>
      </c>
      <c r="E270" s="62">
        <v>0.63700000000000001</v>
      </c>
      <c r="F270" s="39" t="s">
        <v>29</v>
      </c>
      <c r="G270" s="40">
        <f t="shared" si="7"/>
        <v>141.61147</v>
      </c>
      <c r="H270" s="216"/>
    </row>
    <row r="271" spans="2:8" ht="24" thickBot="1" x14ac:dyDescent="0.3">
      <c r="B271" s="221" t="s">
        <v>30</v>
      </c>
      <c r="C271" s="222"/>
      <c r="D271" s="41"/>
      <c r="E271" s="41"/>
      <c r="F271" s="42" t="s">
        <v>27</v>
      </c>
      <c r="G271" s="43">
        <f t="shared" si="7"/>
        <v>0</v>
      </c>
      <c r="H271" s="216"/>
    </row>
    <row r="272" spans="2:8" ht="23.25" x14ac:dyDescent="0.25">
      <c r="B272" s="217" t="s">
        <v>89</v>
      </c>
      <c r="C272" s="218"/>
      <c r="D272" s="35">
        <v>665.33</v>
      </c>
      <c r="E272" s="35">
        <v>4.4000000000000004</v>
      </c>
      <c r="F272" s="36" t="s">
        <v>27</v>
      </c>
      <c r="G272" s="37">
        <f t="shared" si="7"/>
        <v>2927.4520000000002</v>
      </c>
      <c r="H272" s="216"/>
    </row>
    <row r="273" spans="2:8" ht="23.25" x14ac:dyDescent="0.25">
      <c r="B273" s="223" t="s">
        <v>90</v>
      </c>
      <c r="C273" s="224"/>
      <c r="D273" s="44"/>
      <c r="E273" s="44"/>
      <c r="F273" s="45" t="s">
        <v>27</v>
      </c>
      <c r="G273" s="46">
        <f t="shared" si="7"/>
        <v>0</v>
      </c>
      <c r="H273" s="216"/>
    </row>
    <row r="274" spans="2:8" ht="23.25" x14ac:dyDescent="0.25">
      <c r="B274" s="223" t="s">
        <v>31</v>
      </c>
      <c r="C274" s="224"/>
      <c r="D274" s="47">
        <v>2425.1</v>
      </c>
      <c r="E274" s="52">
        <v>2.2000000000000002</v>
      </c>
      <c r="F274" s="45" t="s">
        <v>27</v>
      </c>
      <c r="G274" s="46">
        <f t="shared" si="7"/>
        <v>5335.22</v>
      </c>
      <c r="H274" s="216"/>
    </row>
    <row r="275" spans="2:8" ht="23.25" x14ac:dyDescent="0.25">
      <c r="B275" s="223" t="s">
        <v>91</v>
      </c>
      <c r="C275" s="224"/>
      <c r="D275" s="47">
        <v>1718.79</v>
      </c>
      <c r="E275" s="52">
        <v>2.2000000000000002</v>
      </c>
      <c r="F275" s="45" t="s">
        <v>27</v>
      </c>
      <c r="G275" s="46">
        <f t="shared" si="7"/>
        <v>3781.3380000000002</v>
      </c>
      <c r="H275" s="216"/>
    </row>
    <row r="276" spans="2:8" ht="23.25" x14ac:dyDescent="0.25">
      <c r="B276" s="223" t="s">
        <v>33</v>
      </c>
      <c r="C276" s="224"/>
      <c r="D276" s="47">
        <v>473.91</v>
      </c>
      <c r="E276" s="52">
        <v>2.2000000000000002</v>
      </c>
      <c r="F276" s="45" t="s">
        <v>27</v>
      </c>
      <c r="G276" s="46">
        <f>D276*E276</f>
        <v>1042.6020000000001</v>
      </c>
      <c r="H276" s="216"/>
    </row>
    <row r="277" spans="2:8" ht="24" thickBot="1" x14ac:dyDescent="0.3">
      <c r="B277" s="219" t="s">
        <v>32</v>
      </c>
      <c r="C277" s="220"/>
      <c r="D277" s="38">
        <v>320.5</v>
      </c>
      <c r="E277" s="38">
        <v>22</v>
      </c>
      <c r="F277" s="39" t="s">
        <v>27</v>
      </c>
      <c r="G277" s="48">
        <f>D277*E277</f>
        <v>7051</v>
      </c>
      <c r="H277" s="216"/>
    </row>
    <row r="278" spans="2:8" ht="23.25" x14ac:dyDescent="0.25">
      <c r="B278" s="4"/>
      <c r="C278" s="21"/>
      <c r="D278" s="21"/>
      <c r="E278" s="11"/>
      <c r="F278" s="11"/>
      <c r="G278" s="3"/>
      <c r="H278" s="57"/>
    </row>
    <row r="279" spans="2:8" ht="25.5" x14ac:dyDescent="0.25">
      <c r="B279" s="4"/>
      <c r="C279" s="14" t="s">
        <v>92</v>
      </c>
      <c r="D279" s="15"/>
      <c r="E279" s="4"/>
      <c r="F279" s="4"/>
      <c r="G279" s="3"/>
      <c r="H279" s="55"/>
    </row>
    <row r="280" spans="2:8" ht="18.75" x14ac:dyDescent="0.25">
      <c r="B280" s="4"/>
      <c r="C280" s="201" t="s">
        <v>93</v>
      </c>
      <c r="D280" s="178" t="s">
        <v>94</v>
      </c>
      <c r="E280" s="23">
        <f>ROUND((G268+D261)/D261,2)</f>
        <v>1.01</v>
      </c>
      <c r="F280" s="23"/>
      <c r="G280" s="5"/>
      <c r="H280" s="55"/>
    </row>
    <row r="281" spans="2:8" ht="23.25" x14ac:dyDescent="0.25">
      <c r="B281" s="4"/>
      <c r="C281" s="201"/>
      <c r="D281" s="178" t="s">
        <v>95</v>
      </c>
      <c r="E281" s="23">
        <f>ROUND((G269+G270+D261)/D261,2)</f>
        <v>1.01</v>
      </c>
      <c r="F281" s="23"/>
      <c r="G281" s="12"/>
      <c r="H281" s="58"/>
    </row>
    <row r="282" spans="2:8" ht="23.25" x14ac:dyDescent="0.25">
      <c r="B282" s="4"/>
      <c r="C282" s="201"/>
      <c r="D282" s="178" t="s">
        <v>96</v>
      </c>
      <c r="E282" s="23">
        <f>ROUND((G271+D261)/D261,2)</f>
        <v>1</v>
      </c>
      <c r="F282" s="5"/>
      <c r="G282" s="12"/>
      <c r="H282" s="55"/>
    </row>
    <row r="283" spans="2:8" ht="23.25" x14ac:dyDescent="0.25">
      <c r="B283" s="4"/>
      <c r="C283" s="201"/>
      <c r="D283" s="24" t="s">
        <v>97</v>
      </c>
      <c r="E283" s="25">
        <f>ROUND((SUM(G272:G277)+D261)/D261,2)</f>
        <v>1.66</v>
      </c>
      <c r="F283" s="5"/>
      <c r="G283" s="12"/>
      <c r="H283" s="55"/>
    </row>
    <row r="284" spans="2:8" ht="25.5" x14ac:dyDescent="0.25">
      <c r="B284" s="4"/>
      <c r="C284" s="4"/>
      <c r="D284" s="26" t="s">
        <v>98</v>
      </c>
      <c r="E284" s="27">
        <f>SUM(E280:E283)-IF(D265="сплошная",3,2)</f>
        <v>1.6799999999999997</v>
      </c>
      <c r="F284" s="28"/>
      <c r="G284" s="3"/>
      <c r="H284" s="55"/>
    </row>
    <row r="285" spans="2:8" ht="23.25" x14ac:dyDescent="0.25">
      <c r="B285" s="4"/>
      <c r="C285" s="4"/>
      <c r="D285" s="4"/>
      <c r="E285" s="29"/>
      <c r="F285" s="4"/>
      <c r="G285" s="3"/>
      <c r="H285" s="55"/>
    </row>
    <row r="286" spans="2:8" ht="25.5" x14ac:dyDescent="0.35">
      <c r="B286" s="13"/>
      <c r="C286" s="30" t="s">
        <v>99</v>
      </c>
      <c r="D286" s="202">
        <f>E284*D261</f>
        <v>51222.796799999989</v>
      </c>
      <c r="E286" s="202"/>
      <c r="F286" s="4"/>
      <c r="G286" s="3"/>
      <c r="H286" s="55"/>
    </row>
    <row r="287" spans="2:8" ht="18.75" x14ac:dyDescent="0.3">
      <c r="B287" s="4"/>
      <c r="C287" s="31" t="s">
        <v>100</v>
      </c>
      <c r="D287" s="203">
        <f>D286/D260</f>
        <v>113.07460662251653</v>
      </c>
      <c r="E287" s="203"/>
      <c r="F287" s="4"/>
      <c r="G287" s="4"/>
      <c r="H287" s="59"/>
    </row>
    <row r="289" spans="2:8" ht="60.75" x14ac:dyDescent="0.8">
      <c r="B289" s="225" t="s">
        <v>165</v>
      </c>
      <c r="C289" s="225"/>
      <c r="D289" s="225"/>
      <c r="E289" s="225"/>
      <c r="F289" s="225"/>
      <c r="G289" s="225"/>
      <c r="H289" s="225"/>
    </row>
    <row r="290" spans="2:8" ht="18.75" x14ac:dyDescent="0.25">
      <c r="B290" s="226" t="s">
        <v>72</v>
      </c>
      <c r="C290" s="226"/>
      <c r="D290" s="226"/>
      <c r="E290" s="226"/>
      <c r="F290" s="226"/>
      <c r="G290" s="226"/>
      <c r="H290" s="55"/>
    </row>
    <row r="291" spans="2:8" ht="25.5" x14ac:dyDescent="0.25">
      <c r="B291" s="4"/>
      <c r="C291" s="14" t="s">
        <v>73</v>
      </c>
      <c r="D291" s="15"/>
      <c r="E291" s="4"/>
      <c r="F291" s="4"/>
      <c r="G291" s="3"/>
      <c r="H291" s="55"/>
    </row>
    <row r="292" spans="2:8" ht="19.5" x14ac:dyDescent="0.25">
      <c r="B292" s="5"/>
      <c r="C292" s="227" t="s">
        <v>74</v>
      </c>
      <c r="D292" s="230" t="s">
        <v>114</v>
      </c>
      <c r="E292" s="231"/>
      <c r="F292" s="231"/>
      <c r="G292" s="232"/>
      <c r="H292" s="56"/>
    </row>
    <row r="293" spans="2:8" ht="19.5" x14ac:dyDescent="0.25">
      <c r="B293" s="5"/>
      <c r="C293" s="228"/>
      <c r="D293" s="230" t="s">
        <v>119</v>
      </c>
      <c r="E293" s="231"/>
      <c r="F293" s="231"/>
      <c r="G293" s="232"/>
      <c r="H293" s="56"/>
    </row>
    <row r="294" spans="2:8" ht="19.5" x14ac:dyDescent="0.25">
      <c r="B294" s="5"/>
      <c r="C294" s="229"/>
      <c r="D294" s="230" t="s">
        <v>150</v>
      </c>
      <c r="E294" s="231"/>
      <c r="F294" s="231"/>
      <c r="G294" s="232"/>
      <c r="H294" s="56"/>
    </row>
    <row r="295" spans="2:8" ht="23.25" x14ac:dyDescent="0.25">
      <c r="B295" s="4"/>
      <c r="C295" s="16" t="s">
        <v>75</v>
      </c>
      <c r="D295" s="6">
        <v>0.49</v>
      </c>
      <c r="E295" s="17"/>
      <c r="F295" s="5"/>
      <c r="G295" s="3"/>
      <c r="H295" s="55"/>
    </row>
    <row r="296" spans="2:8" ht="22.5" x14ac:dyDescent="0.25">
      <c r="B296" s="4"/>
      <c r="C296" s="18" t="s">
        <v>76</v>
      </c>
      <c r="D296" s="7">
        <v>177</v>
      </c>
      <c r="E296" s="204" t="s">
        <v>77</v>
      </c>
      <c r="F296" s="205"/>
      <c r="G296" s="208">
        <f>D297/D296</f>
        <v>27.648587570621469</v>
      </c>
      <c r="H296" s="55"/>
    </row>
    <row r="297" spans="2:8" ht="22.5" x14ac:dyDescent="0.25">
      <c r="B297" s="4"/>
      <c r="C297" s="18" t="s">
        <v>78</v>
      </c>
      <c r="D297" s="7">
        <v>4893.8</v>
      </c>
      <c r="E297" s="206"/>
      <c r="F297" s="207"/>
      <c r="G297" s="209"/>
      <c r="H297" s="55"/>
    </row>
    <row r="298" spans="2:8" ht="23.25" x14ac:dyDescent="0.25">
      <c r="B298" s="4"/>
      <c r="C298" s="19"/>
      <c r="D298" s="8"/>
      <c r="E298" s="20"/>
      <c r="F298" s="4"/>
      <c r="G298" s="3"/>
      <c r="H298" s="55"/>
    </row>
    <row r="299" spans="2:8" ht="23.25" x14ac:dyDescent="0.25">
      <c r="B299" s="4"/>
      <c r="C299" s="49" t="s">
        <v>79</v>
      </c>
      <c r="D299" s="60" t="s">
        <v>151</v>
      </c>
      <c r="E299" s="4"/>
      <c r="F299" s="4"/>
      <c r="G299" s="3"/>
      <c r="H299" s="55"/>
    </row>
    <row r="300" spans="2:8" ht="23.25" x14ac:dyDescent="0.25">
      <c r="B300" s="4"/>
      <c r="C300" s="49" t="s">
        <v>80</v>
      </c>
      <c r="D300" s="60">
        <v>50</v>
      </c>
      <c r="E300" s="4"/>
      <c r="F300" s="4"/>
      <c r="G300" s="3"/>
      <c r="H300" s="55"/>
    </row>
    <row r="301" spans="2:8" ht="23.25" x14ac:dyDescent="0.25">
      <c r="B301" s="4"/>
      <c r="C301" s="49" t="s">
        <v>81</v>
      </c>
      <c r="D301" s="50" t="s">
        <v>82</v>
      </c>
      <c r="E301" s="4"/>
      <c r="F301" s="4"/>
      <c r="G301" s="3"/>
      <c r="H301" s="55"/>
    </row>
    <row r="302" spans="2:8" ht="24" thickBot="1" x14ac:dyDescent="0.3">
      <c r="B302" s="4"/>
      <c r="C302" s="4"/>
      <c r="D302" s="4"/>
      <c r="E302" s="4"/>
      <c r="F302" s="4"/>
      <c r="G302" s="3"/>
      <c r="H302" s="55"/>
    </row>
    <row r="303" spans="2:8" ht="48" thickBot="1" x14ac:dyDescent="0.3">
      <c r="B303" s="210" t="s">
        <v>28</v>
      </c>
      <c r="C303" s="211"/>
      <c r="D303" s="9" t="s">
        <v>83</v>
      </c>
      <c r="E303" s="212" t="s">
        <v>84</v>
      </c>
      <c r="F303" s="213"/>
      <c r="G303" s="10" t="s">
        <v>85</v>
      </c>
      <c r="H303" s="55"/>
    </row>
    <row r="304" spans="2:8" ht="24" thickBot="1" x14ac:dyDescent="0.3">
      <c r="B304" s="214" t="s">
        <v>86</v>
      </c>
      <c r="C304" s="215"/>
      <c r="D304" s="32">
        <v>197.93</v>
      </c>
      <c r="E304" s="51">
        <v>0.49</v>
      </c>
      <c r="F304" s="33" t="s">
        <v>27</v>
      </c>
      <c r="G304" s="34">
        <f t="shared" ref="G304:G311" si="8">D304*E304</f>
        <v>96.985700000000008</v>
      </c>
      <c r="H304" s="216"/>
    </row>
    <row r="305" spans="2:8" ht="23.25" x14ac:dyDescent="0.25">
      <c r="B305" s="217" t="s">
        <v>87</v>
      </c>
      <c r="C305" s="218"/>
      <c r="D305" s="35">
        <v>70.41</v>
      </c>
      <c r="E305" s="61">
        <v>0.26700000000000002</v>
      </c>
      <c r="F305" s="36" t="s">
        <v>29</v>
      </c>
      <c r="G305" s="37">
        <f t="shared" si="8"/>
        <v>18.799469999999999</v>
      </c>
      <c r="H305" s="216"/>
    </row>
    <row r="306" spans="2:8" ht="24" thickBot="1" x14ac:dyDescent="0.3">
      <c r="B306" s="219" t="s">
        <v>88</v>
      </c>
      <c r="C306" s="220"/>
      <c r="D306" s="38">
        <v>222.31</v>
      </c>
      <c r="E306" s="62">
        <v>0.26700000000000002</v>
      </c>
      <c r="F306" s="39" t="s">
        <v>29</v>
      </c>
      <c r="G306" s="40">
        <f t="shared" si="8"/>
        <v>59.356770000000004</v>
      </c>
      <c r="H306" s="216"/>
    </row>
    <row r="307" spans="2:8" ht="24" thickBot="1" x14ac:dyDescent="0.3">
      <c r="B307" s="221" t="s">
        <v>30</v>
      </c>
      <c r="C307" s="222"/>
      <c r="D307" s="41"/>
      <c r="E307" s="41"/>
      <c r="F307" s="42" t="s">
        <v>27</v>
      </c>
      <c r="G307" s="43">
        <f t="shared" si="8"/>
        <v>0</v>
      </c>
      <c r="H307" s="216"/>
    </row>
    <row r="308" spans="2:8" ht="23.25" x14ac:dyDescent="0.25">
      <c r="B308" s="217" t="s">
        <v>89</v>
      </c>
      <c r="C308" s="218"/>
      <c r="D308" s="35">
        <v>665.33</v>
      </c>
      <c r="E308" s="35">
        <v>0.98</v>
      </c>
      <c r="F308" s="36" t="s">
        <v>27</v>
      </c>
      <c r="G308" s="37">
        <f t="shared" si="8"/>
        <v>652.02340000000004</v>
      </c>
      <c r="H308" s="216"/>
    </row>
    <row r="309" spans="2:8" ht="23.25" x14ac:dyDescent="0.25">
      <c r="B309" s="223" t="s">
        <v>90</v>
      </c>
      <c r="C309" s="224"/>
      <c r="D309" s="44"/>
      <c r="E309" s="44"/>
      <c r="F309" s="45" t="s">
        <v>27</v>
      </c>
      <c r="G309" s="46">
        <f t="shared" si="8"/>
        <v>0</v>
      </c>
      <c r="H309" s="216"/>
    </row>
    <row r="310" spans="2:8" ht="23.25" x14ac:dyDescent="0.25">
      <c r="B310" s="223" t="s">
        <v>31</v>
      </c>
      <c r="C310" s="224"/>
      <c r="D310" s="47">
        <v>2425.1</v>
      </c>
      <c r="E310" s="52">
        <v>0.49</v>
      </c>
      <c r="F310" s="45" t="s">
        <v>27</v>
      </c>
      <c r="G310" s="46">
        <f t="shared" si="8"/>
        <v>1188.299</v>
      </c>
      <c r="H310" s="216"/>
    </row>
    <row r="311" spans="2:8" ht="23.25" x14ac:dyDescent="0.25">
      <c r="B311" s="223" t="s">
        <v>91</v>
      </c>
      <c r="C311" s="224"/>
      <c r="D311" s="47">
        <v>1718.79</v>
      </c>
      <c r="E311" s="52">
        <v>0.49</v>
      </c>
      <c r="F311" s="45" t="s">
        <v>27</v>
      </c>
      <c r="G311" s="46">
        <f t="shared" si="8"/>
        <v>842.20709999999997</v>
      </c>
      <c r="H311" s="216"/>
    </row>
    <row r="312" spans="2:8" ht="23.25" x14ac:dyDescent="0.25">
      <c r="B312" s="223" t="s">
        <v>33</v>
      </c>
      <c r="C312" s="224"/>
      <c r="D312" s="47">
        <v>473.91</v>
      </c>
      <c r="E312" s="52">
        <v>0.49</v>
      </c>
      <c r="F312" s="45" t="s">
        <v>27</v>
      </c>
      <c r="G312" s="46">
        <f>D312*E312</f>
        <v>232.2159</v>
      </c>
      <c r="H312" s="216"/>
    </row>
    <row r="313" spans="2:8" ht="24" thickBot="1" x14ac:dyDescent="0.3">
      <c r="B313" s="219" t="s">
        <v>32</v>
      </c>
      <c r="C313" s="220"/>
      <c r="D313" s="38">
        <v>320.5</v>
      </c>
      <c r="E313" s="38">
        <v>4.9000000000000004</v>
      </c>
      <c r="F313" s="39" t="s">
        <v>27</v>
      </c>
      <c r="G313" s="48">
        <f>D313*E313</f>
        <v>1570.45</v>
      </c>
      <c r="H313" s="216"/>
    </row>
    <row r="314" spans="2:8" ht="23.25" x14ac:dyDescent="0.25">
      <c r="B314" s="4"/>
      <c r="C314" s="21"/>
      <c r="D314" s="21"/>
      <c r="E314" s="11"/>
      <c r="F314" s="11"/>
      <c r="G314" s="3"/>
      <c r="H314" s="57"/>
    </row>
    <row r="315" spans="2:8" ht="25.5" x14ac:dyDescent="0.25">
      <c r="B315" s="4"/>
      <c r="C315" s="14" t="s">
        <v>92</v>
      </c>
      <c r="D315" s="15"/>
      <c r="E315" s="4"/>
      <c r="F315" s="4"/>
      <c r="G315" s="3"/>
      <c r="H315" s="55"/>
    </row>
    <row r="316" spans="2:8" ht="18.75" x14ac:dyDescent="0.25">
      <c r="B316" s="4"/>
      <c r="C316" s="201" t="s">
        <v>93</v>
      </c>
      <c r="D316" s="178" t="s">
        <v>94</v>
      </c>
      <c r="E316" s="23">
        <f>ROUND((G304+D297)/D297,2)</f>
        <v>1.02</v>
      </c>
      <c r="F316" s="23"/>
      <c r="G316" s="5"/>
      <c r="H316" s="55"/>
    </row>
    <row r="317" spans="2:8" ht="23.25" x14ac:dyDescent="0.25">
      <c r="B317" s="4"/>
      <c r="C317" s="201"/>
      <c r="D317" s="178" t="s">
        <v>95</v>
      </c>
      <c r="E317" s="23">
        <f>ROUND((G305+G306+D297)/D297,2)</f>
        <v>1.02</v>
      </c>
      <c r="F317" s="23"/>
      <c r="G317" s="12"/>
      <c r="H317" s="58"/>
    </row>
    <row r="318" spans="2:8" ht="23.25" x14ac:dyDescent="0.25">
      <c r="B318" s="4"/>
      <c r="C318" s="201"/>
      <c r="D318" s="178" t="s">
        <v>96</v>
      </c>
      <c r="E318" s="23">
        <f>ROUND((G307+D297)/D297,2)</f>
        <v>1</v>
      </c>
      <c r="F318" s="5"/>
      <c r="G318" s="12"/>
      <c r="H318" s="55"/>
    </row>
    <row r="319" spans="2:8" ht="23.25" x14ac:dyDescent="0.25">
      <c r="B319" s="4"/>
      <c r="C319" s="201"/>
      <c r="D319" s="24" t="s">
        <v>97</v>
      </c>
      <c r="E319" s="25">
        <f>ROUND((SUM(G308:G313)+D297)/D297,2)</f>
        <v>1.92</v>
      </c>
      <c r="F319" s="5"/>
      <c r="G319" s="12"/>
      <c r="H319" s="55"/>
    </row>
    <row r="320" spans="2:8" ht="25.5" x14ac:dyDescent="0.25">
      <c r="B320" s="4"/>
      <c r="C320" s="4"/>
      <c r="D320" s="26" t="s">
        <v>98</v>
      </c>
      <c r="E320" s="27">
        <f>SUM(E316:E319)-IF(D301="сплошная",3,2)</f>
        <v>1.96</v>
      </c>
      <c r="F320" s="28"/>
      <c r="G320" s="3"/>
      <c r="H320" s="55"/>
    </row>
    <row r="321" spans="2:8" ht="23.25" x14ac:dyDescent="0.25">
      <c r="B321" s="4"/>
      <c r="C321" s="4"/>
      <c r="D321" s="4"/>
      <c r="E321" s="29"/>
      <c r="F321" s="4"/>
      <c r="G321" s="3"/>
      <c r="H321" s="55"/>
    </row>
    <row r="322" spans="2:8" ht="25.5" x14ac:dyDescent="0.35">
      <c r="B322" s="13"/>
      <c r="C322" s="30" t="s">
        <v>99</v>
      </c>
      <c r="D322" s="202">
        <f>E320*D297</f>
        <v>9591.848</v>
      </c>
      <c r="E322" s="202"/>
      <c r="F322" s="4"/>
      <c r="G322" s="3"/>
      <c r="H322" s="55"/>
    </row>
    <row r="323" spans="2:8" ht="18.75" x14ac:dyDescent="0.3">
      <c r="B323" s="4"/>
      <c r="C323" s="31" t="s">
        <v>100</v>
      </c>
      <c r="D323" s="203">
        <f>D322/D296</f>
        <v>54.191231638418081</v>
      </c>
      <c r="E323" s="203"/>
      <c r="F323" s="4"/>
      <c r="G323" s="4"/>
      <c r="H323" s="59"/>
    </row>
    <row r="325" spans="2:8" ht="60.75" x14ac:dyDescent="0.8">
      <c r="B325" s="225" t="s">
        <v>166</v>
      </c>
      <c r="C325" s="225"/>
      <c r="D325" s="225"/>
      <c r="E325" s="225"/>
      <c r="F325" s="225"/>
      <c r="G325" s="225"/>
      <c r="H325" s="225"/>
    </row>
    <row r="326" spans="2:8" ht="18.75" x14ac:dyDescent="0.25">
      <c r="B326" s="226" t="s">
        <v>72</v>
      </c>
      <c r="C326" s="226"/>
      <c r="D326" s="226"/>
      <c r="E326" s="226"/>
      <c r="F326" s="226"/>
      <c r="G326" s="226"/>
      <c r="H326" s="55"/>
    </row>
    <row r="327" spans="2:8" ht="25.5" x14ac:dyDescent="0.25">
      <c r="B327" s="4"/>
      <c r="C327" s="14" t="s">
        <v>73</v>
      </c>
      <c r="D327" s="15"/>
      <c r="E327" s="4"/>
      <c r="F327" s="4"/>
      <c r="G327" s="3"/>
      <c r="H327" s="55"/>
    </row>
    <row r="328" spans="2:8" ht="19.5" x14ac:dyDescent="0.25">
      <c r="B328" s="5"/>
      <c r="C328" s="227" t="s">
        <v>74</v>
      </c>
      <c r="D328" s="230" t="s">
        <v>114</v>
      </c>
      <c r="E328" s="231"/>
      <c r="F328" s="231"/>
      <c r="G328" s="232"/>
      <c r="H328" s="56"/>
    </row>
    <row r="329" spans="2:8" ht="19.5" x14ac:dyDescent="0.25">
      <c r="B329" s="5"/>
      <c r="C329" s="228"/>
      <c r="D329" s="230" t="s">
        <v>119</v>
      </c>
      <c r="E329" s="231"/>
      <c r="F329" s="231"/>
      <c r="G329" s="232"/>
      <c r="H329" s="56"/>
    </row>
    <row r="330" spans="2:8" ht="19.5" x14ac:dyDescent="0.25">
      <c r="B330" s="5"/>
      <c r="C330" s="229"/>
      <c r="D330" s="230" t="s">
        <v>152</v>
      </c>
      <c r="E330" s="231"/>
      <c r="F330" s="231"/>
      <c r="G330" s="232"/>
      <c r="H330" s="56"/>
    </row>
    <row r="331" spans="2:8" ht="23.25" x14ac:dyDescent="0.25">
      <c r="B331" s="4"/>
      <c r="C331" s="16" t="s">
        <v>75</v>
      </c>
      <c r="D331" s="6">
        <v>0.3</v>
      </c>
      <c r="E331" s="17"/>
      <c r="F331" s="5"/>
      <c r="G331" s="3"/>
      <c r="H331" s="55"/>
    </row>
    <row r="332" spans="2:8" ht="22.5" x14ac:dyDescent="0.25">
      <c r="B332" s="4"/>
      <c r="C332" s="18" t="s">
        <v>76</v>
      </c>
      <c r="D332" s="7">
        <v>68</v>
      </c>
      <c r="E332" s="204" t="s">
        <v>77</v>
      </c>
      <c r="F332" s="205"/>
      <c r="G332" s="208">
        <f>D333/D332</f>
        <v>21.834411764705884</v>
      </c>
      <c r="H332" s="55"/>
    </row>
    <row r="333" spans="2:8" ht="22.5" x14ac:dyDescent="0.25">
      <c r="B333" s="4"/>
      <c r="C333" s="18" t="s">
        <v>78</v>
      </c>
      <c r="D333" s="7">
        <v>1484.74</v>
      </c>
      <c r="E333" s="206"/>
      <c r="F333" s="207"/>
      <c r="G333" s="209"/>
      <c r="H333" s="55"/>
    </row>
    <row r="334" spans="2:8" ht="23.25" x14ac:dyDescent="0.25">
      <c r="B334" s="4"/>
      <c r="C334" s="19"/>
      <c r="D334" s="8"/>
      <c r="E334" s="20"/>
      <c r="F334" s="4"/>
      <c r="G334" s="3"/>
      <c r="H334" s="55"/>
    </row>
    <row r="335" spans="2:8" ht="23.25" x14ac:dyDescent="0.25">
      <c r="B335" s="4"/>
      <c r="C335" s="49" t="s">
        <v>79</v>
      </c>
      <c r="D335" s="60" t="s">
        <v>153</v>
      </c>
      <c r="E335" s="4"/>
      <c r="F335" s="4"/>
      <c r="G335" s="3"/>
      <c r="H335" s="55"/>
    </row>
    <row r="336" spans="2:8" ht="23.25" x14ac:dyDescent="0.25">
      <c r="B336" s="4"/>
      <c r="C336" s="49" t="s">
        <v>80</v>
      </c>
      <c r="D336" s="60">
        <v>110</v>
      </c>
      <c r="E336" s="4"/>
      <c r="F336" s="4"/>
      <c r="G336" s="3"/>
      <c r="H336" s="55"/>
    </row>
    <row r="337" spans="2:8" ht="23.25" x14ac:dyDescent="0.25">
      <c r="B337" s="4"/>
      <c r="C337" s="49" t="s">
        <v>81</v>
      </c>
      <c r="D337" s="50" t="s">
        <v>82</v>
      </c>
      <c r="E337" s="4"/>
      <c r="F337" s="4"/>
      <c r="G337" s="3"/>
      <c r="H337" s="55"/>
    </row>
    <row r="338" spans="2:8" ht="24" thickBot="1" x14ac:dyDescent="0.3">
      <c r="B338" s="4"/>
      <c r="C338" s="4"/>
      <c r="D338" s="4"/>
      <c r="E338" s="4"/>
      <c r="F338" s="4"/>
      <c r="G338" s="3"/>
      <c r="H338" s="55"/>
    </row>
    <row r="339" spans="2:8" ht="48" thickBot="1" x14ac:dyDescent="0.3">
      <c r="B339" s="210" t="s">
        <v>28</v>
      </c>
      <c r="C339" s="211"/>
      <c r="D339" s="9" t="s">
        <v>83</v>
      </c>
      <c r="E339" s="212" t="s">
        <v>84</v>
      </c>
      <c r="F339" s="213"/>
      <c r="G339" s="10" t="s">
        <v>85</v>
      </c>
      <c r="H339" s="55"/>
    </row>
    <row r="340" spans="2:8" ht="24" thickBot="1" x14ac:dyDescent="0.3">
      <c r="B340" s="214" t="s">
        <v>86</v>
      </c>
      <c r="C340" s="215"/>
      <c r="D340" s="32">
        <v>197.93</v>
      </c>
      <c r="E340" s="51">
        <v>0.3</v>
      </c>
      <c r="F340" s="33" t="s">
        <v>27</v>
      </c>
      <c r="G340" s="34">
        <f t="shared" ref="G340:G347" si="9">D340*E340</f>
        <v>59.378999999999998</v>
      </c>
      <c r="H340" s="216"/>
    </row>
    <row r="341" spans="2:8" ht="23.25" x14ac:dyDescent="0.25">
      <c r="B341" s="217" t="s">
        <v>87</v>
      </c>
      <c r="C341" s="218"/>
      <c r="D341" s="35">
        <v>70.41</v>
      </c>
      <c r="E341" s="61">
        <v>0.22600000000000001</v>
      </c>
      <c r="F341" s="36" t="s">
        <v>29</v>
      </c>
      <c r="G341" s="37">
        <f t="shared" si="9"/>
        <v>15.912659999999999</v>
      </c>
      <c r="H341" s="216"/>
    </row>
    <row r="342" spans="2:8" ht="24" thickBot="1" x14ac:dyDescent="0.3">
      <c r="B342" s="219" t="s">
        <v>88</v>
      </c>
      <c r="C342" s="220"/>
      <c r="D342" s="38">
        <v>222.31</v>
      </c>
      <c r="E342" s="62">
        <v>0.22600000000000001</v>
      </c>
      <c r="F342" s="39" t="s">
        <v>29</v>
      </c>
      <c r="G342" s="40">
        <f t="shared" si="9"/>
        <v>50.242060000000002</v>
      </c>
      <c r="H342" s="216"/>
    </row>
    <row r="343" spans="2:8" ht="24" thickBot="1" x14ac:dyDescent="0.3">
      <c r="B343" s="221" t="s">
        <v>30</v>
      </c>
      <c r="C343" s="222"/>
      <c r="D343" s="41"/>
      <c r="E343" s="41"/>
      <c r="F343" s="42" t="s">
        <v>27</v>
      </c>
      <c r="G343" s="43">
        <f t="shared" si="9"/>
        <v>0</v>
      </c>
      <c r="H343" s="216"/>
    </row>
    <row r="344" spans="2:8" ht="23.25" x14ac:dyDescent="0.25">
      <c r="B344" s="217" t="s">
        <v>89</v>
      </c>
      <c r="C344" s="218"/>
      <c r="D344" s="35">
        <v>665.33</v>
      </c>
      <c r="E344" s="35">
        <v>0.6</v>
      </c>
      <c r="F344" s="36" t="s">
        <v>27</v>
      </c>
      <c r="G344" s="37">
        <f t="shared" si="9"/>
        <v>399.19800000000004</v>
      </c>
      <c r="H344" s="216"/>
    </row>
    <row r="345" spans="2:8" ht="23.25" x14ac:dyDescent="0.25">
      <c r="B345" s="223" t="s">
        <v>90</v>
      </c>
      <c r="C345" s="224"/>
      <c r="D345" s="44"/>
      <c r="E345" s="44"/>
      <c r="F345" s="45" t="s">
        <v>27</v>
      </c>
      <c r="G345" s="46">
        <f t="shared" si="9"/>
        <v>0</v>
      </c>
      <c r="H345" s="216"/>
    </row>
    <row r="346" spans="2:8" ht="23.25" x14ac:dyDescent="0.25">
      <c r="B346" s="223" t="s">
        <v>31</v>
      </c>
      <c r="C346" s="224"/>
      <c r="D346" s="47">
        <v>2425.1</v>
      </c>
      <c r="E346" s="52">
        <v>0.3</v>
      </c>
      <c r="F346" s="45" t="s">
        <v>27</v>
      </c>
      <c r="G346" s="46">
        <f t="shared" si="9"/>
        <v>727.53</v>
      </c>
      <c r="H346" s="216"/>
    </row>
    <row r="347" spans="2:8" ht="23.25" x14ac:dyDescent="0.25">
      <c r="B347" s="223" t="s">
        <v>91</v>
      </c>
      <c r="C347" s="224"/>
      <c r="D347" s="47">
        <v>1718.79</v>
      </c>
      <c r="E347" s="52">
        <v>0.3</v>
      </c>
      <c r="F347" s="45" t="s">
        <v>27</v>
      </c>
      <c r="G347" s="46">
        <f t="shared" si="9"/>
        <v>515.63699999999994</v>
      </c>
      <c r="H347" s="216"/>
    </row>
    <row r="348" spans="2:8" ht="23.25" x14ac:dyDescent="0.25">
      <c r="B348" s="223" t="s">
        <v>33</v>
      </c>
      <c r="C348" s="224"/>
      <c r="D348" s="47">
        <v>473.91</v>
      </c>
      <c r="E348" s="52">
        <v>0.3</v>
      </c>
      <c r="F348" s="45" t="s">
        <v>27</v>
      </c>
      <c r="G348" s="46">
        <f>D348*E348</f>
        <v>142.173</v>
      </c>
      <c r="H348" s="216"/>
    </row>
    <row r="349" spans="2:8" ht="24" thickBot="1" x14ac:dyDescent="0.3">
      <c r="B349" s="219" t="s">
        <v>32</v>
      </c>
      <c r="C349" s="220"/>
      <c r="D349" s="38">
        <v>320.5</v>
      </c>
      <c r="E349" s="38">
        <v>3</v>
      </c>
      <c r="F349" s="39" t="s">
        <v>27</v>
      </c>
      <c r="G349" s="48">
        <f>D349*E349</f>
        <v>961.5</v>
      </c>
      <c r="H349" s="216"/>
    </row>
    <row r="350" spans="2:8" ht="23.25" x14ac:dyDescent="0.25">
      <c r="B350" s="4"/>
      <c r="C350" s="21"/>
      <c r="D350" s="21"/>
      <c r="E350" s="11"/>
      <c r="F350" s="11"/>
      <c r="G350" s="3"/>
      <c r="H350" s="57"/>
    </row>
    <row r="351" spans="2:8" ht="25.5" x14ac:dyDescent="0.25">
      <c r="B351" s="4"/>
      <c r="C351" s="14" t="s">
        <v>92</v>
      </c>
      <c r="D351" s="15"/>
      <c r="E351" s="4"/>
      <c r="F351" s="4"/>
      <c r="G351" s="3"/>
      <c r="H351" s="55"/>
    </row>
    <row r="352" spans="2:8" ht="18.75" x14ac:dyDescent="0.25">
      <c r="B352" s="4"/>
      <c r="C352" s="201" t="s">
        <v>93</v>
      </c>
      <c r="D352" s="178" t="s">
        <v>94</v>
      </c>
      <c r="E352" s="23">
        <f>ROUND((G340+D333)/D333,2)</f>
        <v>1.04</v>
      </c>
      <c r="F352" s="23"/>
      <c r="G352" s="5"/>
      <c r="H352" s="55"/>
    </row>
    <row r="353" spans="2:8" ht="23.25" x14ac:dyDescent="0.25">
      <c r="B353" s="4"/>
      <c r="C353" s="201"/>
      <c r="D353" s="178" t="s">
        <v>95</v>
      </c>
      <c r="E353" s="23">
        <f>ROUND((G341+G342+D333)/D333,2)</f>
        <v>1.04</v>
      </c>
      <c r="F353" s="23"/>
      <c r="G353" s="12"/>
      <c r="H353" s="58"/>
    </row>
    <row r="354" spans="2:8" ht="23.25" x14ac:dyDescent="0.25">
      <c r="B354" s="4"/>
      <c r="C354" s="201"/>
      <c r="D354" s="178" t="s">
        <v>96</v>
      </c>
      <c r="E354" s="23">
        <f>ROUND((G343+D333)/D333,2)</f>
        <v>1</v>
      </c>
      <c r="F354" s="5"/>
      <c r="G354" s="12"/>
      <c r="H354" s="55"/>
    </row>
    <row r="355" spans="2:8" ht="23.25" x14ac:dyDescent="0.25">
      <c r="B355" s="4"/>
      <c r="C355" s="201"/>
      <c r="D355" s="24" t="s">
        <v>97</v>
      </c>
      <c r="E355" s="25">
        <f>ROUND((SUM(G344:G349)+D333)/D333,2)</f>
        <v>2.85</v>
      </c>
      <c r="F355" s="5"/>
      <c r="G355" s="12"/>
      <c r="H355" s="55"/>
    </row>
    <row r="356" spans="2:8" ht="25.5" x14ac:dyDescent="0.25">
      <c r="B356" s="4"/>
      <c r="C356" s="4"/>
      <c r="D356" s="26" t="s">
        <v>98</v>
      </c>
      <c r="E356" s="27">
        <f>SUM(E352:E355)-IF(D337="сплошная",3,2)</f>
        <v>2.9299999999999997</v>
      </c>
      <c r="F356" s="28"/>
      <c r="G356" s="3"/>
      <c r="H356" s="55"/>
    </row>
    <row r="357" spans="2:8" ht="23.25" x14ac:dyDescent="0.25">
      <c r="B357" s="4"/>
      <c r="C357" s="4"/>
      <c r="D357" s="4"/>
      <c r="E357" s="29"/>
      <c r="F357" s="4"/>
      <c r="G357" s="3"/>
      <c r="H357" s="55"/>
    </row>
    <row r="358" spans="2:8" ht="25.5" x14ac:dyDescent="0.35">
      <c r="B358" s="13"/>
      <c r="C358" s="30" t="s">
        <v>99</v>
      </c>
      <c r="D358" s="202">
        <f>E356*D333</f>
        <v>4350.2882</v>
      </c>
      <c r="E358" s="202"/>
      <c r="F358" s="4"/>
      <c r="G358" s="3"/>
      <c r="H358" s="55"/>
    </row>
    <row r="359" spans="2:8" ht="18.75" x14ac:dyDescent="0.3">
      <c r="B359" s="4"/>
      <c r="C359" s="31" t="s">
        <v>100</v>
      </c>
      <c r="D359" s="203">
        <f>D358/D332</f>
        <v>63.974826470588233</v>
      </c>
      <c r="E359" s="203"/>
      <c r="F359" s="4"/>
      <c r="G359" s="4"/>
      <c r="H359" s="59"/>
    </row>
  </sheetData>
  <sheetProtection selectLockedCells="1"/>
  <mergeCells count="240">
    <mergeCell ref="C208:C211"/>
    <mergeCell ref="D214:E214"/>
    <mergeCell ref="D215:E215"/>
    <mergeCell ref="E188:F189"/>
    <mergeCell ref="G188:G189"/>
    <mergeCell ref="B195:C195"/>
    <mergeCell ref="E195:F195"/>
    <mergeCell ref="B196:C196"/>
    <mergeCell ref="H196:H205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C172:C175"/>
    <mergeCell ref="D178:E178"/>
    <mergeCell ref="D179:E179"/>
    <mergeCell ref="B181:H181"/>
    <mergeCell ref="B182:G182"/>
    <mergeCell ref="C184:C186"/>
    <mergeCell ref="D184:G184"/>
    <mergeCell ref="D185:G185"/>
    <mergeCell ref="D186:G186"/>
    <mergeCell ref="E152:F153"/>
    <mergeCell ref="G152:G153"/>
    <mergeCell ref="B159:C159"/>
    <mergeCell ref="E159:F159"/>
    <mergeCell ref="B160:C160"/>
    <mergeCell ref="H160:H169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C136:C139"/>
    <mergeCell ref="D142:E142"/>
    <mergeCell ref="D143:E143"/>
    <mergeCell ref="B145:H145"/>
    <mergeCell ref="B146:G146"/>
    <mergeCell ref="C148:C150"/>
    <mergeCell ref="D148:G148"/>
    <mergeCell ref="D149:G149"/>
    <mergeCell ref="D150:G150"/>
    <mergeCell ref="E116:F117"/>
    <mergeCell ref="G116:G117"/>
    <mergeCell ref="B123:C123"/>
    <mergeCell ref="E123:F123"/>
    <mergeCell ref="B124:C124"/>
    <mergeCell ref="H124:H133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09:H109"/>
    <mergeCell ref="B110:G110"/>
    <mergeCell ref="C112:C114"/>
    <mergeCell ref="D112:G112"/>
    <mergeCell ref="D113:G113"/>
    <mergeCell ref="D114:G114"/>
    <mergeCell ref="C100:C103"/>
    <mergeCell ref="D106:E106"/>
    <mergeCell ref="D107:E107"/>
    <mergeCell ref="E80:F81"/>
    <mergeCell ref="G80:G81"/>
    <mergeCell ref="B87:C87"/>
    <mergeCell ref="E87:F87"/>
    <mergeCell ref="B88:C88"/>
    <mergeCell ref="H88:H97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C64:C67"/>
    <mergeCell ref="D70:E70"/>
    <mergeCell ref="D71:E71"/>
    <mergeCell ref="B73:H73"/>
    <mergeCell ref="B74:G74"/>
    <mergeCell ref="C76:C78"/>
    <mergeCell ref="D76:G76"/>
    <mergeCell ref="D77:G77"/>
    <mergeCell ref="D78:G78"/>
    <mergeCell ref="B52:C52"/>
    <mergeCell ref="H52:H61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37:H37"/>
    <mergeCell ref="B38:G38"/>
    <mergeCell ref="C40:C42"/>
    <mergeCell ref="D40:G40"/>
    <mergeCell ref="D41:G41"/>
    <mergeCell ref="D42:G42"/>
    <mergeCell ref="E44:F45"/>
    <mergeCell ref="G44:G45"/>
    <mergeCell ref="B51:C51"/>
    <mergeCell ref="E51:F51"/>
    <mergeCell ref="D34:E34"/>
    <mergeCell ref="D35:E35"/>
    <mergeCell ref="B15:C15"/>
    <mergeCell ref="E15:F15"/>
    <mergeCell ref="B16:C16"/>
    <mergeCell ref="H16:H25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C4:C6"/>
    <mergeCell ref="D4:G4"/>
    <mergeCell ref="D5:G5"/>
    <mergeCell ref="D6:G6"/>
    <mergeCell ref="E8:F9"/>
    <mergeCell ref="G8:G9"/>
    <mergeCell ref="B1:H1"/>
    <mergeCell ref="B2:G2"/>
    <mergeCell ref="C28:C31"/>
    <mergeCell ref="B217:H217"/>
    <mergeCell ref="B218:G218"/>
    <mergeCell ref="C220:C222"/>
    <mergeCell ref="D220:G220"/>
    <mergeCell ref="D221:G221"/>
    <mergeCell ref="D222:G222"/>
    <mergeCell ref="E224:F225"/>
    <mergeCell ref="G224:G225"/>
    <mergeCell ref="B231:C231"/>
    <mergeCell ref="E231:F231"/>
    <mergeCell ref="B232:C232"/>
    <mergeCell ref="H232:H241"/>
    <mergeCell ref="B233:C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C244:C247"/>
    <mergeCell ref="D250:E250"/>
    <mergeCell ref="D251:E251"/>
    <mergeCell ref="B253:H253"/>
    <mergeCell ref="B254:G254"/>
    <mergeCell ref="C256:C258"/>
    <mergeCell ref="D256:G256"/>
    <mergeCell ref="D257:G257"/>
    <mergeCell ref="D258:G258"/>
    <mergeCell ref="E260:F261"/>
    <mergeCell ref="G260:G261"/>
    <mergeCell ref="B267:C267"/>
    <mergeCell ref="E267:F267"/>
    <mergeCell ref="B268:C268"/>
    <mergeCell ref="H268:H277"/>
    <mergeCell ref="B269:C269"/>
    <mergeCell ref="B270:C270"/>
    <mergeCell ref="B271:C271"/>
    <mergeCell ref="B272:C272"/>
    <mergeCell ref="B273:C273"/>
    <mergeCell ref="B274:C274"/>
    <mergeCell ref="B275:C275"/>
    <mergeCell ref="B276:C276"/>
    <mergeCell ref="B277:C277"/>
    <mergeCell ref="C280:C283"/>
    <mergeCell ref="D286:E286"/>
    <mergeCell ref="D287:E287"/>
    <mergeCell ref="B289:H289"/>
    <mergeCell ref="B290:G290"/>
    <mergeCell ref="C292:C294"/>
    <mergeCell ref="D292:G292"/>
    <mergeCell ref="D293:G293"/>
    <mergeCell ref="D294:G294"/>
    <mergeCell ref="E296:F297"/>
    <mergeCell ref="G296:G297"/>
    <mergeCell ref="B303:C303"/>
    <mergeCell ref="E303:F303"/>
    <mergeCell ref="B304:C304"/>
    <mergeCell ref="H304:H313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B313:C313"/>
    <mergeCell ref="C316:C319"/>
    <mergeCell ref="D322:E322"/>
    <mergeCell ref="D323:E323"/>
    <mergeCell ref="B325:H325"/>
    <mergeCell ref="B326:G326"/>
    <mergeCell ref="C328:C330"/>
    <mergeCell ref="D328:G328"/>
    <mergeCell ref="D329:G329"/>
    <mergeCell ref="D330:G330"/>
    <mergeCell ref="C352:C355"/>
    <mergeCell ref="D358:E358"/>
    <mergeCell ref="D359:E359"/>
    <mergeCell ref="E332:F333"/>
    <mergeCell ref="G332:G333"/>
    <mergeCell ref="B339:C339"/>
    <mergeCell ref="E339:F339"/>
    <mergeCell ref="B340:C340"/>
    <mergeCell ref="H340:H349"/>
    <mergeCell ref="B341:C341"/>
    <mergeCell ref="B342:C342"/>
    <mergeCell ref="B343:C343"/>
    <mergeCell ref="B344:C344"/>
    <mergeCell ref="B345:C345"/>
    <mergeCell ref="B346:C346"/>
    <mergeCell ref="B347:C347"/>
    <mergeCell ref="B348:C348"/>
    <mergeCell ref="B349:C349"/>
  </mergeCells>
  <dataValidations count="1">
    <dataValidation type="list" allowBlank="1" showInputMessage="1" showErrorMessage="1" sqref="D13 D49 D85 D121 D157 D193 D229 D265 D301 D337">
      <formula1>д1</formula1>
    </dataValidation>
  </dataValidations>
  <pageMargins left="0" right="0.70866141732283472" top="0" bottom="0" header="0.31496062992125984" footer="0.31496062992125984"/>
  <pageSetup paperSize="9" scale="54" orientation="landscape" r:id="rId1"/>
  <rowBreaks count="9" manualBreakCount="9">
    <brk id="36" min="1" max="7" man="1"/>
    <brk id="72" min="1" max="7" man="1"/>
    <brk id="108" min="1" max="7" man="1"/>
    <brk id="144" min="1" max="7" man="1"/>
    <brk id="180" min="1" max="7" man="1"/>
    <brk id="215" min="1" max="7" man="1"/>
    <brk id="251" min="1" max="7" man="1"/>
    <brk id="287" min="1" max="7" man="1"/>
    <brk id="323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05"/>
  <sheetViews>
    <sheetView tabSelected="1" view="pageBreakPreview" zoomScale="115" zoomScaleNormal="70" zoomScaleSheetLayoutView="115" workbookViewId="0">
      <selection activeCell="B74" sqref="B74"/>
    </sheetView>
  </sheetViews>
  <sheetFormatPr defaultRowHeight="12.75" x14ac:dyDescent="0.2"/>
  <cols>
    <col min="1" max="1" width="4.28515625" customWidth="1"/>
    <col min="2" max="2" width="4.7109375" style="74" customWidth="1"/>
    <col min="3" max="3" width="19.140625" style="75" customWidth="1"/>
    <col min="4" max="4" width="8.7109375" style="74" customWidth="1"/>
    <col min="5" max="6" width="7.85546875" style="74" customWidth="1"/>
    <col min="7" max="7" width="8.5703125" style="75" customWidth="1"/>
    <col min="8" max="8" width="18.28515625" style="74" customWidth="1"/>
    <col min="9" max="9" width="7.5703125" style="75" customWidth="1"/>
    <col min="10" max="10" width="12.42578125" style="75" customWidth="1"/>
    <col min="11" max="11" width="13.28515625" style="76" customWidth="1"/>
    <col min="12" max="12" width="10.5703125" style="76" customWidth="1"/>
    <col min="13" max="13" width="11" style="76" customWidth="1"/>
    <col min="14" max="14" width="10.5703125" style="76" customWidth="1"/>
    <col min="15" max="15" width="11" style="76" customWidth="1"/>
    <col min="16" max="16" width="8.7109375" style="76" customWidth="1"/>
    <col min="17" max="17" width="9.42578125" style="76" customWidth="1"/>
    <col min="18" max="18" width="11.42578125" style="76" customWidth="1"/>
    <col min="19" max="19" width="12.42578125" style="76" customWidth="1"/>
    <col min="20" max="20" width="23.140625" style="76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63"/>
      <c r="C1" s="63"/>
      <c r="D1" s="63"/>
      <c r="E1" s="63"/>
      <c r="F1" s="63"/>
      <c r="G1" s="63"/>
      <c r="H1" s="63"/>
      <c r="I1" s="63"/>
      <c r="J1" s="63"/>
      <c r="K1" s="64"/>
      <c r="L1" s="64"/>
      <c r="M1" s="64"/>
      <c r="N1" s="64"/>
      <c r="O1" s="64"/>
      <c r="P1" s="64"/>
      <c r="Q1" s="64"/>
      <c r="R1" s="65"/>
      <c r="S1" s="65"/>
      <c r="T1" s="65"/>
    </row>
    <row r="2" spans="2:24" x14ac:dyDescent="0.2">
      <c r="B2" s="233" t="s">
        <v>106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</row>
    <row r="3" spans="2:24" x14ac:dyDescent="0.2">
      <c r="B3" s="233" t="s">
        <v>156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</row>
    <row r="5" spans="2:24" ht="33" customHeight="1" x14ac:dyDescent="0.2">
      <c r="B5" s="234" t="s">
        <v>0</v>
      </c>
      <c r="C5" s="236" t="s">
        <v>1</v>
      </c>
      <c r="D5" s="234" t="s">
        <v>2</v>
      </c>
      <c r="E5" s="234" t="s">
        <v>3</v>
      </c>
      <c r="F5" s="234" t="s">
        <v>4</v>
      </c>
      <c r="G5" s="236" t="s">
        <v>5</v>
      </c>
      <c r="H5" s="234" t="s">
        <v>6</v>
      </c>
      <c r="I5" s="236" t="s">
        <v>7</v>
      </c>
      <c r="J5" s="236" t="s">
        <v>8</v>
      </c>
      <c r="K5" s="238" t="s">
        <v>9</v>
      </c>
      <c r="L5" s="238"/>
      <c r="M5" s="238"/>
      <c r="N5" s="238"/>
      <c r="O5" s="239" t="s">
        <v>10</v>
      </c>
      <c r="P5" s="239" t="s">
        <v>16</v>
      </c>
      <c r="Q5" s="239" t="s">
        <v>11</v>
      </c>
      <c r="R5" s="238" t="s">
        <v>104</v>
      </c>
      <c r="S5" s="238" t="s">
        <v>103</v>
      </c>
      <c r="T5" s="238" t="s">
        <v>105</v>
      </c>
    </row>
    <row r="6" spans="2:24" ht="24" customHeight="1" x14ac:dyDescent="0.2">
      <c r="B6" s="235"/>
      <c r="C6" s="237"/>
      <c r="D6" s="235"/>
      <c r="E6" s="235"/>
      <c r="F6" s="235"/>
      <c r="G6" s="237"/>
      <c r="H6" s="235"/>
      <c r="I6" s="237"/>
      <c r="J6" s="237"/>
      <c r="K6" s="66" t="s">
        <v>12</v>
      </c>
      <c r="L6" s="66" t="s">
        <v>13</v>
      </c>
      <c r="M6" s="66" t="s">
        <v>14</v>
      </c>
      <c r="N6" s="66" t="s">
        <v>15</v>
      </c>
      <c r="O6" s="240"/>
      <c r="P6" s="240"/>
      <c r="Q6" s="240"/>
      <c r="R6" s="238"/>
      <c r="S6" s="238"/>
      <c r="T6" s="238"/>
    </row>
    <row r="7" spans="2:24" ht="16.149999999999999" customHeight="1" x14ac:dyDescent="0.2">
      <c r="B7" s="67">
        <v>126</v>
      </c>
      <c r="C7" s="68" t="s">
        <v>113</v>
      </c>
      <c r="D7" s="67">
        <v>42</v>
      </c>
      <c r="E7" s="67">
        <v>19</v>
      </c>
      <c r="F7" s="67">
        <v>1</v>
      </c>
      <c r="G7" s="68">
        <v>2.9</v>
      </c>
      <c r="H7" s="67" t="s">
        <v>26</v>
      </c>
      <c r="I7" s="68" t="s">
        <v>21</v>
      </c>
      <c r="J7" s="68" t="s">
        <v>17</v>
      </c>
      <c r="K7" s="69">
        <v>9.8000000000000007</v>
      </c>
      <c r="L7" s="69">
        <v>4.5</v>
      </c>
      <c r="M7" s="69"/>
      <c r="N7" s="69">
        <f t="shared" ref="N7:N11" si="0">SUBTOTAL(9,K7:M7)</f>
        <v>14.3</v>
      </c>
      <c r="O7" s="69">
        <v>25.3</v>
      </c>
      <c r="P7" s="69"/>
      <c r="Q7" s="69">
        <f t="shared" ref="Q7:Q11" si="1">SUM(N7:P7)</f>
        <v>39.6</v>
      </c>
      <c r="R7" s="68">
        <v>1653.3</v>
      </c>
      <c r="S7" s="69"/>
      <c r="T7" s="73"/>
      <c r="U7" t="s">
        <v>108</v>
      </c>
    </row>
    <row r="8" spans="2:24" ht="16.149999999999999" customHeight="1" x14ac:dyDescent="0.2">
      <c r="B8" s="67"/>
      <c r="C8" s="68"/>
      <c r="D8" s="67"/>
      <c r="E8" s="67"/>
      <c r="F8" s="67"/>
      <c r="G8" s="68"/>
      <c r="H8" s="67" t="s">
        <v>124</v>
      </c>
      <c r="I8" s="68"/>
      <c r="J8" s="68" t="s">
        <v>22</v>
      </c>
      <c r="K8" s="69"/>
      <c r="L8" s="69">
        <v>0.9</v>
      </c>
      <c r="M8" s="69">
        <v>0.15</v>
      </c>
      <c r="N8" s="69">
        <f t="shared" ref="N8" si="2">SUBTOTAL(9,K8:M8)</f>
        <v>1.05</v>
      </c>
      <c r="O8" s="69">
        <v>11.51</v>
      </c>
      <c r="P8" s="69"/>
      <c r="Q8" s="69">
        <f t="shared" ref="Q8" si="3">SUM(N8:P8)</f>
        <v>12.56</v>
      </c>
      <c r="R8" s="68">
        <v>903.17</v>
      </c>
      <c r="S8" s="69"/>
      <c r="T8" s="73"/>
    </row>
    <row r="9" spans="2:24" ht="16.149999999999999" customHeight="1" x14ac:dyDescent="0.2">
      <c r="B9" s="67"/>
      <c r="C9" s="68"/>
      <c r="D9" s="67"/>
      <c r="E9" s="67"/>
      <c r="F9" s="67"/>
      <c r="G9" s="68"/>
      <c r="H9" s="67">
        <v>60</v>
      </c>
      <c r="I9" s="68"/>
      <c r="J9" s="68" t="s">
        <v>19</v>
      </c>
      <c r="K9" s="69">
        <v>0.73</v>
      </c>
      <c r="L9" s="69">
        <v>3.54</v>
      </c>
      <c r="M9" s="69">
        <v>0.6</v>
      </c>
      <c r="N9" s="69">
        <f t="shared" ref="N9:N10" si="4">SUBTOTAL(9,K9:M9)</f>
        <v>4.8699999999999992</v>
      </c>
      <c r="O9" s="69">
        <v>15.52</v>
      </c>
      <c r="P9" s="69"/>
      <c r="Q9" s="69">
        <f t="shared" ref="Q9:Q10" si="5">SUM(N9:P9)</f>
        <v>20.39</v>
      </c>
      <c r="R9" s="68">
        <v>261</v>
      </c>
      <c r="S9" s="69"/>
      <c r="T9" s="73"/>
    </row>
    <row r="10" spans="2:24" ht="16.149999999999999" customHeight="1" x14ac:dyDescent="0.2">
      <c r="B10" s="67"/>
      <c r="C10" s="68"/>
      <c r="D10" s="67"/>
      <c r="E10" s="67"/>
      <c r="F10" s="67"/>
      <c r="G10" s="68"/>
      <c r="H10" s="67"/>
      <c r="I10" s="68"/>
      <c r="J10" s="68" t="s">
        <v>112</v>
      </c>
      <c r="K10" s="69"/>
      <c r="L10" s="69"/>
      <c r="M10" s="69"/>
      <c r="N10" s="69">
        <f t="shared" si="4"/>
        <v>0</v>
      </c>
      <c r="O10" s="69">
        <v>42.1</v>
      </c>
      <c r="P10" s="69"/>
      <c r="Q10" s="69">
        <f t="shared" si="5"/>
        <v>42.1</v>
      </c>
      <c r="R10" s="68">
        <v>1121.54</v>
      </c>
      <c r="S10" s="69"/>
      <c r="T10" s="73"/>
    </row>
    <row r="11" spans="2:24" ht="16.149999999999999" customHeight="1" x14ac:dyDescent="0.2">
      <c r="B11" s="67"/>
      <c r="C11" s="68"/>
      <c r="D11" s="67"/>
      <c r="E11" s="70"/>
      <c r="F11" s="70"/>
      <c r="G11" s="71"/>
      <c r="H11" s="67"/>
      <c r="I11" s="71"/>
      <c r="J11" s="68" t="s">
        <v>18</v>
      </c>
      <c r="K11" s="69"/>
      <c r="L11" s="69">
        <v>0.19</v>
      </c>
      <c r="M11" s="69"/>
      <c r="N11" s="69">
        <f t="shared" si="0"/>
        <v>0.19</v>
      </c>
      <c r="O11" s="69">
        <v>674.73</v>
      </c>
      <c r="P11" s="69"/>
      <c r="Q11" s="69">
        <f t="shared" si="1"/>
        <v>674.92000000000007</v>
      </c>
      <c r="R11" s="68">
        <v>367.5</v>
      </c>
      <c r="S11" s="69"/>
      <c r="T11" s="69"/>
      <c r="U11" t="s">
        <v>109</v>
      </c>
    </row>
    <row r="12" spans="2:24" ht="24" customHeight="1" x14ac:dyDescent="0.2">
      <c r="B12" s="135" t="s">
        <v>25</v>
      </c>
      <c r="C12" s="136"/>
      <c r="D12" s="135"/>
      <c r="E12" s="135"/>
      <c r="F12" s="135"/>
      <c r="G12" s="136">
        <v>2.9</v>
      </c>
      <c r="H12" s="135"/>
      <c r="I12" s="136"/>
      <c r="J12" s="137" t="s">
        <v>15</v>
      </c>
      <c r="K12" s="138">
        <f t="shared" ref="K12:P12" si="6">SUM(K7:K11)</f>
        <v>10.530000000000001</v>
      </c>
      <c r="L12" s="138">
        <f t="shared" si="6"/>
        <v>9.1300000000000008</v>
      </c>
      <c r="M12" s="138">
        <f t="shared" si="6"/>
        <v>0.75</v>
      </c>
      <c r="N12" s="138">
        <f t="shared" si="6"/>
        <v>20.41</v>
      </c>
      <c r="O12" s="138">
        <f t="shared" si="6"/>
        <v>769.16000000000008</v>
      </c>
      <c r="P12" s="138">
        <f t="shared" si="6"/>
        <v>0</v>
      </c>
      <c r="Q12" s="139">
        <v>790</v>
      </c>
      <c r="R12" s="137">
        <v>4306.5200000000004</v>
      </c>
      <c r="S12" s="138">
        <v>66363.47</v>
      </c>
      <c r="T12" s="140" t="s">
        <v>131</v>
      </c>
      <c r="U12" t="s">
        <v>110</v>
      </c>
      <c r="V12" s="1" t="e">
        <f ca="1">OFFSET(ЛОТЫ!#REF!,X12,0,1,1)</f>
        <v>#REF!</v>
      </c>
      <c r="W12" s="1" t="e">
        <f ca="1">OFFSET(ЛОТЫ!#REF!,X12,-1,1,1)</f>
        <v>#REF!</v>
      </c>
      <c r="X12" s="1">
        <v>155</v>
      </c>
    </row>
    <row r="13" spans="2:24" x14ac:dyDescent="0.2">
      <c r="B13" s="67">
        <v>127</v>
      </c>
      <c r="C13" s="68" t="s">
        <v>116</v>
      </c>
      <c r="D13" s="67">
        <v>69</v>
      </c>
      <c r="E13" s="67">
        <v>46</v>
      </c>
      <c r="F13" s="67">
        <v>1</v>
      </c>
      <c r="G13" s="68">
        <v>2.4</v>
      </c>
      <c r="H13" s="67" t="s">
        <v>23</v>
      </c>
      <c r="I13" s="68" t="s">
        <v>21</v>
      </c>
      <c r="J13" s="68" t="s">
        <v>17</v>
      </c>
      <c r="K13" s="69">
        <v>4.2</v>
      </c>
      <c r="L13" s="69">
        <v>9.7100000000000009</v>
      </c>
      <c r="M13" s="69">
        <v>1.29</v>
      </c>
      <c r="N13" s="69">
        <f t="shared" ref="N13:N19" si="7">SUBTOTAL(9,K13:M13)</f>
        <v>15.2</v>
      </c>
      <c r="O13" s="69">
        <v>30.75</v>
      </c>
      <c r="P13" s="69"/>
      <c r="Q13" s="69">
        <f t="shared" ref="Q13:Q19" si="8">SUM(N13:P13)</f>
        <v>45.95</v>
      </c>
      <c r="R13" s="68">
        <v>1526.14</v>
      </c>
      <c r="S13" s="69"/>
      <c r="T13" s="69"/>
    </row>
    <row r="14" spans="2:24" x14ac:dyDescent="0.2">
      <c r="B14" s="67"/>
      <c r="C14" s="68"/>
      <c r="D14" s="67"/>
      <c r="E14" s="67"/>
      <c r="F14" s="67"/>
      <c r="G14" s="68"/>
      <c r="H14" s="67" t="s">
        <v>126</v>
      </c>
      <c r="I14" s="68"/>
      <c r="J14" s="68" t="s">
        <v>22</v>
      </c>
      <c r="K14" s="69"/>
      <c r="L14" s="69"/>
      <c r="M14" s="69"/>
      <c r="N14" s="69">
        <f t="shared" si="7"/>
        <v>0</v>
      </c>
      <c r="O14" s="69">
        <v>15.15</v>
      </c>
      <c r="P14" s="69"/>
      <c r="Q14" s="69">
        <f t="shared" si="8"/>
        <v>15.15</v>
      </c>
      <c r="R14" s="68">
        <v>403.6</v>
      </c>
      <c r="S14" s="69"/>
      <c r="T14" s="69"/>
    </row>
    <row r="15" spans="2:24" x14ac:dyDescent="0.2">
      <c r="B15" s="67"/>
      <c r="C15" s="68"/>
      <c r="D15" s="67"/>
      <c r="E15" s="67"/>
      <c r="F15" s="67"/>
      <c r="G15" s="68"/>
      <c r="H15" s="67">
        <v>45</v>
      </c>
      <c r="I15" s="68"/>
      <c r="J15" s="68" t="s">
        <v>19</v>
      </c>
      <c r="K15" s="69"/>
      <c r="L15" s="69">
        <v>0.45</v>
      </c>
      <c r="M15" s="69">
        <v>0.12</v>
      </c>
      <c r="N15" s="69">
        <f t="shared" si="7"/>
        <v>0.57000000000000006</v>
      </c>
      <c r="O15" s="69">
        <v>3.96</v>
      </c>
      <c r="P15" s="69"/>
      <c r="Q15" s="69">
        <f t="shared" si="8"/>
        <v>4.53</v>
      </c>
      <c r="R15" s="68">
        <v>30.68</v>
      </c>
      <c r="S15" s="69"/>
      <c r="T15" s="69"/>
    </row>
    <row r="16" spans="2:24" x14ac:dyDescent="0.2">
      <c r="B16" s="67"/>
      <c r="C16" s="68"/>
      <c r="D16" s="67"/>
      <c r="E16" s="67"/>
      <c r="F16" s="67"/>
      <c r="G16" s="68"/>
      <c r="H16" s="67"/>
      <c r="I16" s="68"/>
      <c r="J16" s="68" t="s">
        <v>145</v>
      </c>
      <c r="K16" s="69">
        <v>1.29</v>
      </c>
      <c r="L16" s="69">
        <v>2.62</v>
      </c>
      <c r="M16" s="69">
        <v>0.42</v>
      </c>
      <c r="N16" s="69">
        <f t="shared" ref="N16" si="9">SUBTOTAL(9,K16:M16)</f>
        <v>4.33</v>
      </c>
      <c r="O16" s="69">
        <v>0.34</v>
      </c>
      <c r="P16" s="69"/>
      <c r="Q16" s="69">
        <f t="shared" ref="Q16" si="10">SUM(N16:P16)</f>
        <v>4.67</v>
      </c>
      <c r="R16" s="68">
        <v>756.76</v>
      </c>
      <c r="S16" s="69"/>
      <c r="T16" s="69"/>
    </row>
    <row r="17" spans="2:20" x14ac:dyDescent="0.2">
      <c r="B17" s="67"/>
      <c r="C17" s="68"/>
      <c r="D17" s="67"/>
      <c r="E17" s="67"/>
      <c r="F17" s="67"/>
      <c r="G17" s="68"/>
      <c r="H17" s="67"/>
      <c r="I17" s="68"/>
      <c r="J17" s="68" t="s">
        <v>117</v>
      </c>
      <c r="K17" s="69"/>
      <c r="L17" s="69">
        <v>0.35</v>
      </c>
      <c r="M17" s="69">
        <v>0.66</v>
      </c>
      <c r="N17" s="69">
        <f t="shared" ref="N17" si="11">SUBTOTAL(9,K17:M17)</f>
        <v>1.01</v>
      </c>
      <c r="O17" s="69">
        <v>0.9</v>
      </c>
      <c r="P17" s="69"/>
      <c r="Q17" s="69">
        <f t="shared" ref="Q17" si="12">SUM(N17:P17)</f>
        <v>1.9100000000000001</v>
      </c>
      <c r="R17" s="68">
        <v>105.61</v>
      </c>
      <c r="S17" s="69"/>
      <c r="T17" s="69"/>
    </row>
    <row r="18" spans="2:20" x14ac:dyDescent="0.2">
      <c r="B18" s="67"/>
      <c r="C18" s="68"/>
      <c r="D18" s="67"/>
      <c r="E18" s="67"/>
      <c r="F18" s="67"/>
      <c r="G18" s="68"/>
      <c r="H18" s="67"/>
      <c r="I18" s="68"/>
      <c r="J18" s="68" t="s">
        <v>18</v>
      </c>
      <c r="K18" s="69">
        <v>35.36</v>
      </c>
      <c r="L18" s="69">
        <v>113.62</v>
      </c>
      <c r="M18" s="69">
        <v>1.53</v>
      </c>
      <c r="N18" s="69">
        <f t="shared" si="7"/>
        <v>150.51000000000002</v>
      </c>
      <c r="O18" s="69">
        <v>186.49</v>
      </c>
      <c r="P18" s="69"/>
      <c r="Q18" s="69">
        <f t="shared" si="8"/>
        <v>337</v>
      </c>
      <c r="R18" s="68">
        <v>2766.15</v>
      </c>
      <c r="S18" s="69"/>
      <c r="T18" s="69"/>
    </row>
    <row r="19" spans="2:20" x14ac:dyDescent="0.2">
      <c r="B19" s="67" t="s">
        <v>25</v>
      </c>
      <c r="C19" s="68"/>
      <c r="D19" s="67"/>
      <c r="E19" s="67"/>
      <c r="F19" s="67"/>
      <c r="G19" s="68"/>
      <c r="H19" s="67"/>
      <c r="I19" s="68"/>
      <c r="J19" s="68" t="s">
        <v>112</v>
      </c>
      <c r="K19" s="69"/>
      <c r="L19" s="69"/>
      <c r="M19" s="69"/>
      <c r="N19" s="69">
        <f t="shared" si="7"/>
        <v>0</v>
      </c>
      <c r="O19" s="69">
        <v>4.13</v>
      </c>
      <c r="P19" s="69"/>
      <c r="Q19" s="69">
        <f t="shared" si="8"/>
        <v>4.13</v>
      </c>
      <c r="R19" s="68">
        <v>110.02</v>
      </c>
      <c r="S19" s="69"/>
      <c r="T19" s="69"/>
    </row>
    <row r="20" spans="2:20" ht="20.25" customHeight="1" x14ac:dyDescent="0.2">
      <c r="B20" s="135" t="s">
        <v>25</v>
      </c>
      <c r="C20" s="136"/>
      <c r="D20" s="135"/>
      <c r="E20" s="141"/>
      <c r="F20" s="141"/>
      <c r="G20" s="137">
        <v>2.4</v>
      </c>
      <c r="H20" s="135"/>
      <c r="I20" s="137"/>
      <c r="J20" s="137" t="s">
        <v>15</v>
      </c>
      <c r="K20" s="138">
        <f t="shared" ref="K20:P20" si="13">SUM(K13:K19)</f>
        <v>40.85</v>
      </c>
      <c r="L20" s="138">
        <f t="shared" si="13"/>
        <v>126.75</v>
      </c>
      <c r="M20" s="138">
        <f t="shared" si="13"/>
        <v>4.0200000000000005</v>
      </c>
      <c r="N20" s="138">
        <f t="shared" si="13"/>
        <v>171.62000000000003</v>
      </c>
      <c r="O20" s="138">
        <f t="shared" si="13"/>
        <v>241.72</v>
      </c>
      <c r="P20" s="138">
        <f t="shared" si="13"/>
        <v>0</v>
      </c>
      <c r="Q20" s="139">
        <v>413</v>
      </c>
      <c r="R20" s="137">
        <f>SUM(R13:R19)</f>
        <v>5698.9600000000009</v>
      </c>
      <c r="S20" s="138">
        <v>57103.58</v>
      </c>
      <c r="T20" s="142" t="s">
        <v>120</v>
      </c>
    </row>
    <row r="21" spans="2:20" x14ac:dyDescent="0.2">
      <c r="B21" s="67">
        <v>128</v>
      </c>
      <c r="C21" s="68" t="s">
        <v>116</v>
      </c>
      <c r="D21" s="67">
        <v>47</v>
      </c>
      <c r="E21" s="67">
        <v>5</v>
      </c>
      <c r="F21" s="67">
        <v>5</v>
      </c>
      <c r="G21" s="68">
        <v>1.7</v>
      </c>
      <c r="H21" s="67" t="s">
        <v>23</v>
      </c>
      <c r="I21" s="68" t="s">
        <v>21</v>
      </c>
      <c r="J21" s="68" t="s">
        <v>17</v>
      </c>
      <c r="K21" s="69">
        <v>3.56</v>
      </c>
      <c r="L21" s="69">
        <v>8.7899999999999991</v>
      </c>
      <c r="M21" s="69">
        <v>1.32</v>
      </c>
      <c r="N21" s="69">
        <f t="shared" ref="N21:N25" si="14">SUBTOTAL(9,K21:M21)</f>
        <v>13.67</v>
      </c>
      <c r="O21" s="69">
        <v>16.11</v>
      </c>
      <c r="P21" s="69"/>
      <c r="Q21" s="69">
        <f t="shared" ref="Q21:Q25" si="15">SUM(N21:P21)</f>
        <v>29.78</v>
      </c>
      <c r="R21" s="68">
        <v>1283.67</v>
      </c>
      <c r="S21" s="69"/>
      <c r="T21" s="69"/>
    </row>
    <row r="22" spans="2:20" x14ac:dyDescent="0.2">
      <c r="B22" s="67"/>
      <c r="C22" s="68"/>
      <c r="D22" s="67"/>
      <c r="E22" s="67"/>
      <c r="F22" s="67"/>
      <c r="G22" s="68"/>
      <c r="H22" s="67" t="s">
        <v>128</v>
      </c>
      <c r="I22" s="68"/>
      <c r="J22" s="68" t="s">
        <v>112</v>
      </c>
      <c r="K22" s="69"/>
      <c r="L22" s="69"/>
      <c r="M22" s="69"/>
      <c r="N22" s="69">
        <f t="shared" si="14"/>
        <v>0</v>
      </c>
      <c r="O22" s="69">
        <v>15.72</v>
      </c>
      <c r="P22" s="69"/>
      <c r="Q22" s="69">
        <f t="shared" si="15"/>
        <v>15.72</v>
      </c>
      <c r="R22" s="68">
        <v>418.78</v>
      </c>
      <c r="S22" s="69"/>
      <c r="T22" s="69"/>
    </row>
    <row r="23" spans="2:20" x14ac:dyDescent="0.2">
      <c r="B23" s="67"/>
      <c r="C23" s="68"/>
      <c r="D23" s="67"/>
      <c r="E23" s="67"/>
      <c r="F23" s="67"/>
      <c r="G23" s="68"/>
      <c r="H23" s="67">
        <v>45</v>
      </c>
      <c r="I23" s="68"/>
      <c r="J23" s="68" t="s">
        <v>19</v>
      </c>
      <c r="K23" s="69">
        <v>7.01</v>
      </c>
      <c r="L23" s="69">
        <v>15.95</v>
      </c>
      <c r="M23" s="69">
        <v>5.51</v>
      </c>
      <c r="N23" s="69">
        <f t="shared" si="14"/>
        <v>28.47</v>
      </c>
      <c r="O23" s="69">
        <v>54.02</v>
      </c>
      <c r="P23" s="69"/>
      <c r="Q23" s="69">
        <f t="shared" si="15"/>
        <v>82.490000000000009</v>
      </c>
      <c r="R23" s="68">
        <v>1478.14</v>
      </c>
      <c r="S23" s="69"/>
      <c r="T23" s="69"/>
    </row>
    <row r="24" spans="2:20" x14ac:dyDescent="0.2">
      <c r="B24" s="67"/>
      <c r="C24" s="68"/>
      <c r="D24" s="67"/>
      <c r="E24" s="67"/>
      <c r="F24" s="67"/>
      <c r="G24" s="68"/>
      <c r="H24" s="67"/>
      <c r="I24" s="68"/>
      <c r="J24" s="68" t="s">
        <v>117</v>
      </c>
      <c r="K24" s="69">
        <v>8.9499999999999993</v>
      </c>
      <c r="L24" s="69">
        <v>14.06</v>
      </c>
      <c r="M24" s="69">
        <v>3.46</v>
      </c>
      <c r="N24" s="69">
        <f t="shared" ref="N24" si="16">SUBTOTAL(9,K24:M24)</f>
        <v>26.47</v>
      </c>
      <c r="O24" s="69">
        <v>7.52</v>
      </c>
      <c r="P24" s="69"/>
      <c r="Q24" s="69">
        <f t="shared" ref="Q24" si="17">SUM(N24:P24)</f>
        <v>33.989999999999995</v>
      </c>
      <c r="R24" s="68">
        <v>4209.33</v>
      </c>
      <c r="S24" s="69"/>
      <c r="T24" s="69"/>
    </row>
    <row r="25" spans="2:20" x14ac:dyDescent="0.2">
      <c r="B25" s="67"/>
      <c r="C25" s="68"/>
      <c r="D25" s="67"/>
      <c r="E25" s="67"/>
      <c r="F25" s="67"/>
      <c r="G25" s="68"/>
      <c r="H25" s="67"/>
      <c r="I25" s="68"/>
      <c r="J25" s="68" t="s">
        <v>18</v>
      </c>
      <c r="K25" s="69">
        <v>28.4</v>
      </c>
      <c r="L25" s="69">
        <v>34.630000000000003</v>
      </c>
      <c r="M25" s="69">
        <v>0.12</v>
      </c>
      <c r="N25" s="69">
        <f t="shared" si="14"/>
        <v>63.15</v>
      </c>
      <c r="O25" s="69">
        <v>49.75</v>
      </c>
      <c r="P25" s="69"/>
      <c r="Q25" s="69">
        <f t="shared" si="15"/>
        <v>112.9</v>
      </c>
      <c r="R25" s="68">
        <v>1219.46</v>
      </c>
      <c r="S25" s="69"/>
      <c r="T25" s="69"/>
    </row>
    <row r="26" spans="2:20" ht="20.25" customHeight="1" x14ac:dyDescent="0.2">
      <c r="B26" s="143"/>
      <c r="C26" s="144"/>
      <c r="D26" s="145"/>
      <c r="E26" s="145"/>
      <c r="F26" s="145"/>
      <c r="G26" s="144">
        <v>1.7</v>
      </c>
      <c r="H26" s="145"/>
      <c r="I26" s="144"/>
      <c r="J26" s="146" t="s">
        <v>132</v>
      </c>
      <c r="K26" s="147">
        <f t="shared" ref="K26:R26" si="18">SUM(K21:K25)</f>
        <v>47.92</v>
      </c>
      <c r="L26" s="147">
        <f t="shared" si="18"/>
        <v>73.430000000000007</v>
      </c>
      <c r="M26" s="147">
        <f t="shared" si="18"/>
        <v>10.409999999999998</v>
      </c>
      <c r="N26" s="147">
        <f t="shared" si="18"/>
        <v>131.76</v>
      </c>
      <c r="O26" s="147">
        <f t="shared" si="18"/>
        <v>143.12</v>
      </c>
      <c r="P26" s="147">
        <f t="shared" si="18"/>
        <v>0</v>
      </c>
      <c r="Q26" s="148">
        <v>275</v>
      </c>
      <c r="R26" s="146">
        <f t="shared" si="18"/>
        <v>8609.380000000001</v>
      </c>
      <c r="S26" s="146">
        <v>45027.06</v>
      </c>
      <c r="T26" s="142" t="s">
        <v>130</v>
      </c>
    </row>
    <row r="27" spans="2:20" x14ac:dyDescent="0.2">
      <c r="B27" s="67">
        <v>129</v>
      </c>
      <c r="C27" s="68" t="s">
        <v>113</v>
      </c>
      <c r="D27" s="67">
        <v>5</v>
      </c>
      <c r="E27" s="67">
        <v>14</v>
      </c>
      <c r="F27" s="67">
        <v>1</v>
      </c>
      <c r="G27" s="68">
        <v>0.22</v>
      </c>
      <c r="H27" s="67" t="s">
        <v>23</v>
      </c>
      <c r="I27" s="68" t="s">
        <v>21</v>
      </c>
      <c r="J27" s="68" t="s">
        <v>17</v>
      </c>
      <c r="K27" s="69">
        <v>0.7</v>
      </c>
      <c r="L27" s="69">
        <v>1.35</v>
      </c>
      <c r="M27" s="69"/>
      <c r="N27" s="69">
        <f>SUBTOTAL(9,K27:M27)</f>
        <v>2.0499999999999998</v>
      </c>
      <c r="O27" s="69">
        <v>2.13</v>
      </c>
      <c r="P27" s="69"/>
      <c r="Q27" s="69">
        <f t="shared" ref="Q27:Q31" si="19">SUM(N27:P27)</f>
        <v>4.18</v>
      </c>
      <c r="R27" s="68">
        <v>204.07</v>
      </c>
      <c r="S27" s="69"/>
      <c r="T27" s="69" t="s">
        <v>135</v>
      </c>
    </row>
    <row r="28" spans="2:20" x14ac:dyDescent="0.2">
      <c r="B28" s="67" t="s">
        <v>25</v>
      </c>
      <c r="C28" s="68"/>
      <c r="D28" s="67"/>
      <c r="E28" s="67"/>
      <c r="F28" s="67"/>
      <c r="G28" s="68"/>
      <c r="H28" s="67" t="s">
        <v>136</v>
      </c>
      <c r="I28" s="68"/>
      <c r="J28" s="68" t="s">
        <v>137</v>
      </c>
      <c r="K28" s="69"/>
      <c r="L28" s="69"/>
      <c r="M28" s="69"/>
      <c r="N28" s="69">
        <f>SUBTOTAL(9,K28:M28)</f>
        <v>0</v>
      </c>
      <c r="O28" s="69"/>
      <c r="P28" s="69"/>
      <c r="Q28" s="69">
        <f t="shared" si="19"/>
        <v>0</v>
      </c>
      <c r="R28" s="68"/>
      <c r="S28" s="69"/>
      <c r="T28" s="69"/>
    </row>
    <row r="29" spans="2:20" x14ac:dyDescent="0.2">
      <c r="B29" s="67"/>
      <c r="C29" s="68"/>
      <c r="D29" s="67"/>
      <c r="E29" s="67"/>
      <c r="F29" s="67"/>
      <c r="G29" s="68"/>
      <c r="H29" s="67">
        <v>40</v>
      </c>
      <c r="I29" s="68"/>
      <c r="J29" s="68" t="s">
        <v>112</v>
      </c>
      <c r="K29" s="69"/>
      <c r="L29" s="69"/>
      <c r="M29" s="69"/>
      <c r="N29" s="69">
        <f>SUBTOTAL(9,K29:M29)</f>
        <v>0</v>
      </c>
      <c r="O29" s="69">
        <v>10.34</v>
      </c>
      <c r="P29" s="69"/>
      <c r="Q29" s="69">
        <f t="shared" si="19"/>
        <v>10.34</v>
      </c>
      <c r="R29" s="68">
        <v>275.45999999999998</v>
      </c>
      <c r="S29" s="69"/>
      <c r="T29" s="69"/>
    </row>
    <row r="30" spans="2:20" x14ac:dyDescent="0.2">
      <c r="B30" s="67"/>
      <c r="C30" s="68"/>
      <c r="D30" s="67"/>
      <c r="E30" s="67"/>
      <c r="F30" s="67"/>
      <c r="G30" s="68"/>
      <c r="H30" s="67"/>
      <c r="I30" s="68"/>
      <c r="J30" s="68" t="s">
        <v>18</v>
      </c>
      <c r="K30" s="69">
        <v>0.89</v>
      </c>
      <c r="L30" s="69">
        <v>0.52</v>
      </c>
      <c r="M30" s="69"/>
      <c r="N30" s="69">
        <f>SUBTOTAL(9,K30:M30)</f>
        <v>1.4100000000000001</v>
      </c>
      <c r="O30" s="69">
        <v>15.74</v>
      </c>
      <c r="P30" s="69"/>
      <c r="Q30" s="69">
        <f t="shared" si="19"/>
        <v>17.149999999999999</v>
      </c>
      <c r="R30" s="68">
        <v>36.47</v>
      </c>
      <c r="S30" s="69"/>
      <c r="T30" s="69"/>
    </row>
    <row r="31" spans="2:20" x14ac:dyDescent="0.2">
      <c r="B31" s="67" t="s">
        <v>25</v>
      </c>
      <c r="C31" s="68"/>
      <c r="D31" s="67"/>
      <c r="E31" s="67"/>
      <c r="F31" s="67"/>
      <c r="G31" s="68"/>
      <c r="H31" s="67"/>
      <c r="I31" s="68"/>
      <c r="J31" s="68" t="s">
        <v>19</v>
      </c>
      <c r="K31" s="69"/>
      <c r="L31" s="69">
        <v>0.85</v>
      </c>
      <c r="M31" s="69">
        <v>0.46</v>
      </c>
      <c r="N31" s="69">
        <f>SUBTOTAL(9,K31:M31)</f>
        <v>1.31</v>
      </c>
      <c r="O31" s="69">
        <v>6.75</v>
      </c>
      <c r="P31" s="69"/>
      <c r="Q31" s="69">
        <f t="shared" si="19"/>
        <v>8.06</v>
      </c>
      <c r="R31" s="68">
        <v>62.86</v>
      </c>
      <c r="S31" s="69"/>
      <c r="T31" s="69"/>
    </row>
    <row r="32" spans="2:20" ht="22.5" customHeight="1" x14ac:dyDescent="0.2">
      <c r="B32" s="135"/>
      <c r="C32" s="136"/>
      <c r="D32" s="135"/>
      <c r="E32" s="135"/>
      <c r="F32" s="135"/>
      <c r="G32" s="137">
        <v>0.22</v>
      </c>
      <c r="H32" s="135"/>
      <c r="I32" s="136"/>
      <c r="J32" s="137" t="s">
        <v>15</v>
      </c>
      <c r="K32" s="138">
        <f>SUM(K27:K31)</f>
        <v>1.5899999999999999</v>
      </c>
      <c r="L32" s="138">
        <f>SUM(L27:L31)</f>
        <v>2.72</v>
      </c>
      <c r="M32" s="138">
        <f>SUM(M27:M31)</f>
        <v>0.46</v>
      </c>
      <c r="N32" s="138">
        <f>SUM(N27:N31)</f>
        <v>4.7699999999999996</v>
      </c>
      <c r="O32" s="138">
        <f>SUM(O27:O31)</f>
        <v>34.96</v>
      </c>
      <c r="P32" s="138">
        <f t="shared" ref="P32" si="20">SUM(P26:P30)</f>
        <v>0</v>
      </c>
      <c r="Q32" s="139">
        <f>SUM(Q27:Q31)</f>
        <v>39.729999999999997</v>
      </c>
      <c r="R32" s="137">
        <v>578.85</v>
      </c>
      <c r="S32" s="138">
        <v>2703.23</v>
      </c>
      <c r="T32" s="138"/>
    </row>
    <row r="33" spans="2:20" x14ac:dyDescent="0.2">
      <c r="B33" s="67">
        <v>130</v>
      </c>
      <c r="C33" s="68" t="s">
        <v>111</v>
      </c>
      <c r="D33" s="67">
        <v>7</v>
      </c>
      <c r="E33" s="67">
        <v>37</v>
      </c>
      <c r="F33" s="67">
        <v>2</v>
      </c>
      <c r="G33" s="68">
        <v>0.76</v>
      </c>
      <c r="H33" s="67" t="s">
        <v>23</v>
      </c>
      <c r="I33" s="68" t="s">
        <v>21</v>
      </c>
      <c r="J33" s="68" t="s">
        <v>17</v>
      </c>
      <c r="K33" s="69">
        <v>12.22</v>
      </c>
      <c r="L33" s="69">
        <v>4.13</v>
      </c>
      <c r="M33" s="69">
        <v>0.09</v>
      </c>
      <c r="N33" s="69">
        <f t="shared" ref="N33:N38" si="21">SUBTOTAL(9,K33:M33)</f>
        <v>16.440000000000001</v>
      </c>
      <c r="O33" s="69">
        <v>10.130000000000001</v>
      </c>
      <c r="P33" s="69"/>
      <c r="Q33" s="69">
        <f t="shared" ref="Q33:Q38" si="22">SUM(N33:P33)</f>
        <v>26.57</v>
      </c>
      <c r="R33" s="68">
        <v>1804.86</v>
      </c>
      <c r="S33" s="69"/>
      <c r="T33" s="69" t="s">
        <v>138</v>
      </c>
    </row>
    <row r="34" spans="2:20" x14ac:dyDescent="0.2">
      <c r="B34" s="67" t="s">
        <v>25</v>
      </c>
      <c r="C34" s="68"/>
      <c r="D34" s="67"/>
      <c r="E34" s="67"/>
      <c r="F34" s="67"/>
      <c r="G34" s="68"/>
      <c r="H34" s="67" t="s">
        <v>139</v>
      </c>
      <c r="I34" s="68"/>
      <c r="J34" s="68" t="s">
        <v>137</v>
      </c>
      <c r="K34" s="69"/>
      <c r="L34" s="69">
        <v>0.44</v>
      </c>
      <c r="M34" s="69">
        <v>0.04</v>
      </c>
      <c r="N34" s="69">
        <f t="shared" si="21"/>
        <v>0.48</v>
      </c>
      <c r="O34" s="69">
        <v>3.85</v>
      </c>
      <c r="P34" s="69"/>
      <c r="Q34" s="69">
        <v>4.33</v>
      </c>
      <c r="R34" s="68">
        <v>383.95</v>
      </c>
      <c r="S34" s="69"/>
      <c r="T34" s="69"/>
    </row>
    <row r="35" spans="2:20" x14ac:dyDescent="0.2">
      <c r="B35" s="67"/>
      <c r="C35" s="68"/>
      <c r="D35" s="67"/>
      <c r="E35" s="67"/>
      <c r="F35" s="67"/>
      <c r="G35" s="68"/>
      <c r="H35" s="67">
        <v>45</v>
      </c>
      <c r="I35" s="68"/>
      <c r="J35" s="68" t="s">
        <v>112</v>
      </c>
      <c r="K35" s="69"/>
      <c r="L35" s="69"/>
      <c r="M35" s="69"/>
      <c r="N35" s="69">
        <f t="shared" si="21"/>
        <v>0</v>
      </c>
      <c r="O35" s="69">
        <v>22.67</v>
      </c>
      <c r="P35" s="69"/>
      <c r="Q35" s="69">
        <f t="shared" si="22"/>
        <v>22.67</v>
      </c>
      <c r="R35" s="68">
        <v>603.92999999999995</v>
      </c>
      <c r="S35" s="69"/>
      <c r="T35" s="69"/>
    </row>
    <row r="36" spans="2:20" x14ac:dyDescent="0.2">
      <c r="B36" s="67"/>
      <c r="C36" s="68"/>
      <c r="D36" s="67"/>
      <c r="E36" s="67"/>
      <c r="F36" s="67"/>
      <c r="G36" s="68"/>
      <c r="H36" s="67"/>
      <c r="I36" s="68"/>
      <c r="J36" s="68" t="s">
        <v>18</v>
      </c>
      <c r="K36" s="69">
        <v>16.91</v>
      </c>
      <c r="L36" s="69">
        <v>5.14</v>
      </c>
      <c r="M36" s="69"/>
      <c r="N36" s="69">
        <f t="shared" si="21"/>
        <v>22.05</v>
      </c>
      <c r="O36" s="69">
        <v>91.49</v>
      </c>
      <c r="P36" s="69"/>
      <c r="Q36" s="69">
        <f t="shared" si="22"/>
        <v>113.53999999999999</v>
      </c>
      <c r="R36" s="68">
        <v>502.25</v>
      </c>
      <c r="S36" s="69"/>
      <c r="T36" s="69"/>
    </row>
    <row r="37" spans="2:20" x14ac:dyDescent="0.2">
      <c r="B37" s="67"/>
      <c r="C37" s="68"/>
      <c r="D37" s="67"/>
      <c r="E37" s="67"/>
      <c r="F37" s="67"/>
      <c r="G37" s="68"/>
      <c r="H37" s="67"/>
      <c r="I37" s="68"/>
      <c r="J37" s="68" t="s">
        <v>117</v>
      </c>
      <c r="K37" s="69">
        <v>0.06</v>
      </c>
      <c r="L37" s="69">
        <v>0.5</v>
      </c>
      <c r="M37" s="69">
        <v>0.08</v>
      </c>
      <c r="N37" s="69">
        <f t="shared" si="21"/>
        <v>0.64</v>
      </c>
      <c r="O37" s="69">
        <v>1.1299999999999999</v>
      </c>
      <c r="P37" s="69"/>
      <c r="Q37" s="69">
        <f t="shared" ref="Q37" si="23">SUM(N37:P37)</f>
        <v>1.77</v>
      </c>
      <c r="R37" s="68">
        <v>98.7</v>
      </c>
      <c r="S37" s="69"/>
      <c r="T37" s="69"/>
    </row>
    <row r="38" spans="2:20" x14ac:dyDescent="0.2">
      <c r="B38" s="67" t="s">
        <v>25</v>
      </c>
      <c r="C38" s="68"/>
      <c r="D38" s="67"/>
      <c r="E38" s="67"/>
      <c r="F38" s="67"/>
      <c r="G38" s="68"/>
      <c r="H38" s="67"/>
      <c r="I38" s="68"/>
      <c r="J38" s="68" t="s">
        <v>19</v>
      </c>
      <c r="K38" s="69">
        <v>0.35</v>
      </c>
      <c r="L38" s="69">
        <v>3.49</v>
      </c>
      <c r="M38" s="69">
        <v>2.71</v>
      </c>
      <c r="N38" s="69">
        <f t="shared" si="21"/>
        <v>6.5500000000000007</v>
      </c>
      <c r="O38" s="69">
        <v>6.37</v>
      </c>
      <c r="P38" s="69"/>
      <c r="Q38" s="69">
        <f t="shared" si="22"/>
        <v>12.920000000000002</v>
      </c>
      <c r="R38" s="68">
        <v>273.60000000000002</v>
      </c>
      <c r="S38" s="69"/>
      <c r="T38" s="69"/>
    </row>
    <row r="39" spans="2:20" ht="22.5" customHeight="1" x14ac:dyDescent="0.2">
      <c r="B39" s="135"/>
      <c r="C39" s="136"/>
      <c r="D39" s="135"/>
      <c r="E39" s="135"/>
      <c r="F39" s="135"/>
      <c r="G39" s="137">
        <v>0.76</v>
      </c>
      <c r="H39" s="135"/>
      <c r="I39" s="136"/>
      <c r="J39" s="137" t="s">
        <v>15</v>
      </c>
      <c r="K39" s="138">
        <f t="shared" ref="K39:Q39" si="24">SUM(K33:K38)</f>
        <v>29.540000000000003</v>
      </c>
      <c r="L39" s="138">
        <f t="shared" si="24"/>
        <v>13.700000000000001</v>
      </c>
      <c r="M39" s="138">
        <f t="shared" si="24"/>
        <v>2.92</v>
      </c>
      <c r="N39" s="138">
        <f t="shared" si="24"/>
        <v>46.16</v>
      </c>
      <c r="O39" s="138">
        <f t="shared" si="24"/>
        <v>135.63999999999999</v>
      </c>
      <c r="P39" s="138">
        <f t="shared" si="24"/>
        <v>0</v>
      </c>
      <c r="Q39" s="139">
        <f t="shared" si="24"/>
        <v>181.8</v>
      </c>
      <c r="R39" s="137">
        <v>3667.3</v>
      </c>
      <c r="S39" s="138">
        <v>11258.61</v>
      </c>
      <c r="T39" s="138"/>
    </row>
    <row r="40" spans="2:20" x14ac:dyDescent="0.2">
      <c r="B40" s="67">
        <v>131</v>
      </c>
      <c r="C40" s="68" t="s">
        <v>111</v>
      </c>
      <c r="D40" s="67">
        <v>7</v>
      </c>
      <c r="E40" s="67">
        <v>27</v>
      </c>
      <c r="F40" s="67">
        <v>1</v>
      </c>
      <c r="G40" s="68">
        <v>8</v>
      </c>
      <c r="H40" s="67" t="s">
        <v>23</v>
      </c>
      <c r="I40" s="68" t="s">
        <v>21</v>
      </c>
      <c r="J40" s="68" t="s">
        <v>17</v>
      </c>
      <c r="K40" s="69">
        <v>113.78</v>
      </c>
      <c r="L40" s="69">
        <v>69.819999999999993</v>
      </c>
      <c r="M40" s="69">
        <v>1.8</v>
      </c>
      <c r="N40" s="69">
        <f t="shared" ref="N40:N45" si="25">SUBTOTAL(9,K40:M40)</f>
        <v>185.4</v>
      </c>
      <c r="O40" s="69">
        <v>109.81</v>
      </c>
      <c r="P40" s="69"/>
      <c r="Q40" s="69">
        <f t="shared" ref="Q40:Q45" si="26">SUM(N40:P40)</f>
        <v>295.21000000000004</v>
      </c>
      <c r="R40" s="68">
        <v>19503.29</v>
      </c>
      <c r="S40" s="69"/>
      <c r="T40" s="69" t="s">
        <v>138</v>
      </c>
    </row>
    <row r="41" spans="2:20" x14ac:dyDescent="0.2">
      <c r="B41" s="67" t="s">
        <v>25</v>
      </c>
      <c r="C41" s="68"/>
      <c r="D41" s="67"/>
      <c r="E41" s="67"/>
      <c r="F41" s="67"/>
      <c r="G41" s="68"/>
      <c r="H41" s="67" t="s">
        <v>140</v>
      </c>
      <c r="I41" s="68"/>
      <c r="J41" s="68" t="s">
        <v>137</v>
      </c>
      <c r="K41" s="69"/>
      <c r="L41" s="69"/>
      <c r="M41" s="69">
        <v>0.66</v>
      </c>
      <c r="N41" s="69">
        <f t="shared" si="25"/>
        <v>0.66</v>
      </c>
      <c r="O41" s="69">
        <v>2.95</v>
      </c>
      <c r="P41" s="69"/>
      <c r="Q41" s="69">
        <f t="shared" si="26"/>
        <v>3.6100000000000003</v>
      </c>
      <c r="R41" s="68">
        <v>281.66000000000003</v>
      </c>
      <c r="S41" s="69"/>
      <c r="T41" s="69"/>
    </row>
    <row r="42" spans="2:20" x14ac:dyDescent="0.2">
      <c r="B42" s="67"/>
      <c r="C42" s="68"/>
      <c r="D42" s="67"/>
      <c r="E42" s="67"/>
      <c r="F42" s="67"/>
      <c r="G42" s="68"/>
      <c r="H42" s="67">
        <v>45</v>
      </c>
      <c r="I42" s="68"/>
      <c r="J42" s="68" t="s">
        <v>112</v>
      </c>
      <c r="K42" s="69"/>
      <c r="L42" s="69"/>
      <c r="M42" s="69"/>
      <c r="N42" s="69">
        <f t="shared" si="25"/>
        <v>0</v>
      </c>
      <c r="O42" s="69">
        <v>64.760000000000005</v>
      </c>
      <c r="P42" s="69"/>
      <c r="Q42" s="69">
        <f t="shared" si="26"/>
        <v>64.760000000000005</v>
      </c>
      <c r="R42" s="68">
        <v>1725.21</v>
      </c>
      <c r="S42" s="69"/>
      <c r="T42" s="69"/>
    </row>
    <row r="43" spans="2:20" x14ac:dyDescent="0.2">
      <c r="B43" s="67"/>
      <c r="C43" s="68"/>
      <c r="D43" s="67"/>
      <c r="E43" s="67"/>
      <c r="F43" s="67"/>
      <c r="G43" s="68"/>
      <c r="H43" s="67"/>
      <c r="I43" s="68"/>
      <c r="J43" s="68" t="s">
        <v>19</v>
      </c>
      <c r="K43" s="69">
        <v>0.84</v>
      </c>
      <c r="L43" s="69">
        <v>27.88</v>
      </c>
      <c r="M43" s="69">
        <v>19.88</v>
      </c>
      <c r="N43" s="69">
        <f t="shared" si="25"/>
        <v>48.599999999999994</v>
      </c>
      <c r="O43" s="69">
        <v>87.83</v>
      </c>
      <c r="P43" s="69"/>
      <c r="Q43" s="69">
        <f t="shared" ref="Q43" si="27">SUM(N43:P43)</f>
        <v>136.43</v>
      </c>
      <c r="R43" s="68">
        <v>2058.3200000000002</v>
      </c>
      <c r="S43" s="69"/>
      <c r="T43" s="69"/>
    </row>
    <row r="44" spans="2:20" x14ac:dyDescent="0.2">
      <c r="B44" s="67"/>
      <c r="C44" s="68"/>
      <c r="D44" s="67"/>
      <c r="E44" s="67"/>
      <c r="F44" s="67"/>
      <c r="G44" s="68"/>
      <c r="H44" s="67"/>
      <c r="I44" s="68"/>
      <c r="J44" s="68" t="s">
        <v>18</v>
      </c>
      <c r="K44" s="69">
        <v>87.13</v>
      </c>
      <c r="L44" s="69">
        <v>11.48</v>
      </c>
      <c r="M44" s="69"/>
      <c r="N44" s="69">
        <f t="shared" si="25"/>
        <v>98.61</v>
      </c>
      <c r="O44" s="69">
        <v>2381.34</v>
      </c>
      <c r="P44" s="69"/>
      <c r="Q44" s="69">
        <f t="shared" si="26"/>
        <v>2479.9500000000003</v>
      </c>
      <c r="R44" s="68">
        <v>3370.47</v>
      </c>
      <c r="S44" s="69"/>
      <c r="T44" s="69"/>
    </row>
    <row r="45" spans="2:20" x14ac:dyDescent="0.2">
      <c r="B45" s="67" t="s">
        <v>25</v>
      </c>
      <c r="C45" s="68"/>
      <c r="D45" s="67"/>
      <c r="E45" s="67"/>
      <c r="F45" s="67"/>
      <c r="G45" s="68"/>
      <c r="H45" s="67"/>
      <c r="I45" s="68"/>
      <c r="J45" s="68" t="s">
        <v>117</v>
      </c>
      <c r="K45" s="69">
        <v>14.51</v>
      </c>
      <c r="L45" s="69">
        <v>15.74</v>
      </c>
      <c r="M45" s="69">
        <v>3.66</v>
      </c>
      <c r="N45" s="69">
        <f t="shared" si="25"/>
        <v>33.909999999999997</v>
      </c>
      <c r="O45" s="69">
        <v>32.61</v>
      </c>
      <c r="P45" s="69"/>
      <c r="Q45" s="69">
        <f t="shared" si="26"/>
        <v>66.52</v>
      </c>
      <c r="R45" s="68">
        <v>5772.92</v>
      </c>
      <c r="S45" s="69"/>
      <c r="T45" s="69"/>
    </row>
    <row r="46" spans="2:20" ht="20.25" customHeight="1" x14ac:dyDescent="0.2">
      <c r="B46" s="135"/>
      <c r="C46" s="136"/>
      <c r="D46" s="135"/>
      <c r="E46" s="135"/>
      <c r="F46" s="135"/>
      <c r="G46" s="137">
        <v>8</v>
      </c>
      <c r="H46" s="135"/>
      <c r="I46" s="136"/>
      <c r="J46" s="137" t="s">
        <v>15</v>
      </c>
      <c r="K46" s="138">
        <f t="shared" ref="K46:P46" si="28">SUM(K40:K45)</f>
        <v>216.26</v>
      </c>
      <c r="L46" s="138">
        <f t="shared" si="28"/>
        <v>124.91999999999999</v>
      </c>
      <c r="M46" s="138">
        <f t="shared" si="28"/>
        <v>26</v>
      </c>
      <c r="N46" s="138">
        <f t="shared" si="28"/>
        <v>367.17999999999995</v>
      </c>
      <c r="O46" s="138">
        <f t="shared" si="28"/>
        <v>2679.3</v>
      </c>
      <c r="P46" s="138">
        <f t="shared" si="28"/>
        <v>0</v>
      </c>
      <c r="Q46" s="150">
        <v>3046</v>
      </c>
      <c r="R46" s="138">
        <v>32711.85</v>
      </c>
      <c r="S46" s="138">
        <v>107949.11</v>
      </c>
      <c r="T46" s="138"/>
    </row>
    <row r="47" spans="2:20" x14ac:dyDescent="0.2">
      <c r="B47" s="67">
        <v>132</v>
      </c>
      <c r="C47" s="68" t="s">
        <v>113</v>
      </c>
      <c r="D47" s="67">
        <v>21</v>
      </c>
      <c r="E47" s="67">
        <v>23</v>
      </c>
      <c r="F47" s="67">
        <v>1</v>
      </c>
      <c r="G47" s="68">
        <v>1.4</v>
      </c>
      <c r="H47" s="67" t="s">
        <v>23</v>
      </c>
      <c r="I47" s="68" t="s">
        <v>21</v>
      </c>
      <c r="J47" s="68" t="s">
        <v>17</v>
      </c>
      <c r="K47" s="69">
        <v>6.47</v>
      </c>
      <c r="L47" s="69">
        <v>9.67</v>
      </c>
      <c r="M47" s="69">
        <v>0.51</v>
      </c>
      <c r="N47" s="69">
        <f t="shared" ref="N47:N50" si="29">SUBTOTAL(9,K47:M47)</f>
        <v>16.650000000000002</v>
      </c>
      <c r="O47" s="69">
        <v>9.1999999999999993</v>
      </c>
      <c r="P47" s="69"/>
      <c r="Q47" s="69">
        <f t="shared" ref="Q47:Q48" si="30">SUM(N47:P47)</f>
        <v>25.85</v>
      </c>
      <c r="R47" s="68">
        <v>1609.91</v>
      </c>
      <c r="S47" s="69"/>
      <c r="T47" s="69" t="s">
        <v>135</v>
      </c>
    </row>
    <row r="48" spans="2:20" x14ac:dyDescent="0.2">
      <c r="B48" s="67"/>
      <c r="C48" s="68"/>
      <c r="D48" s="67"/>
      <c r="E48" s="67"/>
      <c r="F48" s="67"/>
      <c r="G48" s="68"/>
      <c r="H48" s="67" t="s">
        <v>147</v>
      </c>
      <c r="I48" s="68"/>
      <c r="J48" s="68" t="s">
        <v>112</v>
      </c>
      <c r="K48" s="69"/>
      <c r="L48" s="69"/>
      <c r="M48" s="69"/>
      <c r="N48" s="69">
        <f t="shared" si="29"/>
        <v>0</v>
      </c>
      <c r="O48" s="69">
        <v>19.97</v>
      </c>
      <c r="P48" s="69"/>
      <c r="Q48" s="69">
        <f t="shared" si="30"/>
        <v>19.97</v>
      </c>
      <c r="R48" s="68">
        <v>532</v>
      </c>
      <c r="S48" s="69"/>
      <c r="T48" s="69"/>
    </row>
    <row r="49" spans="2:20" x14ac:dyDescent="0.2">
      <c r="B49" s="67"/>
      <c r="C49" s="68"/>
      <c r="D49" s="67"/>
      <c r="E49" s="67"/>
      <c r="F49" s="67"/>
      <c r="G49" s="68"/>
      <c r="H49" s="67">
        <v>43</v>
      </c>
      <c r="I49" s="68"/>
      <c r="J49" s="68" t="s">
        <v>19</v>
      </c>
      <c r="K49" s="69">
        <v>2.2000000000000002</v>
      </c>
      <c r="L49" s="69">
        <v>10.08</v>
      </c>
      <c r="M49" s="69">
        <v>1.82</v>
      </c>
      <c r="N49" s="69">
        <f t="shared" si="29"/>
        <v>14.100000000000001</v>
      </c>
      <c r="O49" s="69">
        <v>25.94</v>
      </c>
      <c r="P49" s="69"/>
      <c r="Q49" s="69">
        <f t="shared" ref="Q49" si="31">SUM(N49:P49)</f>
        <v>40.040000000000006</v>
      </c>
      <c r="R49" s="68">
        <v>729.44</v>
      </c>
      <c r="S49" s="69"/>
      <c r="T49" s="69"/>
    </row>
    <row r="50" spans="2:20" x14ac:dyDescent="0.2">
      <c r="B50" s="67"/>
      <c r="C50" s="68"/>
      <c r="D50" s="67"/>
      <c r="E50" s="67"/>
      <c r="F50" s="67"/>
      <c r="G50" s="68"/>
      <c r="H50" s="67"/>
      <c r="I50" s="68"/>
      <c r="J50" s="68" t="s">
        <v>18</v>
      </c>
      <c r="K50" s="69">
        <v>48.22</v>
      </c>
      <c r="L50" s="69">
        <v>34.65</v>
      </c>
      <c r="M50" s="69">
        <v>0.12</v>
      </c>
      <c r="N50" s="69">
        <f t="shared" si="29"/>
        <v>82.990000000000009</v>
      </c>
      <c r="O50" s="69">
        <v>50.63</v>
      </c>
      <c r="P50" s="69"/>
      <c r="Q50" s="69">
        <f t="shared" ref="Q50" si="32">SUM(N50:P50)</f>
        <v>133.62</v>
      </c>
      <c r="R50" s="68">
        <v>1651.15</v>
      </c>
      <c r="S50" s="69"/>
      <c r="T50" s="69"/>
    </row>
    <row r="51" spans="2:20" x14ac:dyDescent="0.2">
      <c r="B51" s="135"/>
      <c r="C51" s="136"/>
      <c r="D51" s="135"/>
      <c r="E51" s="135"/>
      <c r="F51" s="135"/>
      <c r="G51" s="137">
        <v>1.4</v>
      </c>
      <c r="H51" s="135"/>
      <c r="I51" s="136"/>
      <c r="J51" s="137" t="s">
        <v>15</v>
      </c>
      <c r="K51" s="138">
        <f t="shared" ref="K51:P51" si="33">SUM(K47:K50)</f>
        <v>56.89</v>
      </c>
      <c r="L51" s="138">
        <f t="shared" si="33"/>
        <v>54.4</v>
      </c>
      <c r="M51" s="138">
        <f t="shared" si="33"/>
        <v>2.4500000000000002</v>
      </c>
      <c r="N51" s="138">
        <f t="shared" si="33"/>
        <v>113.74000000000001</v>
      </c>
      <c r="O51" s="138">
        <f t="shared" si="33"/>
        <v>105.74000000000001</v>
      </c>
      <c r="P51" s="138">
        <f t="shared" si="33"/>
        <v>0</v>
      </c>
      <c r="Q51" s="150">
        <v>220</v>
      </c>
      <c r="R51" s="138">
        <v>4522.49</v>
      </c>
      <c r="S51" s="138">
        <v>17718.16</v>
      </c>
      <c r="T51" s="138"/>
    </row>
    <row r="52" spans="2:20" x14ac:dyDescent="0.2">
      <c r="B52" s="67">
        <v>133</v>
      </c>
      <c r="C52" s="68" t="s">
        <v>113</v>
      </c>
      <c r="D52" s="67">
        <v>65</v>
      </c>
      <c r="E52" s="67">
        <v>33</v>
      </c>
      <c r="F52" s="67">
        <v>2</v>
      </c>
      <c r="G52" s="68">
        <v>2.2000000000000002</v>
      </c>
      <c r="H52" s="67" t="s">
        <v>154</v>
      </c>
      <c r="I52" s="68" t="s">
        <v>21</v>
      </c>
      <c r="J52" s="68" t="s">
        <v>17</v>
      </c>
      <c r="K52" s="69">
        <v>1.1000000000000001</v>
      </c>
      <c r="L52" s="69">
        <v>0.56999999999999995</v>
      </c>
      <c r="M52" s="69">
        <v>0.09</v>
      </c>
      <c r="N52" s="69">
        <f t="shared" ref="N52:N56" si="34">SUBTOTAL(9,K52:M52)</f>
        <v>1.76</v>
      </c>
      <c r="O52" s="69">
        <v>0.4</v>
      </c>
      <c r="P52" s="69"/>
      <c r="Q52" s="69">
        <f t="shared" ref="Q52:Q54" si="35">SUM(N52:P52)</f>
        <v>2.16</v>
      </c>
      <c r="R52" s="68">
        <v>178.68</v>
      </c>
      <c r="S52" s="69"/>
      <c r="T52" s="69" t="s">
        <v>131</v>
      </c>
    </row>
    <row r="53" spans="2:20" x14ac:dyDescent="0.2">
      <c r="B53" s="67" t="s">
        <v>25</v>
      </c>
      <c r="C53" s="68"/>
      <c r="D53" s="67"/>
      <c r="E53" s="67"/>
      <c r="F53" s="67"/>
      <c r="G53" s="68"/>
      <c r="H53" s="67" t="s">
        <v>149</v>
      </c>
      <c r="I53" s="68"/>
      <c r="J53" s="68" t="s">
        <v>137</v>
      </c>
      <c r="K53" s="69">
        <v>18.02</v>
      </c>
      <c r="L53" s="69">
        <v>4.7</v>
      </c>
      <c r="M53" s="69"/>
      <c r="N53" s="69">
        <f t="shared" si="34"/>
        <v>22.72</v>
      </c>
      <c r="O53" s="69">
        <v>36.5</v>
      </c>
      <c r="P53" s="69"/>
      <c r="Q53" s="69">
        <f t="shared" si="35"/>
        <v>59.22</v>
      </c>
      <c r="R53" s="68">
        <v>19269.96</v>
      </c>
      <c r="S53" s="69"/>
      <c r="T53" s="69"/>
    </row>
    <row r="54" spans="2:20" x14ac:dyDescent="0.2">
      <c r="B54" s="67"/>
      <c r="C54" s="68"/>
      <c r="D54" s="67"/>
      <c r="E54" s="67"/>
      <c r="F54" s="67"/>
      <c r="G54" s="68"/>
      <c r="H54" s="67">
        <v>110</v>
      </c>
      <c r="I54" s="68"/>
      <c r="J54" s="68" t="s">
        <v>112</v>
      </c>
      <c r="K54" s="69"/>
      <c r="L54" s="69"/>
      <c r="M54" s="69"/>
      <c r="N54" s="69">
        <f t="shared" si="34"/>
        <v>0</v>
      </c>
      <c r="O54" s="69">
        <v>91.72</v>
      </c>
      <c r="P54" s="69"/>
      <c r="Q54" s="69">
        <f t="shared" si="35"/>
        <v>91.72</v>
      </c>
      <c r="R54" s="68">
        <v>2443.42</v>
      </c>
      <c r="S54" s="69"/>
      <c r="T54" s="69"/>
    </row>
    <row r="55" spans="2:20" x14ac:dyDescent="0.2">
      <c r="B55" s="67"/>
      <c r="C55" s="68"/>
      <c r="D55" s="67"/>
      <c r="E55" s="67"/>
      <c r="F55" s="67"/>
      <c r="G55" s="68"/>
      <c r="H55" s="67"/>
      <c r="I55" s="68"/>
      <c r="J55" s="68" t="s">
        <v>19</v>
      </c>
      <c r="K55" s="69">
        <v>93.17</v>
      </c>
      <c r="L55" s="69">
        <v>33.69</v>
      </c>
      <c r="M55" s="69">
        <v>1.5</v>
      </c>
      <c r="N55" s="69">
        <f t="shared" si="34"/>
        <v>128.36000000000001</v>
      </c>
      <c r="O55" s="69">
        <v>147.03</v>
      </c>
      <c r="P55" s="69"/>
      <c r="Q55" s="69">
        <f t="shared" ref="Q55" si="36">SUM(N55:P55)</f>
        <v>275.39</v>
      </c>
      <c r="R55" s="68">
        <v>8235.43</v>
      </c>
      <c r="S55" s="69"/>
      <c r="T55" s="69"/>
    </row>
    <row r="56" spans="2:20" x14ac:dyDescent="0.2">
      <c r="B56" s="67"/>
      <c r="C56" s="68"/>
      <c r="D56" s="67"/>
      <c r="E56" s="67"/>
      <c r="F56" s="67"/>
      <c r="G56" s="68"/>
      <c r="H56" s="67"/>
      <c r="I56" s="68"/>
      <c r="J56" s="68" t="s">
        <v>18</v>
      </c>
      <c r="K56" s="69">
        <v>15.53</v>
      </c>
      <c r="L56" s="69">
        <v>1.22</v>
      </c>
      <c r="M56" s="69">
        <v>0.06</v>
      </c>
      <c r="N56" s="69">
        <f t="shared" si="34"/>
        <v>16.809999999999999</v>
      </c>
      <c r="O56" s="69">
        <v>7.25</v>
      </c>
      <c r="P56" s="69"/>
      <c r="Q56" s="69">
        <f t="shared" ref="Q56" si="37">SUM(N56:P56)</f>
        <v>24.06</v>
      </c>
      <c r="R56" s="68">
        <v>362.27</v>
      </c>
      <c r="S56" s="69"/>
      <c r="T56" s="69"/>
    </row>
    <row r="57" spans="2:20" x14ac:dyDescent="0.2">
      <c r="B57" s="135"/>
      <c r="C57" s="136"/>
      <c r="D57" s="135"/>
      <c r="E57" s="135"/>
      <c r="F57" s="135"/>
      <c r="G57" s="137">
        <v>2.2000000000000002</v>
      </c>
      <c r="H57" s="135"/>
      <c r="I57" s="136"/>
      <c r="J57" s="137" t="s">
        <v>15</v>
      </c>
      <c r="K57" s="138">
        <f t="shared" ref="K57:R57" si="38">SUM(K52:K56)</f>
        <v>127.82000000000001</v>
      </c>
      <c r="L57" s="138">
        <f t="shared" si="38"/>
        <v>40.18</v>
      </c>
      <c r="M57" s="138">
        <f t="shared" si="38"/>
        <v>1.6500000000000001</v>
      </c>
      <c r="N57" s="138">
        <f t="shared" si="38"/>
        <v>169.65</v>
      </c>
      <c r="O57" s="138">
        <f t="shared" si="38"/>
        <v>282.89999999999998</v>
      </c>
      <c r="P57" s="138">
        <f t="shared" si="38"/>
        <v>0</v>
      </c>
      <c r="Q57" s="139">
        <f t="shared" si="38"/>
        <v>452.55</v>
      </c>
      <c r="R57" s="138">
        <f t="shared" si="38"/>
        <v>30489.759999999998</v>
      </c>
      <c r="S57" s="138">
        <v>51222.8</v>
      </c>
      <c r="T57" s="138"/>
    </row>
    <row r="58" spans="2:20" x14ac:dyDescent="0.2">
      <c r="B58" s="67">
        <v>134</v>
      </c>
      <c r="C58" s="68" t="s">
        <v>116</v>
      </c>
      <c r="D58" s="67">
        <v>79</v>
      </c>
      <c r="E58" s="67">
        <v>11</v>
      </c>
      <c r="F58" s="67">
        <v>1</v>
      </c>
      <c r="G58" s="68">
        <v>0.49</v>
      </c>
      <c r="H58" s="67" t="s">
        <v>23</v>
      </c>
      <c r="I58" s="68" t="s">
        <v>21</v>
      </c>
      <c r="J58" s="68" t="s">
        <v>17</v>
      </c>
      <c r="K58" s="69"/>
      <c r="L58" s="69"/>
      <c r="M58" s="69"/>
      <c r="N58" s="69">
        <f t="shared" ref="N58:N63" si="39">SUBTOTAL(9,K58:M58)</f>
        <v>0</v>
      </c>
      <c r="O58" s="69"/>
      <c r="P58" s="69"/>
      <c r="Q58" s="69">
        <f t="shared" ref="Q58:Q60" si="40">SUM(N58:P58)</f>
        <v>0</v>
      </c>
      <c r="R58" s="68"/>
      <c r="S58" s="69"/>
      <c r="T58" s="69" t="s">
        <v>155</v>
      </c>
    </row>
    <row r="59" spans="2:20" x14ac:dyDescent="0.2">
      <c r="B59" s="67" t="s">
        <v>25</v>
      </c>
      <c r="C59" s="68"/>
      <c r="D59" s="67"/>
      <c r="E59" s="67"/>
      <c r="F59" s="67"/>
      <c r="G59" s="68"/>
      <c r="H59" s="67" t="s">
        <v>151</v>
      </c>
      <c r="I59" s="68"/>
      <c r="J59" s="68" t="s">
        <v>137</v>
      </c>
      <c r="K59" s="69"/>
      <c r="L59" s="69"/>
      <c r="M59" s="69"/>
      <c r="N59" s="69">
        <f t="shared" si="39"/>
        <v>0</v>
      </c>
      <c r="O59" s="69">
        <v>2.42</v>
      </c>
      <c r="P59" s="69"/>
      <c r="Q59" s="69">
        <f t="shared" si="40"/>
        <v>2.42</v>
      </c>
      <c r="R59" s="68">
        <v>64.47</v>
      </c>
      <c r="S59" s="69"/>
      <c r="T59" s="69"/>
    </row>
    <row r="60" spans="2:20" x14ac:dyDescent="0.2">
      <c r="B60" s="67"/>
      <c r="C60" s="68"/>
      <c r="D60" s="67"/>
      <c r="E60" s="67"/>
      <c r="F60" s="67"/>
      <c r="G60" s="68"/>
      <c r="H60" s="67">
        <v>50</v>
      </c>
      <c r="I60" s="68"/>
      <c r="J60" s="68" t="s">
        <v>112</v>
      </c>
      <c r="K60" s="69"/>
      <c r="L60" s="69"/>
      <c r="M60" s="69"/>
      <c r="N60" s="69">
        <f t="shared" si="39"/>
        <v>0</v>
      </c>
      <c r="O60" s="69">
        <v>5.1100000000000003</v>
      </c>
      <c r="P60" s="69"/>
      <c r="Q60" s="69">
        <f t="shared" si="40"/>
        <v>5.1100000000000003</v>
      </c>
      <c r="R60" s="68">
        <v>136.13</v>
      </c>
      <c r="S60" s="69"/>
      <c r="T60" s="69"/>
    </row>
    <row r="61" spans="2:20" x14ac:dyDescent="0.2">
      <c r="B61" s="67"/>
      <c r="C61" s="68"/>
      <c r="D61" s="67"/>
      <c r="E61" s="67"/>
      <c r="F61" s="67"/>
      <c r="G61" s="68"/>
      <c r="H61" s="67"/>
      <c r="I61" s="68"/>
      <c r="J61" s="68" t="s">
        <v>19</v>
      </c>
      <c r="K61" s="69">
        <v>1.33</v>
      </c>
      <c r="L61" s="69">
        <v>6.62</v>
      </c>
      <c r="M61" s="69">
        <v>1.19</v>
      </c>
      <c r="N61" s="69">
        <f t="shared" si="39"/>
        <v>9.14</v>
      </c>
      <c r="O61" s="69">
        <v>12.08</v>
      </c>
      <c r="P61" s="69"/>
      <c r="Q61" s="69">
        <f t="shared" ref="Q61" si="41">SUM(N61:P61)</f>
        <v>21.22</v>
      </c>
      <c r="R61" s="68">
        <v>464.38</v>
      </c>
      <c r="S61" s="69"/>
      <c r="T61" s="69"/>
    </row>
    <row r="62" spans="2:20" x14ac:dyDescent="0.2">
      <c r="B62" s="67"/>
      <c r="C62" s="68"/>
      <c r="D62" s="67"/>
      <c r="E62" s="67"/>
      <c r="F62" s="67"/>
      <c r="G62" s="68"/>
      <c r="H62" s="67"/>
      <c r="I62" s="68"/>
      <c r="J62" s="68" t="s">
        <v>18</v>
      </c>
      <c r="K62" s="69">
        <v>76.38</v>
      </c>
      <c r="L62" s="69">
        <v>26.69</v>
      </c>
      <c r="M62" s="69">
        <v>0.43</v>
      </c>
      <c r="N62" s="69">
        <f t="shared" si="39"/>
        <v>103.5</v>
      </c>
      <c r="O62" s="69">
        <v>30.4</v>
      </c>
      <c r="P62" s="69"/>
      <c r="Q62" s="69">
        <f t="shared" ref="Q62:Q63" si="42">SUM(N62:P62)</f>
        <v>133.9</v>
      </c>
      <c r="R62" s="68">
        <v>2123.06</v>
      </c>
      <c r="S62" s="69"/>
      <c r="T62" s="69"/>
    </row>
    <row r="63" spans="2:20" x14ac:dyDescent="0.2">
      <c r="B63" s="67" t="s">
        <v>25</v>
      </c>
      <c r="C63" s="68"/>
      <c r="D63" s="67"/>
      <c r="E63" s="67"/>
      <c r="F63" s="67"/>
      <c r="G63" s="68"/>
      <c r="H63" s="67"/>
      <c r="I63" s="68"/>
      <c r="J63" s="68" t="s">
        <v>117</v>
      </c>
      <c r="K63" s="69">
        <v>7.06</v>
      </c>
      <c r="L63" s="69">
        <v>3.86</v>
      </c>
      <c r="M63" s="69">
        <v>0.95</v>
      </c>
      <c r="N63" s="69">
        <f t="shared" si="39"/>
        <v>11.87</v>
      </c>
      <c r="O63" s="69">
        <v>2.36</v>
      </c>
      <c r="P63" s="69"/>
      <c r="Q63" s="69">
        <f t="shared" si="42"/>
        <v>14.229999999999999</v>
      </c>
      <c r="R63" s="68">
        <v>2105.7600000000002</v>
      </c>
      <c r="S63" s="69"/>
      <c r="T63" s="69"/>
    </row>
    <row r="64" spans="2:20" x14ac:dyDescent="0.2">
      <c r="B64" s="135"/>
      <c r="C64" s="136"/>
      <c r="D64" s="135"/>
      <c r="E64" s="135"/>
      <c r="F64" s="135"/>
      <c r="G64" s="137">
        <v>0.49</v>
      </c>
      <c r="H64" s="135"/>
      <c r="I64" s="136"/>
      <c r="J64" s="137" t="s">
        <v>15</v>
      </c>
      <c r="K64" s="138">
        <f t="shared" ref="K64:Q64" si="43">SUM(K58:K63)</f>
        <v>84.77</v>
      </c>
      <c r="L64" s="138">
        <f t="shared" si="43"/>
        <v>37.17</v>
      </c>
      <c r="M64" s="138">
        <f t="shared" si="43"/>
        <v>2.57</v>
      </c>
      <c r="N64" s="138">
        <f t="shared" si="43"/>
        <v>124.51</v>
      </c>
      <c r="O64" s="138">
        <f t="shared" si="43"/>
        <v>52.37</v>
      </c>
      <c r="P64" s="138">
        <f t="shared" si="43"/>
        <v>0</v>
      </c>
      <c r="Q64" s="139">
        <f t="shared" si="43"/>
        <v>176.88</v>
      </c>
      <c r="R64" s="138">
        <f>SUM(R58:R63)</f>
        <v>4893.8</v>
      </c>
      <c r="S64" s="138">
        <v>9591.85</v>
      </c>
      <c r="T64" s="138"/>
    </row>
    <row r="65" spans="2:20" x14ac:dyDescent="0.2">
      <c r="B65" s="67">
        <v>135</v>
      </c>
      <c r="C65" s="68" t="s">
        <v>116</v>
      </c>
      <c r="D65" s="67">
        <v>51</v>
      </c>
      <c r="E65" s="67">
        <v>2</v>
      </c>
      <c r="F65" s="67">
        <v>1</v>
      </c>
      <c r="G65" s="68">
        <v>0.3</v>
      </c>
      <c r="H65" s="67" t="s">
        <v>154</v>
      </c>
      <c r="I65" s="68" t="s">
        <v>21</v>
      </c>
      <c r="J65" s="68" t="s">
        <v>17</v>
      </c>
      <c r="K65" s="69">
        <v>0.15</v>
      </c>
      <c r="L65" s="69">
        <v>0.27</v>
      </c>
      <c r="M65" s="69"/>
      <c r="N65" s="69">
        <f t="shared" ref="N65:N70" si="44">SUBTOTAL(9,K65:M65)</f>
        <v>0.42000000000000004</v>
      </c>
      <c r="O65" s="69">
        <v>5.78</v>
      </c>
      <c r="P65" s="69"/>
      <c r="Q65" s="69">
        <f t="shared" ref="Q65:Q67" si="45">SUM(N65:P65)</f>
        <v>6.2</v>
      </c>
      <c r="R65" s="68">
        <v>76.87</v>
      </c>
      <c r="S65" s="69"/>
      <c r="T65" s="69" t="s">
        <v>130</v>
      </c>
    </row>
    <row r="66" spans="2:20" x14ac:dyDescent="0.2">
      <c r="B66" s="67" t="s">
        <v>25</v>
      </c>
      <c r="C66" s="68"/>
      <c r="D66" s="67"/>
      <c r="E66" s="67"/>
      <c r="F66" s="67"/>
      <c r="G66" s="68"/>
      <c r="H66" s="67" t="s">
        <v>153</v>
      </c>
      <c r="I66" s="68"/>
      <c r="J66" s="68" t="s">
        <v>137</v>
      </c>
      <c r="K66" s="69"/>
      <c r="L66" s="69"/>
      <c r="M66" s="69"/>
      <c r="N66" s="69">
        <f t="shared" si="44"/>
        <v>0</v>
      </c>
      <c r="O66" s="69">
        <v>10.28</v>
      </c>
      <c r="P66" s="69"/>
      <c r="Q66" s="69">
        <f t="shared" si="45"/>
        <v>10.28</v>
      </c>
      <c r="R66" s="68">
        <v>273.86</v>
      </c>
      <c r="S66" s="69"/>
      <c r="T66" s="69"/>
    </row>
    <row r="67" spans="2:20" x14ac:dyDescent="0.2">
      <c r="B67" s="67"/>
      <c r="C67" s="68"/>
      <c r="D67" s="67"/>
      <c r="E67" s="67"/>
      <c r="F67" s="67"/>
      <c r="G67" s="68"/>
      <c r="H67" s="67">
        <v>110</v>
      </c>
      <c r="I67" s="68"/>
      <c r="J67" s="68" t="s">
        <v>112</v>
      </c>
      <c r="K67" s="69"/>
      <c r="L67" s="69"/>
      <c r="M67" s="69"/>
      <c r="N67" s="69">
        <f t="shared" si="44"/>
        <v>0</v>
      </c>
      <c r="O67" s="69">
        <v>21.78</v>
      </c>
      <c r="P67" s="69"/>
      <c r="Q67" s="69">
        <f t="shared" si="45"/>
        <v>21.78</v>
      </c>
      <c r="R67" s="68">
        <v>580.22</v>
      </c>
      <c r="S67" s="69"/>
      <c r="T67" s="69"/>
    </row>
    <row r="68" spans="2:20" x14ac:dyDescent="0.2">
      <c r="B68" s="67"/>
      <c r="C68" s="68"/>
      <c r="D68" s="67"/>
      <c r="E68" s="67"/>
      <c r="F68" s="67"/>
      <c r="G68" s="68"/>
      <c r="H68" s="67"/>
      <c r="I68" s="68"/>
      <c r="J68" s="68" t="s">
        <v>19</v>
      </c>
      <c r="K68" s="69">
        <v>2.23</v>
      </c>
      <c r="L68" s="69">
        <v>1.35</v>
      </c>
      <c r="M68" s="69">
        <v>0.3</v>
      </c>
      <c r="N68" s="69">
        <f t="shared" si="44"/>
        <v>3.88</v>
      </c>
      <c r="O68" s="69">
        <v>7.84</v>
      </c>
      <c r="P68" s="69"/>
      <c r="Q68" s="69">
        <f t="shared" ref="Q68" si="46">SUM(N68:P68)</f>
        <v>11.719999999999999</v>
      </c>
      <c r="R68" s="68">
        <v>236.56</v>
      </c>
      <c r="S68" s="69"/>
      <c r="T68" s="69"/>
    </row>
    <row r="69" spans="2:20" x14ac:dyDescent="0.2">
      <c r="B69" s="67"/>
      <c r="C69" s="68"/>
      <c r="D69" s="67"/>
      <c r="E69" s="67"/>
      <c r="F69" s="67"/>
      <c r="G69" s="68"/>
      <c r="H69" s="67"/>
      <c r="I69" s="68"/>
      <c r="J69" s="68" t="s">
        <v>18</v>
      </c>
      <c r="K69" s="69">
        <v>3.18</v>
      </c>
      <c r="L69" s="69">
        <v>0.95</v>
      </c>
      <c r="M69" s="69"/>
      <c r="N69" s="69">
        <f t="shared" si="44"/>
        <v>4.13</v>
      </c>
      <c r="O69" s="69">
        <v>4.78</v>
      </c>
      <c r="P69" s="69"/>
      <c r="Q69" s="69">
        <f t="shared" ref="Q69:Q70" si="47">SUM(N69:P69)</f>
        <v>8.91</v>
      </c>
      <c r="R69" s="68">
        <v>87.47</v>
      </c>
      <c r="S69" s="69"/>
      <c r="T69" s="69"/>
    </row>
    <row r="70" spans="2:20" x14ac:dyDescent="0.2">
      <c r="B70" s="67" t="s">
        <v>25</v>
      </c>
      <c r="C70" s="68"/>
      <c r="D70" s="67"/>
      <c r="E70" s="67"/>
      <c r="F70" s="67"/>
      <c r="G70" s="68"/>
      <c r="H70" s="67"/>
      <c r="I70" s="68"/>
      <c r="J70" s="68" t="s">
        <v>117</v>
      </c>
      <c r="K70" s="69">
        <v>0.06</v>
      </c>
      <c r="L70" s="69">
        <v>0.97</v>
      </c>
      <c r="M70" s="69">
        <v>0.34</v>
      </c>
      <c r="N70" s="69">
        <f t="shared" si="44"/>
        <v>1.37</v>
      </c>
      <c r="O70" s="69">
        <v>8</v>
      </c>
      <c r="P70" s="69"/>
      <c r="Q70" s="69">
        <f t="shared" si="47"/>
        <v>9.370000000000001</v>
      </c>
      <c r="R70" s="68">
        <v>229.77</v>
      </c>
      <c r="S70" s="69"/>
      <c r="T70" s="69"/>
    </row>
    <row r="71" spans="2:20" x14ac:dyDescent="0.2">
      <c r="B71" s="135"/>
      <c r="C71" s="136"/>
      <c r="D71" s="135"/>
      <c r="E71" s="135"/>
      <c r="F71" s="135"/>
      <c r="G71" s="137">
        <v>0.3</v>
      </c>
      <c r="H71" s="135"/>
      <c r="I71" s="136"/>
      <c r="J71" s="137" t="s">
        <v>15</v>
      </c>
      <c r="K71" s="138">
        <f t="shared" ref="K71:Q71" si="48">SUM(K65:K70)</f>
        <v>5.62</v>
      </c>
      <c r="L71" s="138">
        <f t="shared" si="48"/>
        <v>3.54</v>
      </c>
      <c r="M71" s="138">
        <f t="shared" si="48"/>
        <v>0.64</v>
      </c>
      <c r="N71" s="138">
        <f t="shared" si="48"/>
        <v>9.8000000000000007</v>
      </c>
      <c r="O71" s="138">
        <f t="shared" si="48"/>
        <v>58.460000000000008</v>
      </c>
      <c r="P71" s="138">
        <f t="shared" si="48"/>
        <v>0</v>
      </c>
      <c r="Q71" s="139">
        <f t="shared" si="48"/>
        <v>68.260000000000005</v>
      </c>
      <c r="R71" s="138">
        <v>1484.74</v>
      </c>
      <c r="S71" s="138">
        <v>4350.29</v>
      </c>
      <c r="T71" s="138"/>
    </row>
    <row r="72" spans="2:20" x14ac:dyDescent="0.2">
      <c r="B72" s="95"/>
      <c r="C72" s="109"/>
      <c r="D72" s="95"/>
      <c r="E72" s="95"/>
      <c r="F72" s="95"/>
      <c r="G72" s="109"/>
      <c r="H72" s="95"/>
      <c r="I72" s="109"/>
      <c r="J72" s="110"/>
      <c r="K72" s="111"/>
      <c r="L72" s="111"/>
      <c r="M72" s="111"/>
      <c r="N72" s="111"/>
      <c r="O72" s="111"/>
      <c r="P72" s="111"/>
      <c r="Q72" s="112"/>
      <c r="R72" s="111"/>
      <c r="S72" s="111"/>
      <c r="T72" s="69"/>
    </row>
    <row r="73" spans="2:20" x14ac:dyDescent="0.2">
      <c r="B73" s="67"/>
      <c r="C73" s="71"/>
      <c r="D73" s="70" t="s">
        <v>20</v>
      </c>
      <c r="E73" s="70"/>
      <c r="F73" s="70"/>
      <c r="G73" s="71">
        <f>SUM(G12+G20+G26+G32+G39+G46+G51+G57+G64+G71)</f>
        <v>20.369999999999997</v>
      </c>
      <c r="H73" s="67"/>
      <c r="I73" s="71"/>
      <c r="J73" s="71"/>
      <c r="K73" s="71">
        <f>SUM(K12+K20+K26+K32+K39+K46+K51+K57+K64+K71)</f>
        <v>621.79</v>
      </c>
      <c r="L73" s="71">
        <f>SUM(L12+L20+L26+L32+L39+L46+L51+L57+L64+L71)</f>
        <v>485.94</v>
      </c>
      <c r="M73" s="71">
        <f>SUM(M12+M20+M26+M32+M39+M46+M51+M57+M64+M71)</f>
        <v>51.870000000000005</v>
      </c>
      <c r="N73" s="71">
        <f>SUM(N12+N20+N26+N32+N39+N46+N51+N57+N64+N71)</f>
        <v>1159.5999999999999</v>
      </c>
      <c r="O73" s="71">
        <f>SUM(O12+O20+O26+O32+O39+O46+O51+O57+O64+O71)</f>
        <v>4503.37</v>
      </c>
      <c r="P73" s="71">
        <f t="shared" ref="P73" si="49">SUM(P12+P20+P26+P32+P39+P46)</f>
        <v>0</v>
      </c>
      <c r="Q73" s="71">
        <f>SUM(Q12+Q20+Q26+Q32+Q39+Q46+Q51+Q57+Q64+Q71)</f>
        <v>5663.22</v>
      </c>
      <c r="R73" s="71">
        <f>SUM(R12+R20+R26+R32+R39+R46+R51+R57+R64+R71)</f>
        <v>96963.650000000009</v>
      </c>
      <c r="S73" s="71">
        <f>SUM(S12+S20+S26+S32+S39+S46+S51+S57+S64+S71)</f>
        <v>373288.15999999992</v>
      </c>
      <c r="T73" s="72"/>
    </row>
    <row r="76" spans="2:20" x14ac:dyDescent="0.2">
      <c r="C76" s="74"/>
      <c r="D76" s="108"/>
      <c r="E76" s="77"/>
      <c r="F76" s="77"/>
      <c r="G76" s="77" t="s">
        <v>107</v>
      </c>
      <c r="H76" s="108"/>
      <c r="I76" s="108"/>
      <c r="J76" s="108"/>
      <c r="K76" s="78"/>
      <c r="L76" s="77"/>
      <c r="M76" s="77"/>
      <c r="N76" s="77"/>
      <c r="O76" s="77"/>
      <c r="P76" s="108" t="s">
        <v>129</v>
      </c>
      <c r="Q76" s="77"/>
      <c r="R76" s="77"/>
    </row>
    <row r="77" spans="2:20" x14ac:dyDescent="0.2">
      <c r="C77" s="74"/>
      <c r="D77" s="108"/>
      <c r="E77" s="77"/>
      <c r="F77" s="77"/>
      <c r="G77" s="77"/>
      <c r="H77" s="108"/>
      <c r="I77" s="108"/>
      <c r="J77" s="108"/>
      <c r="K77" s="78"/>
      <c r="L77" s="77"/>
      <c r="M77" s="77"/>
      <c r="N77" s="77"/>
      <c r="O77" s="77"/>
      <c r="P77" s="77"/>
      <c r="Q77" s="77"/>
      <c r="R77" s="77"/>
    </row>
    <row r="78" spans="2:20" x14ac:dyDescent="0.2">
      <c r="D78" s="241"/>
      <c r="E78" s="241"/>
      <c r="F78" s="241"/>
      <c r="G78" s="242"/>
      <c r="H78" s="241"/>
      <c r="I78" s="242"/>
      <c r="J78" s="242"/>
    </row>
    <row r="79" spans="2:20" x14ac:dyDescent="0.2">
      <c r="D79" s="241"/>
      <c r="E79" s="241"/>
      <c r="F79" s="241"/>
      <c r="G79" s="242"/>
      <c r="M79" s="243"/>
      <c r="N79" s="243"/>
      <c r="O79" s="243"/>
    </row>
    <row r="84" spans="2:3" x14ac:dyDescent="0.2">
      <c r="B84" s="143"/>
      <c r="C84" s="149"/>
    </row>
    <row r="104" spans="4:15" x14ac:dyDescent="0.2">
      <c r="D104" s="241"/>
      <c r="E104" s="241"/>
      <c r="F104" s="241"/>
      <c r="G104" s="242"/>
      <c r="H104" s="241"/>
      <c r="I104" s="242"/>
      <c r="J104" s="242"/>
    </row>
    <row r="105" spans="4:15" x14ac:dyDescent="0.2">
      <c r="D105" s="241"/>
      <c r="E105" s="241"/>
      <c r="F105" s="241"/>
      <c r="G105" s="242"/>
      <c r="M105" s="243"/>
      <c r="N105" s="243"/>
      <c r="O105" s="243"/>
    </row>
  </sheetData>
  <sheetProtection selectLockedCells="1" autoFilter="0"/>
  <sortState ref="C10:R385">
    <sortCondition ref="C385"/>
  </sortState>
  <mergeCells count="24">
    <mergeCell ref="D104:G105"/>
    <mergeCell ref="H104:J104"/>
    <mergeCell ref="M105:O105"/>
    <mergeCell ref="T5:T6"/>
    <mergeCell ref="B3:T3"/>
    <mergeCell ref="D78:G79"/>
    <mergeCell ref="H78:J78"/>
    <mergeCell ref="M79:O79"/>
    <mergeCell ref="B2:T2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</mergeCells>
  <pageMargins left="0" right="0" top="0" bottom="0" header="0.31496062992125984" footer="0.31496062992125984"/>
  <pageSetup paperSize="9" scale="68" orientation="landscape" r:id="rId1"/>
  <rowBreaks count="1" manualBreakCount="1">
    <brk id="57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РАСЧЕТ</vt:lpstr>
      <vt:lpstr>ЛОТЫ</vt:lpstr>
      <vt:lpstr>Извещение</vt:lpstr>
      <vt:lpstr>Извещение!Заголовки_для_печати</vt:lpstr>
      <vt:lpstr>Извещение!Область_печати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2017-10-31T07:30:03Z</cp:lastPrinted>
  <dcterms:created xsi:type="dcterms:W3CDTF">1996-10-08T23:32:33Z</dcterms:created>
  <dcterms:modified xsi:type="dcterms:W3CDTF">2017-11-07T08:00:23Z</dcterms:modified>
</cp:coreProperties>
</file>