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сунов\АУКЦИОН\Средний и малый бизнес\2018\14 Материалы для аукциона 28.08 Ар Ел Зе Кай Ле Ма Прив\Арское\"/>
    </mc:Choice>
  </mc:AlternateContent>
  <bookViews>
    <workbookView xWindow="0" yWindow="0" windowWidth="28800" windowHeight="11835"/>
  </bookViews>
  <sheets>
    <sheet name="Расчет стоимости по Методике" sheetId="4" r:id="rId1"/>
    <sheet name="Лист1" sheetId="5" r:id="rId2"/>
  </sheets>
  <definedNames>
    <definedName name="д1">'Расчет стоимости по Методике'!#REF!</definedName>
    <definedName name="_xlnm.Print_Area" localSheetId="0">'Расчет стоимости по Методике'!$A$1:$H$45</definedName>
    <definedName name="способ_рубки">'Расчет стоимости по Методике'!$J$13:$J$14</definedName>
  </definedNames>
  <calcPr calcId="162913"/>
</workbook>
</file>

<file path=xl/calcChain.xml><?xml version="1.0" encoding="utf-8"?>
<calcChain xmlns="http://schemas.openxmlformats.org/spreadsheetml/2006/main">
  <c r="M236" i="5" l="1"/>
  <c r="K236" i="5"/>
  <c r="J236" i="5"/>
  <c r="I236" i="5"/>
  <c r="L235" i="5"/>
  <c r="N235" i="5" s="1"/>
  <c r="M234" i="5"/>
  <c r="K234" i="5"/>
  <c r="J234" i="5"/>
  <c r="I234" i="5"/>
  <c r="L233" i="5"/>
  <c r="N233" i="5" s="1"/>
  <c r="M232" i="5"/>
  <c r="K232" i="5"/>
  <c r="J232" i="5"/>
  <c r="I232" i="5"/>
  <c r="L231" i="5"/>
  <c r="N231" i="5" s="1"/>
  <c r="M230" i="5"/>
  <c r="K230" i="5"/>
  <c r="J230" i="5"/>
  <c r="I230" i="5"/>
  <c r="L229" i="5"/>
  <c r="N229" i="5" s="1"/>
  <c r="M228" i="5"/>
  <c r="K228" i="5"/>
  <c r="J228" i="5"/>
  <c r="I228" i="5"/>
  <c r="L227" i="5"/>
  <c r="N227" i="5" s="1"/>
  <c r="M226" i="5"/>
  <c r="K226" i="5"/>
  <c r="J226" i="5"/>
  <c r="I226" i="5"/>
  <c r="L225" i="5"/>
  <c r="N225" i="5" s="1"/>
  <c r="J238" i="5" l="1"/>
  <c r="L232" i="5"/>
  <c r="N232" i="5" s="1"/>
  <c r="L236" i="5"/>
  <c r="N236" i="5" s="1"/>
  <c r="L234" i="5"/>
  <c r="N234" i="5" s="1"/>
  <c r="L230" i="5"/>
  <c r="N230" i="5" s="1"/>
  <c r="J237" i="5"/>
  <c r="L226" i="5"/>
  <c r="N226" i="5" s="1"/>
  <c r="I238" i="5"/>
  <c r="I237" i="5" s="1"/>
  <c r="M238" i="5"/>
  <c r="M237" i="5" s="1"/>
  <c r="L228" i="5"/>
  <c r="N228" i="5" s="1"/>
  <c r="K238" i="5"/>
  <c r="L238" i="5" l="1"/>
  <c r="N238" i="5" s="1"/>
  <c r="N239" i="5" s="1"/>
  <c r="K237" i="5"/>
  <c r="L237" i="5" s="1"/>
  <c r="N237" i="5" s="1"/>
  <c r="M443" i="5" l="1"/>
  <c r="J443" i="5"/>
  <c r="K443" i="5"/>
  <c r="I443" i="5"/>
  <c r="I441" i="5"/>
  <c r="I439" i="5"/>
  <c r="I437" i="5"/>
  <c r="M392" i="5"/>
  <c r="J392" i="5"/>
  <c r="K392" i="5"/>
  <c r="I392" i="5"/>
  <c r="I390" i="5"/>
  <c r="I388" i="5"/>
  <c r="I386" i="5"/>
  <c r="M342" i="5"/>
  <c r="J342" i="5"/>
  <c r="K342" i="5"/>
  <c r="I342" i="5"/>
  <c r="I340" i="5"/>
  <c r="I338" i="5"/>
  <c r="I336" i="5"/>
  <c r="M291" i="5"/>
  <c r="J291" i="5"/>
  <c r="K291" i="5"/>
  <c r="I291" i="5"/>
  <c r="I289" i="5"/>
  <c r="I287" i="5"/>
  <c r="I285" i="5"/>
  <c r="I494" i="5"/>
  <c r="I181" i="5"/>
  <c r="I492" i="5"/>
  <c r="I490" i="5"/>
  <c r="I488" i="5"/>
  <c r="M494" i="5"/>
  <c r="J494" i="5"/>
  <c r="K494" i="5"/>
  <c r="L442" i="5"/>
  <c r="N442" i="5" s="1"/>
  <c r="M441" i="5"/>
  <c r="K441" i="5"/>
  <c r="J441" i="5"/>
  <c r="L440" i="5"/>
  <c r="N440" i="5" s="1"/>
  <c r="M439" i="5"/>
  <c r="K439" i="5"/>
  <c r="J439" i="5"/>
  <c r="L438" i="5"/>
  <c r="N438" i="5" s="1"/>
  <c r="M437" i="5"/>
  <c r="M445" i="5" s="1"/>
  <c r="M444" i="5" s="1"/>
  <c r="K437" i="5"/>
  <c r="J437" i="5"/>
  <c r="L436" i="5"/>
  <c r="N436" i="5" s="1"/>
  <c r="L341" i="5"/>
  <c r="N341" i="5" s="1"/>
  <c r="M340" i="5"/>
  <c r="K340" i="5"/>
  <c r="J340" i="5"/>
  <c r="L339" i="5"/>
  <c r="N339" i="5" s="1"/>
  <c r="M338" i="5"/>
  <c r="K338" i="5"/>
  <c r="J338" i="5"/>
  <c r="L337" i="5"/>
  <c r="N337" i="5" s="1"/>
  <c r="M336" i="5"/>
  <c r="K336" i="5"/>
  <c r="J336" i="5"/>
  <c r="L335" i="5"/>
  <c r="N335" i="5" s="1"/>
  <c r="L437" i="5" l="1"/>
  <c r="N437" i="5" s="1"/>
  <c r="L439" i="5"/>
  <c r="N439" i="5" s="1"/>
  <c r="K445" i="5"/>
  <c r="L443" i="5"/>
  <c r="N443" i="5" s="1"/>
  <c r="I344" i="5"/>
  <c r="I343" i="5" s="1"/>
  <c r="J344" i="5"/>
  <c r="J343" i="5" s="1"/>
  <c r="I445" i="5"/>
  <c r="I444" i="5" s="1"/>
  <c r="L441" i="5"/>
  <c r="N441" i="5" s="1"/>
  <c r="J445" i="5"/>
  <c r="J444" i="5" s="1"/>
  <c r="L342" i="5"/>
  <c r="N342" i="5" s="1"/>
  <c r="L340" i="5"/>
  <c r="N340" i="5" s="1"/>
  <c r="M344" i="5"/>
  <c r="M343" i="5" s="1"/>
  <c r="L336" i="5"/>
  <c r="N336" i="5" s="1"/>
  <c r="L338" i="5"/>
  <c r="N338" i="5" s="1"/>
  <c r="K344" i="5"/>
  <c r="L391" i="5"/>
  <c r="N391" i="5" s="1"/>
  <c r="M390" i="5"/>
  <c r="K390" i="5"/>
  <c r="J390" i="5"/>
  <c r="L389" i="5"/>
  <c r="N389" i="5" s="1"/>
  <c r="M388" i="5"/>
  <c r="K388" i="5"/>
  <c r="J388" i="5"/>
  <c r="L387" i="5"/>
  <c r="N387" i="5" s="1"/>
  <c r="M386" i="5"/>
  <c r="K386" i="5"/>
  <c r="J386" i="5"/>
  <c r="L385" i="5"/>
  <c r="N385" i="5" s="1"/>
  <c r="L493" i="5"/>
  <c r="N493" i="5" s="1"/>
  <c r="M492" i="5"/>
  <c r="K492" i="5"/>
  <c r="J492" i="5"/>
  <c r="L491" i="5"/>
  <c r="N491" i="5" s="1"/>
  <c r="M490" i="5"/>
  <c r="K490" i="5"/>
  <c r="J490" i="5"/>
  <c r="L489" i="5"/>
  <c r="N489" i="5" s="1"/>
  <c r="M488" i="5"/>
  <c r="K488" i="5"/>
  <c r="J488" i="5"/>
  <c r="L487" i="5"/>
  <c r="N487" i="5" s="1"/>
  <c r="M289" i="5"/>
  <c r="J289" i="5"/>
  <c r="K289" i="5"/>
  <c r="L288" i="5"/>
  <c r="N288" i="5" s="1"/>
  <c r="M181" i="5"/>
  <c r="K181" i="5"/>
  <c r="J181" i="5"/>
  <c r="N180" i="5"/>
  <c r="M179" i="5"/>
  <c r="K179" i="5"/>
  <c r="J179" i="5"/>
  <c r="I179" i="5"/>
  <c r="L178" i="5"/>
  <c r="L179" i="5" s="1"/>
  <c r="N179" i="5" s="1"/>
  <c r="M177" i="5"/>
  <c r="K177" i="5"/>
  <c r="J177" i="5"/>
  <c r="I177" i="5"/>
  <c r="L176" i="5"/>
  <c r="N176" i="5" s="1"/>
  <c r="M175" i="5"/>
  <c r="K175" i="5"/>
  <c r="J175" i="5"/>
  <c r="I175" i="5"/>
  <c r="L174" i="5"/>
  <c r="N174" i="5" s="1"/>
  <c r="M130" i="5"/>
  <c r="K130" i="5"/>
  <c r="J130" i="5"/>
  <c r="I130" i="5"/>
  <c r="N129" i="5"/>
  <c r="M128" i="5"/>
  <c r="K128" i="5"/>
  <c r="J128" i="5"/>
  <c r="I128" i="5"/>
  <c r="L127" i="5"/>
  <c r="L128" i="5" s="1"/>
  <c r="M126" i="5"/>
  <c r="K126" i="5"/>
  <c r="J126" i="5"/>
  <c r="I126" i="5"/>
  <c r="L125" i="5"/>
  <c r="N125" i="5" s="1"/>
  <c r="M124" i="5"/>
  <c r="K124" i="5"/>
  <c r="J124" i="5"/>
  <c r="I124" i="5"/>
  <c r="L123" i="5"/>
  <c r="N123" i="5" s="1"/>
  <c r="L445" i="5" l="1"/>
  <c r="N445" i="5" s="1"/>
  <c r="N446" i="5" s="1"/>
  <c r="L344" i="5"/>
  <c r="N344" i="5" s="1"/>
  <c r="N345" i="5" s="1"/>
  <c r="K444" i="5"/>
  <c r="L444" i="5" s="1"/>
  <c r="N444" i="5" s="1"/>
  <c r="J394" i="5"/>
  <c r="J393" i="5" s="1"/>
  <c r="L392" i="5"/>
  <c r="N392" i="5" s="1"/>
  <c r="L390" i="5"/>
  <c r="N390" i="5" s="1"/>
  <c r="M394" i="5"/>
  <c r="M393" i="5" s="1"/>
  <c r="L388" i="5"/>
  <c r="N388" i="5" s="1"/>
  <c r="I394" i="5"/>
  <c r="I393" i="5" s="1"/>
  <c r="K343" i="5"/>
  <c r="L343" i="5" s="1"/>
  <c r="N343" i="5" s="1"/>
  <c r="M496" i="5"/>
  <c r="M495" i="5" s="1"/>
  <c r="L386" i="5"/>
  <c r="N386" i="5" s="1"/>
  <c r="K394" i="5"/>
  <c r="J496" i="5"/>
  <c r="J495" i="5" s="1"/>
  <c r="L490" i="5"/>
  <c r="N490" i="5" s="1"/>
  <c r="L494" i="5"/>
  <c r="N494" i="5" s="1"/>
  <c r="I496" i="5"/>
  <c r="I495" i="5" s="1"/>
  <c r="L492" i="5"/>
  <c r="N492" i="5" s="1"/>
  <c r="L488" i="5"/>
  <c r="N488" i="5" s="1"/>
  <c r="K496" i="5"/>
  <c r="L289" i="5"/>
  <c r="N289" i="5" s="1"/>
  <c r="M132" i="5"/>
  <c r="M131" i="5" s="1"/>
  <c r="N127" i="5"/>
  <c r="M183" i="5"/>
  <c r="M182" i="5" s="1"/>
  <c r="L177" i="5"/>
  <c r="N177" i="5" s="1"/>
  <c r="L181" i="5"/>
  <c r="N181" i="5" s="1"/>
  <c r="J183" i="5"/>
  <c r="J182" i="5" s="1"/>
  <c r="I183" i="5"/>
  <c r="I182" i="5" s="1"/>
  <c r="N128" i="5"/>
  <c r="L126" i="5"/>
  <c r="N126" i="5" s="1"/>
  <c r="K183" i="5"/>
  <c r="K182" i="5" s="1"/>
  <c r="L130" i="5"/>
  <c r="N130" i="5" s="1"/>
  <c r="I132" i="5"/>
  <c r="I131" i="5" s="1"/>
  <c r="L175" i="5"/>
  <c r="N175" i="5" s="1"/>
  <c r="N178" i="5"/>
  <c r="K132" i="5"/>
  <c r="K131" i="5" s="1"/>
  <c r="J132" i="5"/>
  <c r="J131" i="5" s="1"/>
  <c r="L124" i="5"/>
  <c r="N124" i="5" s="1"/>
  <c r="L394" i="5" l="1"/>
  <c r="N394" i="5" s="1"/>
  <c r="N395" i="5" s="1"/>
  <c r="K393" i="5"/>
  <c r="L393" i="5" s="1"/>
  <c r="N393" i="5" s="1"/>
  <c r="L496" i="5"/>
  <c r="N496" i="5" s="1"/>
  <c r="N497" i="5" s="1"/>
  <c r="K495" i="5"/>
  <c r="L495" i="5" s="1"/>
  <c r="N495" i="5" s="1"/>
  <c r="L182" i="5"/>
  <c r="N182" i="5" s="1"/>
  <c r="L183" i="5"/>
  <c r="N183" i="5" s="1"/>
  <c r="N184" i="5" s="1"/>
  <c r="L131" i="5"/>
  <c r="N131" i="5" s="1"/>
  <c r="L132" i="5"/>
  <c r="N132" i="5" s="1"/>
  <c r="N133" i="5" s="1"/>
  <c r="M26" i="5" l="1"/>
  <c r="J26" i="5"/>
  <c r="K26" i="5"/>
  <c r="I26" i="5"/>
  <c r="I24" i="5"/>
  <c r="I22" i="5"/>
  <c r="L25" i="5"/>
  <c r="N25" i="5" s="1"/>
  <c r="L290" i="5"/>
  <c r="N290" i="5" s="1"/>
  <c r="M287" i="5"/>
  <c r="K287" i="5"/>
  <c r="J287" i="5"/>
  <c r="L286" i="5"/>
  <c r="N286" i="5" s="1"/>
  <c r="M285" i="5"/>
  <c r="K285" i="5"/>
  <c r="J285" i="5"/>
  <c r="L284" i="5"/>
  <c r="N284" i="5" s="1"/>
  <c r="M75" i="5"/>
  <c r="K75" i="5"/>
  <c r="J75" i="5"/>
  <c r="I75" i="5"/>
  <c r="L74" i="5"/>
  <c r="N74" i="5" s="1"/>
  <c r="M73" i="5"/>
  <c r="K73" i="5"/>
  <c r="J73" i="5"/>
  <c r="I73" i="5"/>
  <c r="L72" i="5"/>
  <c r="N72" i="5" s="1"/>
  <c r="M28" i="5"/>
  <c r="K28" i="5"/>
  <c r="J28" i="5"/>
  <c r="I28" i="5"/>
  <c r="L27" i="5"/>
  <c r="N27" i="5" s="1"/>
  <c r="M24" i="5"/>
  <c r="K24" i="5"/>
  <c r="J24" i="5"/>
  <c r="L23" i="5"/>
  <c r="N23" i="5" s="1"/>
  <c r="M22" i="5"/>
  <c r="K22" i="5"/>
  <c r="J22" i="5"/>
  <c r="L21" i="5"/>
  <c r="N21" i="5" s="1"/>
  <c r="J293" i="5" l="1"/>
  <c r="J292" i="5" s="1"/>
  <c r="I30" i="5"/>
  <c r="I29" i="5" s="1"/>
  <c r="I77" i="5"/>
  <c r="I76" i="5" s="1"/>
  <c r="J77" i="5"/>
  <c r="J76" i="5" s="1"/>
  <c r="L285" i="5"/>
  <c r="N285" i="5" s="1"/>
  <c r="M293" i="5"/>
  <c r="M292" i="5" s="1"/>
  <c r="L287" i="5"/>
  <c r="N287" i="5" s="1"/>
  <c r="L75" i="5"/>
  <c r="N75" i="5" s="1"/>
  <c r="K30" i="5"/>
  <c r="K29" i="5" s="1"/>
  <c r="M77" i="5"/>
  <c r="M76" i="5" s="1"/>
  <c r="K293" i="5"/>
  <c r="K292" i="5" s="1"/>
  <c r="I293" i="5"/>
  <c r="I292" i="5" s="1"/>
  <c r="L291" i="5"/>
  <c r="N291" i="5" s="1"/>
  <c r="L73" i="5"/>
  <c r="N73" i="5" s="1"/>
  <c r="L26" i="5"/>
  <c r="N26" i="5" s="1"/>
  <c r="J30" i="5"/>
  <c r="J29" i="5" s="1"/>
  <c r="L28" i="5"/>
  <c r="N28" i="5" s="1"/>
  <c r="L24" i="5"/>
  <c r="N24" i="5" s="1"/>
  <c r="M30" i="5"/>
  <c r="M29" i="5" s="1"/>
  <c r="L22" i="5"/>
  <c r="N22" i="5" s="1"/>
  <c r="K77" i="5"/>
  <c r="L293" i="5" l="1"/>
  <c r="N293" i="5" s="1"/>
  <c r="N294" i="5" s="1"/>
  <c r="L77" i="5"/>
  <c r="N77" i="5" s="1"/>
  <c r="N78" i="5" s="1"/>
  <c r="L292" i="5"/>
  <c r="N292" i="5" s="1"/>
  <c r="K76" i="5"/>
  <c r="L76" i="5" s="1"/>
  <c r="N76" i="5" s="1"/>
  <c r="L30" i="5"/>
  <c r="N30" i="5" s="1"/>
  <c r="N31" i="5" s="1"/>
  <c r="L29" i="5"/>
  <c r="N29" i="5" s="1"/>
  <c r="G431" i="4" l="1"/>
  <c r="G430" i="4"/>
  <c r="G429" i="4"/>
  <c r="G428" i="4"/>
  <c r="G427" i="4"/>
  <c r="G426" i="4"/>
  <c r="G425" i="4"/>
  <c r="E436" i="4" s="1"/>
  <c r="G424" i="4"/>
  <c r="G423" i="4"/>
  <c r="G422" i="4"/>
  <c r="E434" i="4" s="1"/>
  <c r="G414" i="4"/>
  <c r="G386" i="4"/>
  <c r="G385" i="4"/>
  <c r="G384" i="4"/>
  <c r="G383" i="4"/>
  <c r="G382" i="4"/>
  <c r="G381" i="4"/>
  <c r="G380" i="4"/>
  <c r="E391" i="4" s="1"/>
  <c r="G379" i="4"/>
  <c r="G378" i="4"/>
  <c r="G377" i="4"/>
  <c r="E389" i="4" s="1"/>
  <c r="G369" i="4"/>
  <c r="G341" i="4"/>
  <c r="G340" i="4"/>
  <c r="G339" i="4"/>
  <c r="G338" i="4"/>
  <c r="G337" i="4"/>
  <c r="G336" i="4"/>
  <c r="G335" i="4"/>
  <c r="E346" i="4" s="1"/>
  <c r="G334" i="4"/>
  <c r="G333" i="4"/>
  <c r="G332" i="4"/>
  <c r="E344" i="4" s="1"/>
  <c r="G324" i="4"/>
  <c r="G296" i="4"/>
  <c r="G295" i="4"/>
  <c r="G294" i="4"/>
  <c r="G293" i="4"/>
  <c r="G292" i="4"/>
  <c r="G291" i="4"/>
  <c r="G290" i="4"/>
  <c r="E301" i="4" s="1"/>
  <c r="G289" i="4"/>
  <c r="G288" i="4"/>
  <c r="G287" i="4"/>
  <c r="E299" i="4" s="1"/>
  <c r="G279" i="4"/>
  <c r="G251" i="4"/>
  <c r="G250" i="4"/>
  <c r="G249" i="4"/>
  <c r="G248" i="4"/>
  <c r="G247" i="4"/>
  <c r="G246" i="4"/>
  <c r="G245" i="4"/>
  <c r="E256" i="4" s="1"/>
  <c r="G244" i="4"/>
  <c r="G243" i="4"/>
  <c r="G242" i="4"/>
  <c r="E254" i="4" s="1"/>
  <c r="G234" i="4"/>
  <c r="G206" i="4"/>
  <c r="G205" i="4"/>
  <c r="G204" i="4"/>
  <c r="G203" i="4"/>
  <c r="G202" i="4"/>
  <c r="G201" i="4"/>
  <c r="G200" i="4"/>
  <c r="E211" i="4" s="1"/>
  <c r="G199" i="4"/>
  <c r="G198" i="4"/>
  <c r="G197" i="4"/>
  <c r="E209" i="4" s="1"/>
  <c r="G189" i="4"/>
  <c r="G161" i="4"/>
  <c r="G160" i="4"/>
  <c r="G159" i="4"/>
  <c r="G158" i="4"/>
  <c r="G157" i="4"/>
  <c r="G156" i="4"/>
  <c r="G155" i="4"/>
  <c r="E166" i="4" s="1"/>
  <c r="G154" i="4"/>
  <c r="G153" i="4"/>
  <c r="G152" i="4"/>
  <c r="E164" i="4" s="1"/>
  <c r="G144" i="4"/>
  <c r="G116" i="4"/>
  <c r="G115" i="4"/>
  <c r="G114" i="4"/>
  <c r="G113" i="4"/>
  <c r="G112" i="4"/>
  <c r="G111" i="4"/>
  <c r="G110" i="4"/>
  <c r="E121" i="4" s="1"/>
  <c r="G109" i="4"/>
  <c r="G108" i="4"/>
  <c r="G107" i="4"/>
  <c r="E119" i="4" s="1"/>
  <c r="G99" i="4"/>
  <c r="G71" i="4"/>
  <c r="G70" i="4"/>
  <c r="G69" i="4"/>
  <c r="G68" i="4"/>
  <c r="G67" i="4"/>
  <c r="G66" i="4"/>
  <c r="G65" i="4"/>
  <c r="E76" i="4" s="1"/>
  <c r="G64" i="4"/>
  <c r="G63" i="4"/>
  <c r="G62" i="4"/>
  <c r="E74" i="4" s="1"/>
  <c r="G54" i="4"/>
  <c r="E165" i="4" l="1"/>
  <c r="E435" i="4"/>
  <c r="E255" i="4"/>
  <c r="E300" i="4"/>
  <c r="E257" i="4"/>
  <c r="E392" i="4"/>
  <c r="E390" i="4"/>
  <c r="E345" i="4"/>
  <c r="E212" i="4"/>
  <c r="E210" i="4"/>
  <c r="E122" i="4"/>
  <c r="E120" i="4"/>
  <c r="E75" i="4"/>
  <c r="E437" i="4"/>
  <c r="E438" i="4" s="1"/>
  <c r="D440" i="4" s="1"/>
  <c r="D441" i="4" s="1"/>
  <c r="E347" i="4"/>
  <c r="E302" i="4"/>
  <c r="E167" i="4"/>
  <c r="E168" i="4" s="1"/>
  <c r="D170" i="4" s="1"/>
  <c r="D171" i="4" s="1"/>
  <c r="E77" i="4"/>
  <c r="G9" i="4"/>
  <c r="E258" i="4" l="1"/>
  <c r="D260" i="4" s="1"/>
  <c r="D261" i="4" s="1"/>
  <c r="E303" i="4"/>
  <c r="D305" i="4" s="1"/>
  <c r="D306" i="4" s="1"/>
  <c r="E393" i="4"/>
  <c r="D395" i="4" s="1"/>
  <c r="D396" i="4" s="1"/>
  <c r="E348" i="4"/>
  <c r="D350" i="4" s="1"/>
  <c r="D351" i="4" s="1"/>
  <c r="E213" i="4"/>
  <c r="D215" i="4" s="1"/>
  <c r="D216" i="4" s="1"/>
  <c r="E123" i="4"/>
  <c r="D125" i="4" s="1"/>
  <c r="D126" i="4" s="1"/>
  <c r="E78" i="4"/>
  <c r="D80" i="4" s="1"/>
  <c r="D81" i="4" s="1"/>
  <c r="G20" i="4"/>
  <c r="E31" i="4" s="1"/>
  <c r="G26" i="4" l="1"/>
  <c r="G25" i="4"/>
  <c r="G22" i="4"/>
  <c r="G23" i="4"/>
  <c r="G24" i="4"/>
  <c r="G21" i="4"/>
  <c r="G19" i="4"/>
  <c r="G18" i="4"/>
  <c r="G17" i="4"/>
  <c r="E29" i="4" s="1"/>
  <c r="E32" i="4" l="1"/>
  <c r="E30" i="4"/>
  <c r="E33" i="4" l="1"/>
  <c r="D35" i="4" s="1"/>
  <c r="D36" i="4" s="1"/>
</calcChain>
</file>

<file path=xl/sharedStrings.xml><?xml version="1.0" encoding="utf-8"?>
<sst xmlns="http://schemas.openxmlformats.org/spreadsheetml/2006/main" count="1084" uniqueCount="135">
  <si>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</si>
  <si>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</si>
  <si>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</si>
  <si>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</si>
  <si>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</si>
  <si>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</si>
  <si>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</si>
  <si>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</si>
  <si>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</si>
  <si>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</si>
  <si>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</si>
  <si>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</si>
  <si>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</si>
  <si>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</si>
  <si>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</si>
  <si>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</si>
  <si>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</si>
  <si>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</si>
  <si>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</si>
  <si>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</si>
  <si>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</si>
  <si>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</si>
  <si>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</si>
  <si>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</si>
  <si>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</si>
  <si>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</si>
  <si>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</si>
  <si>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</si>
  <si>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</si>
  <si>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</si>
  <si>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</si>
  <si>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</si>
  <si>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</si>
  <si>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</si>
  <si>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</si>
  <si>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</si>
  <si>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</si>
  <si>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</si>
  <si>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</si>
  <si>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</si>
  <si>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</si>
  <si>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</si>
  <si>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</si>
  <si>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</si>
  <si>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</si>
  <si>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</si>
  <si>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с учетом коэффициента 2,17 на 2018 год (постановление Правительства РФ от 11.11.2017г № 1363)</t>
  </si>
  <si>
    <t>Участковое лесничество</t>
  </si>
  <si>
    <t>Вид рубки</t>
  </si>
  <si>
    <t>№ квартала</t>
  </si>
  <si>
    <t>№ выдела</t>
  </si>
  <si>
    <t>№ делянки</t>
  </si>
  <si>
    <t>Площадь,га</t>
  </si>
  <si>
    <t>Порода</t>
  </si>
  <si>
    <t>Деловая древесина</t>
  </si>
  <si>
    <t>Дрова</t>
  </si>
  <si>
    <t>Всего, куб.м</t>
  </si>
  <si>
    <t>крупная</t>
  </si>
  <si>
    <t>средняя</t>
  </si>
  <si>
    <t>мелкая</t>
  </si>
  <si>
    <t>итого</t>
  </si>
  <si>
    <t>ставки 2018 г.</t>
  </si>
  <si>
    <t>Ель</t>
  </si>
  <si>
    <t>Береза</t>
  </si>
  <si>
    <t>Липа</t>
  </si>
  <si>
    <t>Балтасинское</t>
  </si>
  <si>
    <t>сплошная рубка</t>
  </si>
  <si>
    <t>стоимость</t>
  </si>
  <si>
    <t>итого куб.м</t>
  </si>
  <si>
    <t>стоимость, руб</t>
  </si>
  <si>
    <t>Реквизиты для оплаты</t>
  </si>
  <si>
    <t>отделение НБ РТ Банка России г. Казань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</si>
  <si>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</si>
  <si>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</si>
  <si>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</si>
  <si>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</si>
  <si>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</si>
  <si>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</si>
  <si>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</si>
  <si>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</si>
  <si>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</si>
  <si>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Назиров А.А.</t>
  </si>
  <si>
    <t>(фамилия, имя, отчество)</t>
  </si>
  <si>
    <t>(подпись)</t>
  </si>
  <si>
    <t>М.П.</t>
  </si>
  <si>
    <t>ставки 2018г.</t>
  </si>
  <si>
    <t>Осина</t>
  </si>
  <si>
    <t xml:space="preserve">При запасе древесины более 150,1 кбм. на1 га применяется коэф. </t>
  </si>
  <si>
    <t xml:space="preserve">При запасе древесины более 100,1 кбм. на1 га применяется коэф. </t>
  </si>
  <si>
    <t>Клен</t>
  </si>
  <si>
    <t>Тукайское</t>
  </si>
  <si>
    <t>При запасе древесины более 150,1 кбм. на1 га применяется коэф.</t>
  </si>
  <si>
    <t xml:space="preserve">При запасе древесины более 100,1кбм. До150 кбм. на 1 га применяется коэф. </t>
  </si>
  <si>
    <t>Ива</t>
  </si>
  <si>
    <t>Ильм</t>
  </si>
  <si>
    <t>Ольха</t>
  </si>
  <si>
    <t>Дуб</t>
  </si>
  <si>
    <t>Сосна</t>
  </si>
  <si>
    <t>6Ос2Б2Лпн+Е</t>
  </si>
  <si>
    <t>ГКУ "Арское лесничество"</t>
  </si>
  <si>
    <t>Балтасинское участковое лесничество</t>
  </si>
  <si>
    <t>кв. 1 выд. 16  делянка 1</t>
  </si>
  <si>
    <t>кв. 8 выд. 12  делянка 2</t>
  </si>
  <si>
    <t>9Ос1Б</t>
  </si>
  <si>
    <t>кв. 54 выд. 24  делянка 3</t>
  </si>
  <si>
    <t>7Олс1В1Лпн1Ив</t>
  </si>
  <si>
    <t>кв. 54 выд. 24  делянка 1</t>
  </si>
  <si>
    <t>Тукайское участковое лесничество</t>
  </si>
  <si>
    <t>кв. 108 выд. 26 делянка 1</t>
  </si>
  <si>
    <t>6Дн3Лп1Б+Кл</t>
  </si>
  <si>
    <t>кв. 109 выд. 11 делянка 1</t>
  </si>
  <si>
    <t>6Дн3Лп1Б+Ос</t>
  </si>
  <si>
    <t>кв. 34 выд. 42 делянка 1</t>
  </si>
  <si>
    <t>4Лп3Е1П+Б2Лп</t>
  </si>
  <si>
    <t>кв. 22 выд. 1 делянка 1</t>
  </si>
  <si>
    <t>5Лп1Е1П2Лп1Б</t>
  </si>
  <si>
    <t>кв. 90 выд. 23 делянка 1</t>
  </si>
  <si>
    <t>6Ос3Б1Дн+С</t>
  </si>
  <si>
    <t>Вяз</t>
  </si>
  <si>
    <t>Ольха серая</t>
  </si>
  <si>
    <t>Сурнарское</t>
  </si>
  <si>
    <t xml:space="preserve">При запасе древесины более 100,1кбм. на1 га применяется коэф. </t>
  </si>
  <si>
    <t>Сурнарское участковое лесничество</t>
  </si>
  <si>
    <t>кв. 76 выд. 11 делянка 1</t>
  </si>
  <si>
    <t>4Олс3Б2Лпн1Ос+В</t>
  </si>
  <si>
    <t>ЛОТ № 90</t>
  </si>
  <si>
    <t>ЛОТ № 91</t>
  </si>
  <si>
    <t>ЛОТ № 92</t>
  </si>
  <si>
    <t>ЛОТ № 93</t>
  </si>
  <si>
    <t>ЛОТ № 94</t>
  </si>
  <si>
    <t>ЛОТ № 95</t>
  </si>
  <si>
    <t>ЛОТ № 96</t>
  </si>
  <si>
    <t>ЛОТ № 97</t>
  </si>
  <si>
    <t>ЛОТ № 98</t>
  </si>
  <si>
    <t>ЛОТ № 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</si>
</sst>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0"/>
    <numFmt numFmtId="165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7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43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left" vertical="top" wrapText="1"/>
    </xf>
    <xf numFmtId="0" fontId="9" fillId="3" borderId="0" xfId="0" applyFont="1" applyFill="1" applyAlignment="1">
      <alignment horizontal="center" vertical="top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/>
    <xf numFmtId="0" fontId="20" fillId="0" borderId="0" xfId="0" applyFont="1" applyFill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20" fillId="4" borderId="1" xfId="0" applyFont="1" applyFill="1" applyBorder="1" applyAlignment="1">
      <alignment horizontal="right" vertical="center" wrapText="1"/>
    </xf>
    <xf numFmtId="2" fontId="20" fillId="4" borderId="1" xfId="0" applyNumberFormat="1" applyFont="1" applyFill="1" applyBorder="1" applyAlignment="1">
      <alignment horizontal="right" vertical="center"/>
    </xf>
    <xf numFmtId="0" fontId="20" fillId="4" borderId="31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center" vertical="center" wrapText="1"/>
    </xf>
    <xf numFmtId="0" fontId="20" fillId="4" borderId="32" xfId="0" applyFont="1" applyFill="1" applyBorder="1" applyAlignment="1">
      <alignment horizontal="center" vertical="center" wrapText="1"/>
    </xf>
    <xf numFmtId="1" fontId="20" fillId="5" borderId="1" xfId="0" applyNumberFormat="1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165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left"/>
    </xf>
    <xf numFmtId="3" fontId="20" fillId="0" borderId="1" xfId="0" applyNumberFormat="1" applyFont="1" applyBorder="1"/>
    <xf numFmtId="3" fontId="20" fillId="0" borderId="1" xfId="0" applyNumberFormat="1" applyFont="1" applyFill="1" applyBorder="1" applyAlignment="1">
      <alignment horizontal="right" vertical="center"/>
    </xf>
    <xf numFmtId="0" fontId="21" fillId="0" borderId="1" xfId="0" applyFont="1" applyFill="1" applyBorder="1" applyAlignment="1">
      <alignment horizontal="right" vertical="center"/>
    </xf>
    <xf numFmtId="2" fontId="21" fillId="0" borderId="1" xfId="0" applyNumberFormat="1" applyFont="1" applyBorder="1" applyAlignment="1">
      <alignment horizontal="right" vertical="center"/>
    </xf>
    <xf numFmtId="2" fontId="21" fillId="0" borderId="1" xfId="0" applyNumberFormat="1" applyFont="1" applyFill="1" applyBorder="1" applyAlignment="1">
      <alignment horizontal="right" vertical="center"/>
    </xf>
    <xf numFmtId="1" fontId="20" fillId="0" borderId="1" xfId="0" applyNumberFormat="1" applyFont="1" applyBorder="1"/>
    <xf numFmtId="1" fontId="20" fillId="0" borderId="1" xfId="0" applyNumberFormat="1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left" vertical="center"/>
    </xf>
    <xf numFmtId="1" fontId="20" fillId="0" borderId="1" xfId="0" applyNumberFormat="1" applyFont="1" applyBorder="1" applyAlignment="1">
      <alignment horizontal="right" vertical="center"/>
    </xf>
    <xf numFmtId="0" fontId="21" fillId="0" borderId="1" xfId="0" applyFont="1" applyFill="1" applyBorder="1" applyAlignment="1">
      <alignment horizontal="left" vertical="center"/>
    </xf>
    <xf numFmtId="1" fontId="21" fillId="0" borderId="1" xfId="0" applyNumberFormat="1" applyFont="1" applyBorder="1" applyAlignment="1">
      <alignment horizontal="right" vertical="center"/>
    </xf>
    <xf numFmtId="1" fontId="21" fillId="0" borderId="1" xfId="0" applyNumberFormat="1" applyFont="1" applyFill="1" applyBorder="1" applyAlignment="1">
      <alignment horizontal="right" vertical="center"/>
    </xf>
    <xf numFmtId="0" fontId="0" fillId="0" borderId="1" xfId="0" applyBorder="1" applyAlignment="1"/>
    <xf numFmtId="0" fontId="0" fillId="0" borderId="1" xfId="0" applyBorder="1"/>
    <xf numFmtId="1" fontId="21" fillId="0" borderId="1" xfId="0" applyNumberFormat="1" applyFont="1" applyBorder="1"/>
    <xf numFmtId="2" fontId="21" fillId="0" borderId="1" xfId="0" applyNumberFormat="1" applyFont="1" applyBorder="1"/>
    <xf numFmtId="0" fontId="21" fillId="0" borderId="0" xfId="0" applyFont="1" applyAlignment="1">
      <alignment horizontal="left"/>
    </xf>
    <xf numFmtId="1" fontId="21" fillId="0" borderId="0" xfId="0" applyNumberFormat="1" applyFont="1" applyBorder="1"/>
    <xf numFmtId="2" fontId="21" fillId="0" borderId="0" xfId="0" applyNumberFormat="1" applyFont="1" applyBorder="1"/>
    <xf numFmtId="1" fontId="21" fillId="0" borderId="0" xfId="0" applyNumberFormat="1" applyFont="1" applyFill="1" applyBorder="1"/>
    <xf numFmtId="2" fontId="21" fillId="0" borderId="0" xfId="0" applyNumberFormat="1" applyFont="1" applyFill="1" applyBorder="1"/>
    <xf numFmtId="0" fontId="20" fillId="0" borderId="0" xfId="0" applyFont="1" applyAlignment="1">
      <alignment horizontal="left"/>
    </xf>
    <xf numFmtId="0" fontId="20" fillId="0" borderId="11" xfId="0" applyFont="1" applyBorder="1"/>
    <xf numFmtId="0" fontId="20" fillId="0" borderId="0" xfId="0" applyFont="1" applyFill="1" applyBorder="1"/>
    <xf numFmtId="0" fontId="20" fillId="0" borderId="0" xfId="0" applyFont="1" applyFill="1" applyBorder="1" applyAlignment="1">
      <alignment horizontal="center"/>
    </xf>
    <xf numFmtId="0" fontId="2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20" fillId="0" borderId="33" xfId="0" applyFont="1" applyBorder="1" applyAlignment="1">
      <alignment horizontal="center"/>
    </xf>
    <xf numFmtId="0" fontId="20" fillId="0" borderId="13" xfId="0" applyFont="1" applyBorder="1" applyAlignment="1">
      <alignment horizontal="center" vertical="top"/>
    </xf>
    <xf numFmtId="0" fontId="20" fillId="0" borderId="13" xfId="0" applyFont="1" applyBorder="1" applyAlignment="1">
      <alignment horizontal="center" vertical="top" wrapText="1"/>
    </xf>
    <xf numFmtId="0" fontId="20" fillId="0" borderId="19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top"/>
    </xf>
    <xf numFmtId="0" fontId="20" fillId="0" borderId="19" xfId="0" applyFont="1" applyBorder="1" applyAlignment="1">
      <alignment horizontal="center" vertical="top" wrapText="1"/>
    </xf>
    <xf numFmtId="2" fontId="20" fillId="4" borderId="1" xfId="0" applyNumberFormat="1" applyFont="1" applyFill="1" applyBorder="1" applyAlignment="1">
      <alignment vertical="center"/>
    </xf>
    <xf numFmtId="3" fontId="20" fillId="0" borderId="1" xfId="0" applyNumberFormat="1" applyFont="1" applyBorder="1" applyAlignment="1">
      <alignment horizontal="right" vertical="center"/>
    </xf>
    <xf numFmtId="3" fontId="20" fillId="0" borderId="1" xfId="0" applyNumberFormat="1" applyFont="1" applyFill="1" applyBorder="1" applyAlignment="1">
      <alignment vertical="center"/>
    </xf>
    <xf numFmtId="2" fontId="21" fillId="0" borderId="1" xfId="0" applyNumberFormat="1" applyFont="1" applyFill="1" applyBorder="1" applyAlignment="1">
      <alignment vertical="center"/>
    </xf>
    <xf numFmtId="1" fontId="21" fillId="0" borderId="1" xfId="0" applyNumberFormat="1" applyFont="1" applyFill="1" applyBorder="1" applyAlignment="1">
      <alignment vertical="center"/>
    </xf>
    <xf numFmtId="0" fontId="21" fillId="0" borderId="29" xfId="0" applyFont="1" applyBorder="1" applyAlignment="1">
      <alignment horizontal="left"/>
    </xf>
    <xf numFmtId="0" fontId="20" fillId="0" borderId="0" xfId="0" applyFont="1" applyFill="1" applyAlignment="1">
      <alignment horizontal="left"/>
    </xf>
    <xf numFmtId="0" fontId="20" fillId="0" borderId="29" xfId="0" applyFont="1" applyBorder="1" applyAlignment="1">
      <alignment horizontal="center"/>
    </xf>
    <xf numFmtId="1" fontId="20" fillId="0" borderId="1" xfId="0" applyNumberFormat="1" applyFont="1" applyFill="1" applyBorder="1" applyAlignment="1">
      <alignment vertical="center"/>
    </xf>
    <xf numFmtId="0" fontId="20" fillId="4" borderId="12" xfId="0" applyFont="1" applyFill="1" applyBorder="1" applyAlignment="1">
      <alignment horizontal="center" vertical="center" wrapText="1"/>
    </xf>
    <xf numFmtId="0" fontId="20" fillId="4" borderId="11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left" vertical="center"/>
    </xf>
    <xf numFmtId="2" fontId="0" fillId="0" borderId="1" xfId="0" applyNumberFormat="1" applyBorder="1" applyAlignment="1">
      <alignment horizontal="center"/>
    </xf>
    <xf numFmtId="3" fontId="20" fillId="0" borderId="0" xfId="0" applyNumberFormat="1" applyFont="1"/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2" fontId="20" fillId="0" borderId="0" xfId="0" applyNumberFormat="1" applyFont="1"/>
    <xf numFmtId="3" fontId="16" fillId="2" borderId="1" xfId="0" applyNumberFormat="1" applyFont="1" applyFill="1" applyBorder="1" applyAlignment="1" applyProtection="1">
      <alignment horizontal="center" vertical="center"/>
      <protection locked="0"/>
    </xf>
    <xf numFmtId="2" fontId="0" fillId="0" borderId="0" xfId="0" applyNumberFormat="1"/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8" xfId="0" applyFont="1" applyFill="1" applyBorder="1" applyAlignment="1" applyProtection="1">
      <alignment horizontal="center" vertical="center" wrapText="1"/>
      <protection locked="0"/>
    </xf>
    <xf numFmtId="0" fontId="10" fillId="2" borderId="20" xfId="0" applyFont="1" applyFill="1" applyBorder="1" applyAlignment="1" applyProtection="1">
      <alignment horizontal="center" vertical="center" wrapText="1"/>
      <protection locked="0"/>
    </xf>
    <xf numFmtId="0" fontId="10" fillId="2" borderId="33" xfId="0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8" fillId="2" borderId="0" xfId="0" applyFont="1" applyFill="1" applyAlignment="1" applyProtection="1">
      <alignment horizontal="center" wrapText="1"/>
      <protection locked="0"/>
    </xf>
    <xf numFmtId="0" fontId="2" fillId="3" borderId="0" xfId="0" applyFont="1" applyFill="1" applyAlignment="1">
      <alignment horizontal="center" vertical="center" wrapText="1"/>
    </xf>
    <xf numFmtId="0" fontId="20" fillId="0" borderId="29" xfId="0" applyFont="1" applyBorder="1" applyAlignment="1">
      <alignment horizontal="center"/>
    </xf>
    <xf numFmtId="0" fontId="20" fillId="4" borderId="30" xfId="0" applyFont="1" applyFill="1" applyBorder="1" applyAlignment="1">
      <alignment horizontal="center" vertical="center" wrapText="1"/>
    </xf>
    <xf numFmtId="0" fontId="20" fillId="4" borderId="29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31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center" vertical="center" wrapText="1"/>
    </xf>
    <xf numFmtId="0" fontId="20" fillId="4" borderId="32" xfId="0" applyFont="1" applyFill="1" applyBorder="1" applyAlignment="1">
      <alignment horizontal="center" vertical="center" wrapText="1"/>
    </xf>
    <xf numFmtId="0" fontId="22" fillId="0" borderId="8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21" fillId="0" borderId="0" xfId="0" applyFont="1" applyAlignment="1">
      <alignment horizontal="left"/>
    </xf>
    <xf numFmtId="0" fontId="20" fillId="0" borderId="0" xfId="0" applyFont="1" applyFill="1" applyAlignment="1">
      <alignment horizontal="left"/>
    </xf>
    <xf numFmtId="0" fontId="20" fillId="0" borderId="0" xfId="0" applyFont="1" applyAlignment="1">
      <alignment horizontal="left"/>
    </xf>
    <xf numFmtId="0" fontId="20" fillId="0" borderId="1" xfId="0" applyFont="1" applyBorder="1" applyAlignment="1">
      <alignment horizontal="center" vertical="top"/>
    </xf>
    <xf numFmtId="0" fontId="20" fillId="0" borderId="0" xfId="0" applyFont="1" applyAlignment="1">
      <alignment horizontal="center"/>
    </xf>
    <xf numFmtId="0" fontId="20" fillId="0" borderId="13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0" fillId="0" borderId="13" xfId="0" applyFont="1" applyBorder="1" applyAlignment="1">
      <alignment horizontal="center" vertical="top" wrapText="1"/>
    </xf>
    <xf numFmtId="0" fontId="20" fillId="0" borderId="19" xfId="0" applyFont="1" applyBorder="1" applyAlignment="1">
      <alignment horizontal="center" vertical="top" wrapText="1"/>
    </xf>
    <xf numFmtId="0" fontId="0" fillId="0" borderId="33" xfId="0" applyBorder="1" applyAlignment="1">
      <alignment horizontal="center"/>
    </xf>
    <xf numFmtId="0" fontId="21" fillId="0" borderId="29" xfId="0" applyFont="1" applyBorder="1" applyAlignment="1">
      <alignment horizontal="left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20" fillId="0" borderId="33" xfId="0" applyFont="1" applyBorder="1" applyAlignment="1">
      <alignment horizontal="center"/>
    </xf>
    <xf numFmtId="0" fontId="20" fillId="0" borderId="13" xfId="0" applyFont="1" applyBorder="1" applyAlignment="1">
      <alignment horizontal="center" vertical="top"/>
    </xf>
    <xf numFmtId="0" fontId="20" fillId="0" borderId="19" xfId="0" applyFont="1" applyBorder="1" applyAlignment="1">
      <alignment horizontal="center" vertical="top"/>
    </xf>
    <xf numFmtId="0" fontId="0" fillId="0" borderId="8" xfId="0" applyBorder="1" applyAlignment="1">
      <alignment horizontal="center"/>
    </xf>
    <xf numFmtId="0" fontId="20" fillId="4" borderId="12" xfId="0" applyFont="1" applyFill="1" applyBorder="1" applyAlignment="1">
      <alignment horizontal="center" vertical="center" wrapText="1"/>
    </xf>
    <xf numFmtId="0" fontId="20" fillId="4" borderId="11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41"/>
  <sheetViews>
    <sheetView tabSelected="1" topLeftCell="A394" zoomScale="90" zoomScaleNormal="90" zoomScaleSheetLayoutView="85" zoomScalePageLayoutView="85" workbookViewId="0">
      <selection activeCell="D412" sqref="D412:G412"/>
    </sheetView>
  </sheetViews>
  <sheetFormatPr defaultColWidth="9.140625"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9" width="23.5703125" style="7" customWidth="1"/>
    <col min="10" max="10" width="23.5703125" style="64" hidden="1" customWidth="1"/>
    <col min="11" max="16384" width="9.140625" style="7"/>
  </cols>
  <sheetData>
    <row r="1" spans="2:10" s="22" customFormat="1" ht="54.75" customHeight="1" x14ac:dyDescent="0.8">
      <c r="B1" s="179" t="s">
        <v>125</v>
      </c>
      <c r="C1" s="179"/>
      <c r="D1" s="179"/>
      <c r="E1" s="179"/>
      <c r="F1" s="179"/>
      <c r="G1" s="179"/>
      <c r="H1" s="179"/>
      <c r="J1" s="63"/>
    </row>
    <row r="2" spans="2:10" ht="46.5" customHeight="1" x14ac:dyDescent="0.25">
      <c r="B2" s="180" t="s">
        <v>36</v>
      </c>
      <c r="C2" s="180"/>
      <c r="D2" s="180"/>
      <c r="E2" s="180"/>
      <c r="F2" s="180"/>
      <c r="G2" s="180"/>
    </row>
    <row r="3" spans="2:10" x14ac:dyDescent="0.25">
      <c r="C3" s="39"/>
      <c r="G3" s="7"/>
    </row>
    <row r="4" spans="2:10" ht="25.5" x14ac:dyDescent="0.25">
      <c r="C4" s="14" t="s">
        <v>5</v>
      </c>
      <c r="D4" s="6"/>
    </row>
    <row r="5" spans="2:10" s="10" customFormat="1" ht="20.25" customHeight="1" x14ac:dyDescent="0.25">
      <c r="C5" s="166" t="s">
        <v>15</v>
      </c>
      <c r="D5" s="169" t="s">
        <v>99</v>
      </c>
      <c r="E5" s="170"/>
      <c r="F5" s="170"/>
      <c r="G5" s="171"/>
      <c r="H5" s="40"/>
      <c r="J5" s="65"/>
    </row>
    <row r="6" spans="2:10" s="10" customFormat="1" ht="20.25" customHeight="1" x14ac:dyDescent="0.25">
      <c r="C6" s="167"/>
      <c r="D6" s="172" t="s">
        <v>100</v>
      </c>
      <c r="E6" s="172"/>
      <c r="F6" s="172"/>
      <c r="G6" s="172"/>
      <c r="H6" s="40"/>
      <c r="J6" s="65"/>
    </row>
    <row r="7" spans="2:10" s="10" customFormat="1" ht="20.25" customHeight="1" x14ac:dyDescent="0.25">
      <c r="C7" s="168"/>
      <c r="D7" s="172" t="s">
        <v>101</v>
      </c>
      <c r="E7" s="172"/>
      <c r="F7" s="172"/>
      <c r="G7" s="172"/>
      <c r="H7" s="40"/>
      <c r="J7" s="65"/>
    </row>
    <row r="8" spans="2:10" ht="28.5" customHeight="1" x14ac:dyDescent="0.25">
      <c r="C8" s="35" t="s">
        <v>12</v>
      </c>
      <c r="D8" s="53">
        <v>2.4</v>
      </c>
      <c r="E8" s="49"/>
      <c r="F8" s="10"/>
    </row>
    <row r="9" spans="2:10" ht="28.5" customHeight="1" x14ac:dyDescent="0.25">
      <c r="C9" s="1" t="s">
        <v>9</v>
      </c>
      <c r="D9" s="54">
        <v>521</v>
      </c>
      <c r="E9" s="173" t="s">
        <v>16</v>
      </c>
      <c r="F9" s="174"/>
      <c r="G9" s="177">
        <f>D10/D9</f>
        <v>34.039731285988488</v>
      </c>
    </row>
    <row r="10" spans="2:10" ht="28.5" customHeight="1" x14ac:dyDescent="0.25">
      <c r="C10" s="1" t="s">
        <v>10</v>
      </c>
      <c r="D10" s="54">
        <v>17734.7</v>
      </c>
      <c r="E10" s="175"/>
      <c r="F10" s="176"/>
      <c r="G10" s="178"/>
    </row>
    <row r="11" spans="2:10" x14ac:dyDescent="0.25">
      <c r="C11" s="37"/>
      <c r="D11" s="38"/>
      <c r="E11" s="50"/>
    </row>
    <row r="12" spans="2:10" x14ac:dyDescent="0.3">
      <c r="C12" s="36" t="s">
        <v>7</v>
      </c>
      <c r="D12" s="55" t="s">
        <v>98</v>
      </c>
    </row>
    <row r="13" spans="2:10" x14ac:dyDescent="0.3">
      <c r="C13" s="36" t="s">
        <v>11</v>
      </c>
      <c r="D13" s="55">
        <v>70</v>
      </c>
      <c r="J13" s="64" t="s">
        <v>33</v>
      </c>
    </row>
    <row r="14" spans="2:10" x14ac:dyDescent="0.3">
      <c r="C14" s="36" t="s">
        <v>13</v>
      </c>
      <c r="D14" s="69" t="s">
        <v>33</v>
      </c>
      <c r="E14" s="41"/>
      <c r="J14" s="64" t="s">
        <v>34</v>
      </c>
    </row>
    <row r="15" spans="2:10" ht="24" thickBot="1" x14ac:dyDescent="0.3">
      <c r="C15" s="42"/>
      <c r="D15" s="42"/>
    </row>
    <row r="16" spans="2:10" ht="48" thickBot="1" x14ac:dyDescent="0.3">
      <c r="B16" s="151" t="s">
        <v>17</v>
      </c>
      <c r="C16" s="152"/>
      <c r="D16" s="23" t="s">
        <v>20</v>
      </c>
      <c r="E16" s="153" t="s">
        <v>22</v>
      </c>
      <c r="F16" s="154"/>
      <c r="G16" s="2" t="s">
        <v>21</v>
      </c>
    </row>
    <row r="17" spans="2:10" s="43" customFormat="1" ht="24" thickBot="1" x14ac:dyDescent="0.3">
      <c r="B17" s="155" t="s">
        <v>35</v>
      </c>
      <c r="C17" s="156"/>
      <c r="D17" s="70">
        <v>197.93</v>
      </c>
      <c r="E17" s="56">
        <v>2.4</v>
      </c>
      <c r="F17" s="18" t="s">
        <v>24</v>
      </c>
      <c r="G17" s="26">
        <f t="shared" ref="G17:G22" si="0">D17*E17</f>
        <v>475.03199999999998</v>
      </c>
      <c r="H17" s="157"/>
      <c r="J17" s="66"/>
    </row>
    <row r="18" spans="2:10" s="44" customFormat="1" ht="46.5" customHeight="1" x14ac:dyDescent="0.25">
      <c r="B18" s="158" t="s">
        <v>18</v>
      </c>
      <c r="C18" s="159"/>
      <c r="D18" s="59">
        <v>97.44</v>
      </c>
      <c r="E18" s="57">
        <v>0.8</v>
      </c>
      <c r="F18" s="19" t="s">
        <v>25</v>
      </c>
      <c r="G18" s="27">
        <f t="shared" si="0"/>
        <v>77.951999999999998</v>
      </c>
      <c r="H18" s="157"/>
      <c r="J18" s="67"/>
    </row>
    <row r="19" spans="2:10" s="44" customFormat="1" ht="24" thickBot="1" x14ac:dyDescent="0.3">
      <c r="B19" s="160" t="s">
        <v>19</v>
      </c>
      <c r="C19" s="161"/>
      <c r="D19" s="62">
        <v>151.63</v>
      </c>
      <c r="E19" s="58">
        <v>0.8</v>
      </c>
      <c r="F19" s="20" t="s">
        <v>25</v>
      </c>
      <c r="G19" s="28">
        <f t="shared" si="0"/>
        <v>121.304</v>
      </c>
      <c r="H19" s="157"/>
      <c r="J19" s="67"/>
    </row>
    <row r="20" spans="2:10" s="44" customFormat="1" ht="24" thickBot="1" x14ac:dyDescent="0.3">
      <c r="B20" s="162" t="s">
        <v>27</v>
      </c>
      <c r="C20" s="163"/>
      <c r="D20" s="71">
        <v>731.97</v>
      </c>
      <c r="E20" s="71"/>
      <c r="F20" s="24" t="s">
        <v>24</v>
      </c>
      <c r="G20" s="29">
        <f t="shared" si="0"/>
        <v>0</v>
      </c>
      <c r="H20" s="157"/>
      <c r="J20" s="67"/>
    </row>
    <row r="21" spans="2:10" s="44" customFormat="1" ht="48" customHeight="1" x14ac:dyDescent="0.25">
      <c r="B21" s="158" t="s">
        <v>32</v>
      </c>
      <c r="C21" s="159"/>
      <c r="D21" s="59">
        <v>652.6</v>
      </c>
      <c r="E21" s="59">
        <v>4.8</v>
      </c>
      <c r="F21" s="19" t="s">
        <v>24</v>
      </c>
      <c r="G21" s="27">
        <f t="shared" si="0"/>
        <v>3132.48</v>
      </c>
      <c r="H21" s="157"/>
      <c r="J21" s="67"/>
    </row>
    <row r="22" spans="2:10" s="44" customFormat="1" x14ac:dyDescent="0.25">
      <c r="B22" s="164" t="s">
        <v>26</v>
      </c>
      <c r="C22" s="165"/>
      <c r="D22" s="72">
        <v>526.99</v>
      </c>
      <c r="E22" s="60"/>
      <c r="F22" s="21" t="s">
        <v>24</v>
      </c>
      <c r="G22" s="30">
        <f t="shared" si="0"/>
        <v>0</v>
      </c>
      <c r="H22" s="157"/>
      <c r="J22" s="67"/>
    </row>
    <row r="23" spans="2:10" s="44" customFormat="1" x14ac:dyDescent="0.25">
      <c r="B23" s="164" t="s">
        <v>28</v>
      </c>
      <c r="C23" s="165"/>
      <c r="D23" s="73">
        <v>5438.99</v>
      </c>
      <c r="E23" s="61">
        <v>2.4</v>
      </c>
      <c r="F23" s="21" t="s">
        <v>24</v>
      </c>
      <c r="G23" s="30">
        <f t="shared" ref="G23:G24" si="1">D23*E23</f>
        <v>13053.575999999999</v>
      </c>
      <c r="H23" s="157"/>
      <c r="J23" s="67"/>
    </row>
    <row r="24" spans="2:10" s="44" customFormat="1" x14ac:dyDescent="0.25">
      <c r="B24" s="164" t="s">
        <v>29</v>
      </c>
      <c r="C24" s="165"/>
      <c r="D24" s="73">
        <v>1672.77</v>
      </c>
      <c r="E24" s="61">
        <v>2.4</v>
      </c>
      <c r="F24" s="21" t="s">
        <v>24</v>
      </c>
      <c r="G24" s="30">
        <f t="shared" si="1"/>
        <v>4014.6479999999997</v>
      </c>
      <c r="H24" s="157"/>
      <c r="J24" s="67"/>
    </row>
    <row r="25" spans="2:10" s="44" customFormat="1" x14ac:dyDescent="0.25">
      <c r="B25" s="164" t="s">
        <v>31</v>
      </c>
      <c r="C25" s="165"/>
      <c r="D25" s="73">
        <v>548.24</v>
      </c>
      <c r="E25" s="61">
        <v>2.4</v>
      </c>
      <c r="F25" s="21" t="s">
        <v>24</v>
      </c>
      <c r="G25" s="30">
        <f>D25*E25</f>
        <v>1315.7760000000001</v>
      </c>
      <c r="H25" s="157"/>
      <c r="J25" s="67"/>
    </row>
    <row r="26" spans="2:10" s="44" customFormat="1" ht="24" thickBot="1" x14ac:dyDescent="0.3">
      <c r="B26" s="160" t="s">
        <v>30</v>
      </c>
      <c r="C26" s="161"/>
      <c r="D26" s="74">
        <v>340.74</v>
      </c>
      <c r="E26" s="62">
        <v>24</v>
      </c>
      <c r="F26" s="20" t="s">
        <v>24</v>
      </c>
      <c r="G26" s="31">
        <f>D26*E26</f>
        <v>8177.76</v>
      </c>
      <c r="H26" s="157"/>
      <c r="J26" s="67"/>
    </row>
    <row r="27" spans="2:10" ht="11.25" customHeight="1" x14ac:dyDescent="0.25">
      <c r="C27" s="3"/>
      <c r="D27" s="3"/>
      <c r="E27" s="4"/>
      <c r="F27" s="4"/>
      <c r="H27" s="45"/>
      <c r="I27" s="46"/>
      <c r="J27" s="68"/>
    </row>
    <row r="28" spans="2:10" ht="25.5" x14ac:dyDescent="0.25">
      <c r="C28" s="14" t="s">
        <v>14</v>
      </c>
      <c r="D28" s="6"/>
    </row>
    <row r="29" spans="2:10" ht="20.25" x14ac:dyDescent="0.25">
      <c r="C29" s="148" t="s">
        <v>6</v>
      </c>
      <c r="D29" s="8" t="s">
        <v>0</v>
      </c>
      <c r="E29" s="9">
        <f>IF(G17&gt;0, ROUND((G17+D10)/D10,2), 0)</f>
        <v>1.03</v>
      </c>
      <c r="F29" s="9"/>
      <c r="G29" s="10"/>
      <c r="H29" s="7"/>
    </row>
    <row r="30" spans="2:10" x14ac:dyDescent="0.25">
      <c r="C30" s="148"/>
      <c r="D30" s="8" t="s">
        <v>1</v>
      </c>
      <c r="E30" s="9">
        <f>IF(SUM(G18:G19)&gt;0,ROUND((G18+G19+D10)/D10,2),0)</f>
        <v>1.01</v>
      </c>
      <c r="F30" s="9"/>
      <c r="G30" s="11"/>
      <c r="H30" s="47"/>
    </row>
    <row r="31" spans="2:10" x14ac:dyDescent="0.25">
      <c r="C31" s="148"/>
      <c r="D31" s="8" t="s">
        <v>2</v>
      </c>
      <c r="E31" s="9">
        <f>IF(G20&gt;0,ROUND((G20+D10)/D10,2),0)</f>
        <v>0</v>
      </c>
      <c r="F31" s="12"/>
      <c r="G31" s="11"/>
    </row>
    <row r="32" spans="2:10" x14ac:dyDescent="0.25">
      <c r="C32" s="148"/>
      <c r="D32" s="13" t="s">
        <v>3</v>
      </c>
      <c r="E32" s="32">
        <f>IF(SUM(G21:G26)&gt;0,ROUND((SUM(G21:G26)+D10)/D10,2),0)</f>
        <v>2.67</v>
      </c>
      <c r="F32" s="10"/>
      <c r="G32" s="11"/>
    </row>
    <row r="33" spans="2:10" ht="25.5" x14ac:dyDescent="0.25">
      <c r="D33" s="33" t="s">
        <v>4</v>
      </c>
      <c r="E33" s="34">
        <f>SUM(E29:E32)-IF(VALUE(COUNTIF(E29:E32,"&gt;0"))=4,3,0)-IF(VALUE(COUNTIF(E29:E32,"&gt;0"))=3,2,0)-IF(VALUE(COUNTIF(E29:E32,"&gt;0"))=2,1,0)</f>
        <v>2.71</v>
      </c>
      <c r="F33" s="25"/>
    </row>
    <row r="34" spans="2:10" ht="14.25" customHeight="1" x14ac:dyDescent="0.25">
      <c r="E34" s="15"/>
    </row>
    <row r="35" spans="2:10" s="22" customFormat="1" ht="26.25" customHeight="1" x14ac:dyDescent="0.35">
      <c r="C35" s="16" t="s">
        <v>23</v>
      </c>
      <c r="D35" s="149">
        <f>E33*D10</f>
        <v>48061.037000000004</v>
      </c>
      <c r="E35" s="149"/>
      <c r="F35" s="7"/>
      <c r="G35" s="5"/>
      <c r="H35" s="5"/>
      <c r="J35" s="63"/>
    </row>
    <row r="36" spans="2:10" ht="20.25" x14ac:dyDescent="0.3">
      <c r="C36" s="17" t="s">
        <v>8</v>
      </c>
      <c r="D36" s="150">
        <f>D35/D9</f>
        <v>92.2476717850288</v>
      </c>
      <c r="E36" s="150"/>
      <c r="G36" s="7"/>
      <c r="H36" s="48"/>
    </row>
    <row r="46" spans="2:10" ht="60.75" x14ac:dyDescent="0.8">
      <c r="B46" s="179" t="s">
        <v>126</v>
      </c>
      <c r="C46" s="179"/>
      <c r="D46" s="179"/>
      <c r="E46" s="179"/>
      <c r="F46" s="179"/>
      <c r="G46" s="179"/>
      <c r="H46" s="179"/>
    </row>
    <row r="47" spans="2:10" x14ac:dyDescent="0.25">
      <c r="B47" s="180" t="s">
        <v>36</v>
      </c>
      <c r="C47" s="180"/>
      <c r="D47" s="180"/>
      <c r="E47" s="180"/>
      <c r="F47" s="180"/>
      <c r="G47" s="180"/>
    </row>
    <row r="48" spans="2:10" x14ac:dyDescent="0.25">
      <c r="C48" s="52"/>
      <c r="G48" s="7"/>
    </row>
    <row r="49" spans="2:8" ht="25.5" x14ac:dyDescent="0.25">
      <c r="C49" s="14" t="s">
        <v>5</v>
      </c>
      <c r="D49" s="6"/>
    </row>
    <row r="50" spans="2:8" ht="20.25" x14ac:dyDescent="0.25">
      <c r="B50" s="10"/>
      <c r="C50" s="166" t="s">
        <v>15</v>
      </c>
      <c r="D50" s="169" t="s">
        <v>99</v>
      </c>
      <c r="E50" s="170"/>
      <c r="F50" s="170"/>
      <c r="G50" s="171"/>
      <c r="H50" s="40"/>
    </row>
    <row r="51" spans="2:8" ht="20.25" x14ac:dyDescent="0.25">
      <c r="B51" s="10"/>
      <c r="C51" s="167"/>
      <c r="D51" s="172" t="s">
        <v>100</v>
      </c>
      <c r="E51" s="172"/>
      <c r="F51" s="172"/>
      <c r="G51" s="172"/>
      <c r="H51" s="40"/>
    </row>
    <row r="52" spans="2:8" ht="20.25" x14ac:dyDescent="0.25">
      <c r="B52" s="10"/>
      <c r="C52" s="168"/>
      <c r="D52" s="172" t="s">
        <v>102</v>
      </c>
      <c r="E52" s="172"/>
      <c r="F52" s="172"/>
      <c r="G52" s="172"/>
      <c r="H52" s="40"/>
    </row>
    <row r="53" spans="2:8" x14ac:dyDescent="0.25">
      <c r="C53" s="35" t="s">
        <v>12</v>
      </c>
      <c r="D53" s="53">
        <v>4.3</v>
      </c>
      <c r="E53" s="49"/>
      <c r="F53" s="10"/>
    </row>
    <row r="54" spans="2:8" x14ac:dyDescent="0.25">
      <c r="C54" s="1" t="s">
        <v>9</v>
      </c>
      <c r="D54" s="54">
        <v>634</v>
      </c>
      <c r="E54" s="173" t="s">
        <v>16</v>
      </c>
      <c r="F54" s="174"/>
      <c r="G54" s="177">
        <f>D55/D54</f>
        <v>20.367665615141956</v>
      </c>
    </row>
    <row r="55" spans="2:8" x14ac:dyDescent="0.25">
      <c r="C55" s="1" t="s">
        <v>10</v>
      </c>
      <c r="D55" s="54">
        <v>12913.1</v>
      </c>
      <c r="E55" s="175"/>
      <c r="F55" s="176"/>
      <c r="G55" s="178"/>
    </row>
    <row r="56" spans="2:8" x14ac:dyDescent="0.25">
      <c r="C56" s="37"/>
      <c r="D56" s="38"/>
      <c r="E56" s="50"/>
    </row>
    <row r="57" spans="2:8" x14ac:dyDescent="0.3">
      <c r="C57" s="36" t="s">
        <v>7</v>
      </c>
      <c r="D57" s="55" t="s">
        <v>103</v>
      </c>
    </row>
    <row r="58" spans="2:8" x14ac:dyDescent="0.3">
      <c r="C58" s="36" t="s">
        <v>11</v>
      </c>
      <c r="D58" s="55">
        <v>48</v>
      </c>
    </row>
    <row r="59" spans="2:8" x14ac:dyDescent="0.3">
      <c r="C59" s="36" t="s">
        <v>13</v>
      </c>
      <c r="D59" s="69" t="s">
        <v>33</v>
      </c>
      <c r="E59" s="41"/>
    </row>
    <row r="60" spans="2:8" ht="24" thickBot="1" x14ac:dyDescent="0.3">
      <c r="C60" s="42"/>
      <c r="D60" s="42"/>
    </row>
    <row r="61" spans="2:8" ht="48" thickBot="1" x14ac:dyDescent="0.3">
      <c r="B61" s="151" t="s">
        <v>17</v>
      </c>
      <c r="C61" s="152"/>
      <c r="D61" s="23" t="s">
        <v>20</v>
      </c>
      <c r="E61" s="153" t="s">
        <v>22</v>
      </c>
      <c r="F61" s="154"/>
      <c r="G61" s="2" t="s">
        <v>21</v>
      </c>
    </row>
    <row r="62" spans="2:8" ht="24" thickBot="1" x14ac:dyDescent="0.3">
      <c r="B62" s="155" t="s">
        <v>35</v>
      </c>
      <c r="C62" s="156"/>
      <c r="D62" s="70">
        <v>197.93</v>
      </c>
      <c r="E62" s="56">
        <v>4.3</v>
      </c>
      <c r="F62" s="18" t="s">
        <v>24</v>
      </c>
      <c r="G62" s="26">
        <f t="shared" ref="G62:G69" si="2">D62*E62</f>
        <v>851.09900000000005</v>
      </c>
      <c r="H62" s="157"/>
    </row>
    <row r="63" spans="2:8" x14ac:dyDescent="0.25">
      <c r="B63" s="158" t="s">
        <v>18</v>
      </c>
      <c r="C63" s="159"/>
      <c r="D63" s="59">
        <v>97.44</v>
      </c>
      <c r="E63" s="57">
        <v>0.9</v>
      </c>
      <c r="F63" s="19" t="s">
        <v>25</v>
      </c>
      <c r="G63" s="27">
        <f t="shared" si="2"/>
        <v>87.695999999999998</v>
      </c>
      <c r="H63" s="157"/>
    </row>
    <row r="64" spans="2:8" ht="24" thickBot="1" x14ac:dyDescent="0.3">
      <c r="B64" s="160" t="s">
        <v>19</v>
      </c>
      <c r="C64" s="161"/>
      <c r="D64" s="62">
        <v>151.63</v>
      </c>
      <c r="E64" s="58">
        <v>0.9</v>
      </c>
      <c r="F64" s="20" t="s">
        <v>25</v>
      </c>
      <c r="G64" s="28">
        <f t="shared" si="2"/>
        <v>136.46700000000001</v>
      </c>
      <c r="H64" s="157"/>
    </row>
    <row r="65" spans="2:8" ht="24" thickBot="1" x14ac:dyDescent="0.3">
      <c r="B65" s="162" t="s">
        <v>27</v>
      </c>
      <c r="C65" s="163"/>
      <c r="D65" s="71">
        <v>731.97</v>
      </c>
      <c r="E65" s="71"/>
      <c r="F65" s="24" t="s">
        <v>24</v>
      </c>
      <c r="G65" s="29">
        <f t="shared" si="2"/>
        <v>0</v>
      </c>
      <c r="H65" s="157"/>
    </row>
    <row r="66" spans="2:8" ht="30" customHeight="1" x14ac:dyDescent="0.25">
      <c r="B66" s="158" t="s">
        <v>32</v>
      </c>
      <c r="C66" s="159"/>
      <c r="D66" s="59">
        <v>652.6</v>
      </c>
      <c r="E66" s="59">
        <v>8.6</v>
      </c>
      <c r="F66" s="19" t="s">
        <v>24</v>
      </c>
      <c r="G66" s="27">
        <f t="shared" si="2"/>
        <v>5612.36</v>
      </c>
      <c r="H66" s="157"/>
    </row>
    <row r="67" spans="2:8" x14ac:dyDescent="0.25">
      <c r="B67" s="164" t="s">
        <v>26</v>
      </c>
      <c r="C67" s="165"/>
      <c r="D67" s="72">
        <v>526.99</v>
      </c>
      <c r="E67" s="60"/>
      <c r="F67" s="21" t="s">
        <v>24</v>
      </c>
      <c r="G67" s="30">
        <f t="shared" si="2"/>
        <v>0</v>
      </c>
      <c r="H67" s="157"/>
    </row>
    <row r="68" spans="2:8" x14ac:dyDescent="0.25">
      <c r="B68" s="164" t="s">
        <v>28</v>
      </c>
      <c r="C68" s="165"/>
      <c r="D68" s="73">
        <v>5438.99</v>
      </c>
      <c r="E68" s="61">
        <v>4.3</v>
      </c>
      <c r="F68" s="21" t="s">
        <v>24</v>
      </c>
      <c r="G68" s="30">
        <f t="shared" si="2"/>
        <v>23387.656999999999</v>
      </c>
      <c r="H68" s="157"/>
    </row>
    <row r="69" spans="2:8" x14ac:dyDescent="0.25">
      <c r="B69" s="164" t="s">
        <v>29</v>
      </c>
      <c r="C69" s="165"/>
      <c r="D69" s="73">
        <v>1672.77</v>
      </c>
      <c r="E69" s="61">
        <v>4.3</v>
      </c>
      <c r="F69" s="21" t="s">
        <v>24</v>
      </c>
      <c r="G69" s="30">
        <f t="shared" si="2"/>
        <v>7192.9110000000001</v>
      </c>
      <c r="H69" s="157"/>
    </row>
    <row r="70" spans="2:8" x14ac:dyDescent="0.25">
      <c r="B70" s="164" t="s">
        <v>31</v>
      </c>
      <c r="C70" s="165"/>
      <c r="D70" s="73">
        <v>548.24</v>
      </c>
      <c r="E70" s="61">
        <v>4.3</v>
      </c>
      <c r="F70" s="21" t="s">
        <v>24</v>
      </c>
      <c r="G70" s="30">
        <f>D70*E70</f>
        <v>2357.4319999999998</v>
      </c>
      <c r="H70" s="157"/>
    </row>
    <row r="71" spans="2:8" ht="24" thickBot="1" x14ac:dyDescent="0.3">
      <c r="B71" s="160" t="s">
        <v>30</v>
      </c>
      <c r="C71" s="161"/>
      <c r="D71" s="74">
        <v>340.74</v>
      </c>
      <c r="E71" s="62">
        <v>43</v>
      </c>
      <c r="F71" s="20" t="s">
        <v>24</v>
      </c>
      <c r="G71" s="31">
        <f>D71*E71</f>
        <v>14651.82</v>
      </c>
      <c r="H71" s="157"/>
    </row>
    <row r="72" spans="2:8" x14ac:dyDescent="0.25">
      <c r="C72" s="3"/>
      <c r="D72" s="3"/>
      <c r="E72" s="4"/>
      <c r="F72" s="4"/>
      <c r="H72" s="45"/>
    </row>
    <row r="73" spans="2:8" ht="25.5" x14ac:dyDescent="0.25">
      <c r="C73" s="14" t="s">
        <v>14</v>
      </c>
      <c r="D73" s="6"/>
    </row>
    <row r="74" spans="2:8" ht="20.25" x14ac:dyDescent="0.25">
      <c r="C74" s="148" t="s">
        <v>6</v>
      </c>
      <c r="D74" s="51" t="s">
        <v>0</v>
      </c>
      <c r="E74" s="9">
        <f>IF(G62&gt;0, ROUND((G62+D55)/D55,2), 0)</f>
        <v>1.07</v>
      </c>
      <c r="F74" s="9"/>
      <c r="G74" s="10"/>
      <c r="H74" s="7"/>
    </row>
    <row r="75" spans="2:8" x14ac:dyDescent="0.25">
      <c r="C75" s="148"/>
      <c r="D75" s="51" t="s">
        <v>1</v>
      </c>
      <c r="E75" s="9">
        <f>IF(SUM(G63:G64)&gt;0,ROUND((G63+G64+D55)/D55,2),0)</f>
        <v>1.02</v>
      </c>
      <c r="F75" s="9"/>
      <c r="G75" s="11"/>
      <c r="H75" s="47"/>
    </row>
    <row r="76" spans="2:8" x14ac:dyDescent="0.25">
      <c r="C76" s="148"/>
      <c r="D76" s="51" t="s">
        <v>2</v>
      </c>
      <c r="E76" s="9">
        <f>IF(G65&gt;0,ROUND((G65+D55)/D55,2),0)</f>
        <v>0</v>
      </c>
      <c r="F76" s="12"/>
      <c r="G76" s="11"/>
    </row>
    <row r="77" spans="2:8" x14ac:dyDescent="0.25">
      <c r="C77" s="148"/>
      <c r="D77" s="13" t="s">
        <v>3</v>
      </c>
      <c r="E77" s="32">
        <f>IF(SUM(G66:G71)&gt;0,ROUND((SUM(G66:G71)+D55)/D55,2),0)</f>
        <v>5.12</v>
      </c>
      <c r="F77" s="10"/>
      <c r="G77" s="11"/>
    </row>
    <row r="78" spans="2:8" ht="25.5" x14ac:dyDescent="0.25">
      <c r="D78" s="33" t="s">
        <v>4</v>
      </c>
      <c r="E78" s="34">
        <f>SUM(E74:E77)-IF(VALUE(COUNTIF(E74:E77,"&gt;0"))=4,3,0)-IF(VALUE(COUNTIF(E74:E77,"&gt;0"))=3,2,0)-IF(VALUE(COUNTIF(E74:E77,"&gt;0"))=2,1,0)</f>
        <v>5.21</v>
      </c>
      <c r="F78" s="25"/>
    </row>
    <row r="79" spans="2:8" x14ac:dyDescent="0.25">
      <c r="E79" s="15"/>
    </row>
    <row r="80" spans="2:8" ht="25.5" x14ac:dyDescent="0.35">
      <c r="B80" s="22"/>
      <c r="C80" s="16" t="s">
        <v>23</v>
      </c>
      <c r="D80" s="149">
        <f>E78*D55</f>
        <v>67277.251000000004</v>
      </c>
      <c r="E80" s="149"/>
    </row>
    <row r="81" spans="2:8" ht="20.25" x14ac:dyDescent="0.3">
      <c r="C81" s="17" t="s">
        <v>8</v>
      </c>
      <c r="D81" s="150">
        <f>D80/D54</f>
        <v>106.1155378548896</v>
      </c>
      <c r="E81" s="150"/>
      <c r="G81" s="7"/>
      <c r="H81" s="48"/>
    </row>
    <row r="91" spans="2:8" ht="60.75" x14ac:dyDescent="0.8">
      <c r="B91" s="179" t="s">
        <v>127</v>
      </c>
      <c r="C91" s="179"/>
      <c r="D91" s="179"/>
      <c r="E91" s="179"/>
      <c r="F91" s="179"/>
      <c r="G91" s="179"/>
      <c r="H91" s="179"/>
    </row>
    <row r="92" spans="2:8" x14ac:dyDescent="0.25">
      <c r="B92" s="180" t="s">
        <v>36</v>
      </c>
      <c r="C92" s="180"/>
      <c r="D92" s="180"/>
      <c r="E92" s="180"/>
      <c r="F92" s="180"/>
      <c r="G92" s="180"/>
    </row>
    <row r="93" spans="2:8" x14ac:dyDescent="0.25">
      <c r="C93" s="52"/>
      <c r="G93" s="7"/>
    </row>
    <row r="94" spans="2:8" ht="25.5" x14ac:dyDescent="0.25">
      <c r="C94" s="14" t="s">
        <v>5</v>
      </c>
      <c r="D94" s="6"/>
    </row>
    <row r="95" spans="2:8" ht="20.25" customHeight="1" x14ac:dyDescent="0.25">
      <c r="B95" s="10"/>
      <c r="C95" s="166" t="s">
        <v>15</v>
      </c>
      <c r="D95" s="169" t="s">
        <v>99</v>
      </c>
      <c r="E95" s="170"/>
      <c r="F95" s="170"/>
      <c r="G95" s="171"/>
      <c r="H95" s="40"/>
    </row>
    <row r="96" spans="2:8" ht="20.25" customHeight="1" x14ac:dyDescent="0.25">
      <c r="B96" s="10"/>
      <c r="C96" s="167"/>
      <c r="D96" s="172" t="s">
        <v>100</v>
      </c>
      <c r="E96" s="172"/>
      <c r="F96" s="172"/>
      <c r="G96" s="172"/>
      <c r="H96" s="40"/>
    </row>
    <row r="97" spans="2:8" ht="20.25" customHeight="1" x14ac:dyDescent="0.25">
      <c r="B97" s="10"/>
      <c r="C97" s="168"/>
      <c r="D97" s="172" t="s">
        <v>104</v>
      </c>
      <c r="E97" s="172"/>
      <c r="F97" s="172"/>
      <c r="G97" s="172"/>
      <c r="H97" s="40"/>
    </row>
    <row r="98" spans="2:8" x14ac:dyDescent="0.25">
      <c r="C98" s="35" t="s">
        <v>12</v>
      </c>
      <c r="D98" s="53">
        <v>0.5</v>
      </c>
      <c r="E98" s="49"/>
      <c r="F98" s="10"/>
    </row>
    <row r="99" spans="2:8" x14ac:dyDescent="0.25">
      <c r="C99" s="1" t="s">
        <v>9</v>
      </c>
      <c r="D99" s="54">
        <v>100</v>
      </c>
      <c r="E99" s="173" t="s">
        <v>16</v>
      </c>
      <c r="F99" s="174"/>
      <c r="G99" s="177">
        <f>D100/D99</f>
        <v>1.1998</v>
      </c>
    </row>
    <row r="100" spans="2:8" x14ac:dyDescent="0.25">
      <c r="C100" s="1" t="s">
        <v>10</v>
      </c>
      <c r="D100" s="54">
        <v>119.98</v>
      </c>
      <c r="E100" s="175"/>
      <c r="F100" s="176"/>
      <c r="G100" s="178"/>
    </row>
    <row r="101" spans="2:8" x14ac:dyDescent="0.25">
      <c r="C101" s="37"/>
      <c r="D101" s="38"/>
      <c r="E101" s="50"/>
    </row>
    <row r="102" spans="2:8" x14ac:dyDescent="0.3">
      <c r="C102" s="36" t="s">
        <v>7</v>
      </c>
      <c r="D102" s="55" t="s">
        <v>105</v>
      </c>
    </row>
    <row r="103" spans="2:8" x14ac:dyDescent="0.3">
      <c r="C103" s="36" t="s">
        <v>11</v>
      </c>
      <c r="D103" s="55">
        <v>65</v>
      </c>
    </row>
    <row r="104" spans="2:8" x14ac:dyDescent="0.3">
      <c r="C104" s="36" t="s">
        <v>13</v>
      </c>
      <c r="D104" s="69" t="s">
        <v>33</v>
      </c>
      <c r="E104" s="41"/>
    </row>
    <row r="105" spans="2:8" ht="24" thickBot="1" x14ac:dyDescent="0.3">
      <c r="C105" s="42"/>
      <c r="D105" s="42"/>
    </row>
    <row r="106" spans="2:8" ht="48" thickBot="1" x14ac:dyDescent="0.3">
      <c r="B106" s="151" t="s">
        <v>17</v>
      </c>
      <c r="C106" s="152"/>
      <c r="D106" s="23" t="s">
        <v>20</v>
      </c>
      <c r="E106" s="153" t="s">
        <v>22</v>
      </c>
      <c r="F106" s="154"/>
      <c r="G106" s="2" t="s">
        <v>21</v>
      </c>
    </row>
    <row r="107" spans="2:8" ht="24" thickBot="1" x14ac:dyDescent="0.3">
      <c r="B107" s="155" t="s">
        <v>35</v>
      </c>
      <c r="C107" s="156"/>
      <c r="D107" s="70">
        <v>197.93</v>
      </c>
      <c r="E107" s="56">
        <v>0.5</v>
      </c>
      <c r="F107" s="18" t="s">
        <v>24</v>
      </c>
      <c r="G107" s="26">
        <f t="shared" ref="G107:G114" si="3">D107*E107</f>
        <v>98.965000000000003</v>
      </c>
      <c r="H107" s="157"/>
    </row>
    <row r="108" spans="2:8" x14ac:dyDescent="0.25">
      <c r="B108" s="158" t="s">
        <v>18</v>
      </c>
      <c r="C108" s="159"/>
      <c r="D108" s="59">
        <v>97.44</v>
      </c>
      <c r="E108" s="57">
        <v>0.3</v>
      </c>
      <c r="F108" s="19" t="s">
        <v>25</v>
      </c>
      <c r="G108" s="27">
        <f t="shared" si="3"/>
        <v>29.231999999999999</v>
      </c>
      <c r="H108" s="157"/>
    </row>
    <row r="109" spans="2:8" ht="24" thickBot="1" x14ac:dyDescent="0.3">
      <c r="B109" s="160" t="s">
        <v>19</v>
      </c>
      <c r="C109" s="161"/>
      <c r="D109" s="62">
        <v>151.63</v>
      </c>
      <c r="E109" s="58">
        <v>0.3</v>
      </c>
      <c r="F109" s="20" t="s">
        <v>25</v>
      </c>
      <c r="G109" s="28">
        <f t="shared" si="3"/>
        <v>45.488999999999997</v>
      </c>
      <c r="H109" s="157"/>
    </row>
    <row r="110" spans="2:8" ht="24" thickBot="1" x14ac:dyDescent="0.3">
      <c r="B110" s="162" t="s">
        <v>27</v>
      </c>
      <c r="C110" s="163"/>
      <c r="D110" s="71">
        <v>731.97</v>
      </c>
      <c r="E110" s="71"/>
      <c r="F110" s="24" t="s">
        <v>24</v>
      </c>
      <c r="G110" s="29">
        <f t="shared" si="3"/>
        <v>0</v>
      </c>
      <c r="H110" s="157"/>
    </row>
    <row r="111" spans="2:8" x14ac:dyDescent="0.25">
      <c r="B111" s="158" t="s">
        <v>32</v>
      </c>
      <c r="C111" s="159"/>
      <c r="D111" s="59">
        <v>652.6</v>
      </c>
      <c r="E111" s="59">
        <v>1</v>
      </c>
      <c r="F111" s="19" t="s">
        <v>24</v>
      </c>
      <c r="G111" s="27">
        <f t="shared" si="3"/>
        <v>652.6</v>
      </c>
      <c r="H111" s="157"/>
    </row>
    <row r="112" spans="2:8" x14ac:dyDescent="0.25">
      <c r="B112" s="164" t="s">
        <v>26</v>
      </c>
      <c r="C112" s="165"/>
      <c r="D112" s="72">
        <v>526.99</v>
      </c>
      <c r="E112" s="60"/>
      <c r="F112" s="21" t="s">
        <v>24</v>
      </c>
      <c r="G112" s="30">
        <f t="shared" si="3"/>
        <v>0</v>
      </c>
      <c r="H112" s="157"/>
    </row>
    <row r="113" spans="2:8" x14ac:dyDescent="0.25">
      <c r="B113" s="164" t="s">
        <v>28</v>
      </c>
      <c r="C113" s="165"/>
      <c r="D113" s="73">
        <v>5438.99</v>
      </c>
      <c r="E113" s="61">
        <v>0.5</v>
      </c>
      <c r="F113" s="21" t="s">
        <v>24</v>
      </c>
      <c r="G113" s="30">
        <f t="shared" si="3"/>
        <v>2719.4949999999999</v>
      </c>
      <c r="H113" s="157"/>
    </row>
    <row r="114" spans="2:8" x14ac:dyDescent="0.25">
      <c r="B114" s="164" t="s">
        <v>29</v>
      </c>
      <c r="C114" s="165"/>
      <c r="D114" s="73">
        <v>1672.77</v>
      </c>
      <c r="E114" s="61">
        <v>0.5</v>
      </c>
      <c r="F114" s="21" t="s">
        <v>24</v>
      </c>
      <c r="G114" s="30">
        <f t="shared" si="3"/>
        <v>836.38499999999999</v>
      </c>
      <c r="H114" s="157"/>
    </row>
    <row r="115" spans="2:8" x14ac:dyDescent="0.25">
      <c r="B115" s="164" t="s">
        <v>31</v>
      </c>
      <c r="C115" s="165"/>
      <c r="D115" s="73">
        <v>548.24</v>
      </c>
      <c r="E115" s="61">
        <v>0.5</v>
      </c>
      <c r="F115" s="21" t="s">
        <v>24</v>
      </c>
      <c r="G115" s="30">
        <f>D115*E115</f>
        <v>274.12</v>
      </c>
      <c r="H115" s="157"/>
    </row>
    <row r="116" spans="2:8" ht="24" thickBot="1" x14ac:dyDescent="0.3">
      <c r="B116" s="160" t="s">
        <v>30</v>
      </c>
      <c r="C116" s="161"/>
      <c r="D116" s="74">
        <v>340.74</v>
      </c>
      <c r="E116" s="62">
        <v>5</v>
      </c>
      <c r="F116" s="20" t="s">
        <v>24</v>
      </c>
      <c r="G116" s="31">
        <f>D116*E116</f>
        <v>1703.7</v>
      </c>
      <c r="H116" s="157"/>
    </row>
    <row r="117" spans="2:8" x14ac:dyDescent="0.25">
      <c r="C117" s="3"/>
      <c r="D117" s="3"/>
      <c r="E117" s="4"/>
      <c r="F117" s="4"/>
      <c r="H117" s="45"/>
    </row>
    <row r="118" spans="2:8" ht="25.5" x14ac:dyDescent="0.25">
      <c r="C118" s="14" t="s">
        <v>14</v>
      </c>
      <c r="D118" s="6"/>
    </row>
    <row r="119" spans="2:8" ht="20.25" x14ac:dyDescent="0.25">
      <c r="C119" s="148" t="s">
        <v>6</v>
      </c>
      <c r="D119" s="51" t="s">
        <v>0</v>
      </c>
      <c r="E119" s="9">
        <f>IF(G107&gt;0, ROUND((G107+D100)/D100,2), 0)</f>
        <v>1.82</v>
      </c>
      <c r="F119" s="9"/>
      <c r="G119" s="10"/>
      <c r="H119" s="7"/>
    </row>
    <row r="120" spans="2:8" x14ac:dyDescent="0.25">
      <c r="C120" s="148"/>
      <c r="D120" s="51" t="s">
        <v>1</v>
      </c>
      <c r="E120" s="9">
        <f>IF(SUM(G108:G109)&gt;0,ROUND((G108+G109+D100)/D100,2),0)</f>
        <v>1.62</v>
      </c>
      <c r="F120" s="9"/>
      <c r="G120" s="11"/>
      <c r="H120" s="47"/>
    </row>
    <row r="121" spans="2:8" x14ac:dyDescent="0.25">
      <c r="C121" s="148"/>
      <c r="D121" s="51" t="s">
        <v>2</v>
      </c>
      <c r="E121" s="9">
        <f>IF(G110&gt;0,ROUND((G110+D100)/D100,2),0)</f>
        <v>0</v>
      </c>
      <c r="F121" s="12"/>
      <c r="G121" s="11"/>
    </row>
    <row r="122" spans="2:8" x14ac:dyDescent="0.25">
      <c r="C122" s="148"/>
      <c r="D122" s="13" t="s">
        <v>3</v>
      </c>
      <c r="E122" s="32">
        <f>IF(SUM(G111:G116)&gt;0,ROUND((SUM(G111:G116)+D100)/D100,2),0)</f>
        <v>52.56</v>
      </c>
      <c r="F122" s="10"/>
      <c r="G122" s="11"/>
    </row>
    <row r="123" spans="2:8" ht="25.5" x14ac:dyDescent="0.25">
      <c r="D123" s="33" t="s">
        <v>4</v>
      </c>
      <c r="E123" s="34">
        <f>SUM(E119:E122)-IF(VALUE(COUNTIF(E119:E122,"&gt;0"))=4,3,0)-IF(VALUE(COUNTIF(E119:E122,"&gt;0"))=3,2,0)-IF(VALUE(COUNTIF(E119:E122,"&gt;0"))=2,1,0)</f>
        <v>54</v>
      </c>
      <c r="F123" s="25"/>
    </row>
    <row r="124" spans="2:8" x14ac:dyDescent="0.25">
      <c r="E124" s="15"/>
    </row>
    <row r="125" spans="2:8" ht="25.5" x14ac:dyDescent="0.35">
      <c r="B125" s="22"/>
      <c r="C125" s="16" t="s">
        <v>23</v>
      </c>
      <c r="D125" s="149">
        <f>E123*D100</f>
        <v>6478.92</v>
      </c>
      <c r="E125" s="149"/>
    </row>
    <row r="126" spans="2:8" ht="20.25" x14ac:dyDescent="0.3">
      <c r="C126" s="17" t="s">
        <v>8</v>
      </c>
      <c r="D126" s="150">
        <f>D125/D99</f>
        <v>64.789199999999994</v>
      </c>
      <c r="E126" s="150"/>
      <c r="G126" s="7"/>
      <c r="H126" s="48"/>
    </row>
    <row r="136" spans="2:8" ht="60.75" x14ac:dyDescent="0.8">
      <c r="B136" s="179" t="s">
        <v>128</v>
      </c>
      <c r="C136" s="179"/>
      <c r="D136" s="179"/>
      <c r="E136" s="179"/>
      <c r="F136" s="179"/>
      <c r="G136" s="179"/>
      <c r="H136" s="179"/>
    </row>
    <row r="137" spans="2:8" x14ac:dyDescent="0.25">
      <c r="B137" s="180" t="s">
        <v>36</v>
      </c>
      <c r="C137" s="180"/>
      <c r="D137" s="180"/>
      <c r="E137" s="180"/>
      <c r="F137" s="180"/>
      <c r="G137" s="180"/>
    </row>
    <row r="138" spans="2:8" x14ac:dyDescent="0.25">
      <c r="C138" s="52"/>
      <c r="G138" s="7"/>
    </row>
    <row r="139" spans="2:8" ht="25.5" x14ac:dyDescent="0.25">
      <c r="C139" s="14" t="s">
        <v>5</v>
      </c>
      <c r="D139" s="6"/>
    </row>
    <row r="140" spans="2:8" ht="20.25" customHeight="1" x14ac:dyDescent="0.25">
      <c r="B140" s="10"/>
      <c r="C140" s="166" t="s">
        <v>15</v>
      </c>
      <c r="D140" s="169" t="s">
        <v>99</v>
      </c>
      <c r="E140" s="170"/>
      <c r="F140" s="170"/>
      <c r="G140" s="171"/>
      <c r="H140" s="40"/>
    </row>
    <row r="141" spans="2:8" ht="20.25" customHeight="1" x14ac:dyDescent="0.25">
      <c r="B141" s="10"/>
      <c r="C141" s="167"/>
      <c r="D141" s="172" t="s">
        <v>100</v>
      </c>
      <c r="E141" s="172"/>
      <c r="F141" s="172"/>
      <c r="G141" s="172"/>
      <c r="H141" s="40"/>
    </row>
    <row r="142" spans="2:8" ht="20.25" customHeight="1" x14ac:dyDescent="0.25">
      <c r="B142" s="10"/>
      <c r="C142" s="168"/>
      <c r="D142" s="172" t="s">
        <v>106</v>
      </c>
      <c r="E142" s="172"/>
      <c r="F142" s="172"/>
      <c r="G142" s="172"/>
      <c r="H142" s="40"/>
    </row>
    <row r="143" spans="2:8" x14ac:dyDescent="0.25">
      <c r="C143" s="35" t="s">
        <v>12</v>
      </c>
      <c r="D143" s="53">
        <v>0.5</v>
      </c>
      <c r="E143" s="49"/>
      <c r="F143" s="10"/>
    </row>
    <row r="144" spans="2:8" x14ac:dyDescent="0.25">
      <c r="C144" s="1" t="s">
        <v>9</v>
      </c>
      <c r="D144" s="54">
        <v>100</v>
      </c>
      <c r="E144" s="173" t="s">
        <v>16</v>
      </c>
      <c r="F144" s="174"/>
      <c r="G144" s="177">
        <f>D145/D144</f>
        <v>1.1506999999999998</v>
      </c>
    </row>
    <row r="145" spans="2:8" x14ac:dyDescent="0.25">
      <c r="C145" s="1" t="s">
        <v>10</v>
      </c>
      <c r="D145" s="54">
        <v>115.07</v>
      </c>
      <c r="E145" s="175"/>
      <c r="F145" s="176"/>
      <c r="G145" s="178"/>
    </row>
    <row r="146" spans="2:8" x14ac:dyDescent="0.25">
      <c r="C146" s="37"/>
      <c r="D146" s="38"/>
      <c r="E146" s="50"/>
    </row>
    <row r="147" spans="2:8" x14ac:dyDescent="0.3">
      <c r="C147" s="36" t="s">
        <v>7</v>
      </c>
      <c r="D147" s="55" t="s">
        <v>105</v>
      </c>
    </row>
    <row r="148" spans="2:8" x14ac:dyDescent="0.3">
      <c r="C148" s="36" t="s">
        <v>11</v>
      </c>
      <c r="D148" s="55">
        <v>65</v>
      </c>
    </row>
    <row r="149" spans="2:8" x14ac:dyDescent="0.3">
      <c r="C149" s="36" t="s">
        <v>13</v>
      </c>
      <c r="D149" s="69" t="s">
        <v>33</v>
      </c>
      <c r="E149" s="41"/>
    </row>
    <row r="150" spans="2:8" ht="24" thickBot="1" x14ac:dyDescent="0.3">
      <c r="C150" s="42"/>
      <c r="D150" s="42"/>
    </row>
    <row r="151" spans="2:8" ht="48" thickBot="1" x14ac:dyDescent="0.3">
      <c r="B151" s="151" t="s">
        <v>17</v>
      </c>
      <c r="C151" s="152"/>
      <c r="D151" s="23" t="s">
        <v>20</v>
      </c>
      <c r="E151" s="153" t="s">
        <v>22</v>
      </c>
      <c r="F151" s="154"/>
      <c r="G151" s="2" t="s">
        <v>21</v>
      </c>
    </row>
    <row r="152" spans="2:8" ht="24" thickBot="1" x14ac:dyDescent="0.3">
      <c r="B152" s="155" t="s">
        <v>35</v>
      </c>
      <c r="C152" s="156"/>
      <c r="D152" s="70">
        <v>197.93</v>
      </c>
      <c r="E152" s="56">
        <v>0.5</v>
      </c>
      <c r="F152" s="18" t="s">
        <v>24</v>
      </c>
      <c r="G152" s="26">
        <f t="shared" ref="G152:G159" si="4">D152*E152</f>
        <v>98.965000000000003</v>
      </c>
      <c r="H152" s="157"/>
    </row>
    <row r="153" spans="2:8" x14ac:dyDescent="0.25">
      <c r="B153" s="158" t="s">
        <v>18</v>
      </c>
      <c r="C153" s="159"/>
      <c r="D153" s="59">
        <v>97.44</v>
      </c>
      <c r="E153" s="57">
        <v>0.3</v>
      </c>
      <c r="F153" s="19" t="s">
        <v>25</v>
      </c>
      <c r="G153" s="27">
        <f t="shared" si="4"/>
        <v>29.231999999999999</v>
      </c>
      <c r="H153" s="157"/>
    </row>
    <row r="154" spans="2:8" ht="24" thickBot="1" x14ac:dyDescent="0.3">
      <c r="B154" s="160" t="s">
        <v>19</v>
      </c>
      <c r="C154" s="161"/>
      <c r="D154" s="62">
        <v>151.63</v>
      </c>
      <c r="E154" s="58">
        <v>0.3</v>
      </c>
      <c r="F154" s="20" t="s">
        <v>25</v>
      </c>
      <c r="G154" s="28">
        <f t="shared" si="4"/>
        <v>45.488999999999997</v>
      </c>
      <c r="H154" s="157"/>
    </row>
    <row r="155" spans="2:8" ht="24" thickBot="1" x14ac:dyDescent="0.3">
      <c r="B155" s="162" t="s">
        <v>27</v>
      </c>
      <c r="C155" s="163"/>
      <c r="D155" s="71">
        <v>731.97</v>
      </c>
      <c r="E155" s="71"/>
      <c r="F155" s="24" t="s">
        <v>24</v>
      </c>
      <c r="G155" s="29">
        <f t="shared" si="4"/>
        <v>0</v>
      </c>
      <c r="H155" s="157"/>
    </row>
    <row r="156" spans="2:8" x14ac:dyDescent="0.25">
      <c r="B156" s="158" t="s">
        <v>32</v>
      </c>
      <c r="C156" s="159"/>
      <c r="D156" s="59">
        <v>652.6</v>
      </c>
      <c r="E156" s="59">
        <v>1</v>
      </c>
      <c r="F156" s="19" t="s">
        <v>24</v>
      </c>
      <c r="G156" s="27">
        <f t="shared" si="4"/>
        <v>652.6</v>
      </c>
      <c r="H156" s="157"/>
    </row>
    <row r="157" spans="2:8" x14ac:dyDescent="0.25">
      <c r="B157" s="164" t="s">
        <v>26</v>
      </c>
      <c r="C157" s="165"/>
      <c r="D157" s="72">
        <v>526.99</v>
      </c>
      <c r="E157" s="60"/>
      <c r="F157" s="21" t="s">
        <v>24</v>
      </c>
      <c r="G157" s="30">
        <f t="shared" si="4"/>
        <v>0</v>
      </c>
      <c r="H157" s="157"/>
    </row>
    <row r="158" spans="2:8" x14ac:dyDescent="0.25">
      <c r="B158" s="164" t="s">
        <v>28</v>
      </c>
      <c r="C158" s="165"/>
      <c r="D158" s="73">
        <v>5438.99</v>
      </c>
      <c r="E158" s="61">
        <v>0.5</v>
      </c>
      <c r="F158" s="21" t="s">
        <v>24</v>
      </c>
      <c r="G158" s="30">
        <f t="shared" si="4"/>
        <v>2719.4949999999999</v>
      </c>
      <c r="H158" s="157"/>
    </row>
    <row r="159" spans="2:8" x14ac:dyDescent="0.25">
      <c r="B159" s="164" t="s">
        <v>29</v>
      </c>
      <c r="C159" s="165"/>
      <c r="D159" s="73">
        <v>1672.77</v>
      </c>
      <c r="E159" s="61">
        <v>0.5</v>
      </c>
      <c r="F159" s="21" t="s">
        <v>24</v>
      </c>
      <c r="G159" s="30">
        <f t="shared" si="4"/>
        <v>836.38499999999999</v>
      </c>
      <c r="H159" s="157"/>
    </row>
    <row r="160" spans="2:8" x14ac:dyDescent="0.25">
      <c r="B160" s="164" t="s">
        <v>31</v>
      </c>
      <c r="C160" s="165"/>
      <c r="D160" s="73">
        <v>548.24</v>
      </c>
      <c r="E160" s="61">
        <v>0.5</v>
      </c>
      <c r="F160" s="21" t="s">
        <v>24</v>
      </c>
      <c r="G160" s="30">
        <f>D160*E160</f>
        <v>274.12</v>
      </c>
      <c r="H160" s="157"/>
    </row>
    <row r="161" spans="2:8" ht="24" thickBot="1" x14ac:dyDescent="0.3">
      <c r="B161" s="160" t="s">
        <v>30</v>
      </c>
      <c r="C161" s="161"/>
      <c r="D161" s="74">
        <v>340.74</v>
      </c>
      <c r="E161" s="62">
        <v>5</v>
      </c>
      <c r="F161" s="20" t="s">
        <v>24</v>
      </c>
      <c r="G161" s="31">
        <f>D161*E161</f>
        <v>1703.7</v>
      </c>
      <c r="H161" s="157"/>
    </row>
    <row r="162" spans="2:8" x14ac:dyDescent="0.25">
      <c r="C162" s="3"/>
      <c r="D162" s="3"/>
      <c r="E162" s="4"/>
      <c r="F162" s="4"/>
      <c r="H162" s="45"/>
    </row>
    <row r="163" spans="2:8" ht="25.5" x14ac:dyDescent="0.25">
      <c r="C163" s="14" t="s">
        <v>14</v>
      </c>
      <c r="D163" s="6"/>
    </row>
    <row r="164" spans="2:8" ht="20.25" x14ac:dyDescent="0.25">
      <c r="C164" s="148" t="s">
        <v>6</v>
      </c>
      <c r="D164" s="51" t="s">
        <v>0</v>
      </c>
      <c r="E164" s="9">
        <f>IF(G152&gt;0, ROUND((G152+D145)/D145,2), 0)</f>
        <v>1.86</v>
      </c>
      <c r="F164" s="9"/>
      <c r="G164" s="10"/>
      <c r="H164" s="7"/>
    </row>
    <row r="165" spans="2:8" x14ac:dyDescent="0.25">
      <c r="C165" s="148"/>
      <c r="D165" s="51" t="s">
        <v>1</v>
      </c>
      <c r="E165" s="9">
        <f>IF(SUM(G153:G154)&gt;0,ROUND((G153+G154+D145)/D145,2),0)</f>
        <v>1.65</v>
      </c>
      <c r="F165" s="9"/>
      <c r="G165" s="11"/>
      <c r="H165" s="47"/>
    </row>
    <row r="166" spans="2:8" x14ac:dyDescent="0.25">
      <c r="C166" s="148"/>
      <c r="D166" s="51" t="s">
        <v>2</v>
      </c>
      <c r="E166" s="9">
        <f>IF(G155&gt;0,ROUND((G155+D145)/D145,2),0)</f>
        <v>0</v>
      </c>
      <c r="F166" s="12"/>
      <c r="G166" s="11"/>
    </row>
    <row r="167" spans="2:8" x14ac:dyDescent="0.25">
      <c r="C167" s="148"/>
      <c r="D167" s="13" t="s">
        <v>3</v>
      </c>
      <c r="E167" s="32">
        <f>IF(SUM(G156:G161)&gt;0,ROUND((SUM(G156:G161)+D145)/D145,2),0)</f>
        <v>54.76</v>
      </c>
      <c r="F167" s="10"/>
      <c r="G167" s="11"/>
    </row>
    <row r="168" spans="2:8" ht="25.5" x14ac:dyDescent="0.25">
      <c r="D168" s="33" t="s">
        <v>4</v>
      </c>
      <c r="E168" s="34">
        <f>SUM(E164:E167)-IF(VALUE(COUNTIF(E164:E167,"&gt;0"))=4,3,0)-IF(VALUE(COUNTIF(E164:E167,"&gt;0"))=3,2,0)-IF(VALUE(COUNTIF(E164:E167,"&gt;0"))=2,1,0)</f>
        <v>56.269999999999996</v>
      </c>
      <c r="F168" s="25"/>
    </row>
    <row r="169" spans="2:8" x14ac:dyDescent="0.25">
      <c r="E169" s="15"/>
    </row>
    <row r="170" spans="2:8" ht="25.5" x14ac:dyDescent="0.35">
      <c r="B170" s="22"/>
      <c r="C170" s="16" t="s">
        <v>23</v>
      </c>
      <c r="D170" s="149">
        <f>E168*D145</f>
        <v>6474.9888999999994</v>
      </c>
      <c r="E170" s="149"/>
    </row>
    <row r="171" spans="2:8" ht="20.25" x14ac:dyDescent="0.3">
      <c r="C171" s="17" t="s">
        <v>8</v>
      </c>
      <c r="D171" s="150">
        <f>D170/D144</f>
        <v>64.749888999999996</v>
      </c>
      <c r="E171" s="150"/>
      <c r="G171" s="7"/>
      <c r="H171" s="48"/>
    </row>
    <row r="181" spans="2:8" ht="60.75" x14ac:dyDescent="0.8">
      <c r="B181" s="179" t="s">
        <v>129</v>
      </c>
      <c r="C181" s="179"/>
      <c r="D181" s="179"/>
      <c r="E181" s="179"/>
      <c r="F181" s="179"/>
      <c r="G181" s="179"/>
      <c r="H181" s="179"/>
    </row>
    <row r="182" spans="2:8" x14ac:dyDescent="0.25">
      <c r="B182" s="180" t="s">
        <v>36</v>
      </c>
      <c r="C182" s="180"/>
      <c r="D182" s="180"/>
      <c r="E182" s="180"/>
      <c r="F182" s="180"/>
      <c r="G182" s="180"/>
    </row>
    <row r="183" spans="2:8" x14ac:dyDescent="0.25">
      <c r="C183" s="52"/>
      <c r="G183" s="7"/>
    </row>
    <row r="184" spans="2:8" ht="25.5" x14ac:dyDescent="0.25">
      <c r="C184" s="14" t="s">
        <v>5</v>
      </c>
      <c r="D184" s="6"/>
    </row>
    <row r="185" spans="2:8" ht="20.25" customHeight="1" x14ac:dyDescent="0.25">
      <c r="B185" s="10"/>
      <c r="C185" s="166" t="s">
        <v>15</v>
      </c>
      <c r="D185" s="169" t="s">
        <v>99</v>
      </c>
      <c r="E185" s="170"/>
      <c r="F185" s="170"/>
      <c r="G185" s="171"/>
      <c r="H185" s="40"/>
    </row>
    <row r="186" spans="2:8" ht="20.25" customHeight="1" x14ac:dyDescent="0.25">
      <c r="B186" s="10"/>
      <c r="C186" s="167"/>
      <c r="D186" s="172" t="s">
        <v>122</v>
      </c>
      <c r="E186" s="172"/>
      <c r="F186" s="172"/>
      <c r="G186" s="172"/>
      <c r="H186" s="40"/>
    </row>
    <row r="187" spans="2:8" ht="20.25" customHeight="1" x14ac:dyDescent="0.25">
      <c r="B187" s="10"/>
      <c r="C187" s="168"/>
      <c r="D187" s="172" t="s">
        <v>123</v>
      </c>
      <c r="E187" s="172"/>
      <c r="F187" s="172"/>
      <c r="G187" s="172"/>
      <c r="H187" s="40"/>
    </row>
    <row r="188" spans="2:8" x14ac:dyDescent="0.25">
      <c r="C188" s="35" t="s">
        <v>12</v>
      </c>
      <c r="D188" s="53">
        <v>0.4</v>
      </c>
      <c r="E188" s="49"/>
      <c r="F188" s="10"/>
    </row>
    <row r="189" spans="2:8" x14ac:dyDescent="0.25">
      <c r="C189" s="1" t="s">
        <v>9</v>
      </c>
      <c r="D189" s="146">
        <v>50</v>
      </c>
      <c r="E189" s="173" t="s">
        <v>16</v>
      </c>
      <c r="F189" s="174"/>
      <c r="G189" s="177">
        <f>D190/D189</f>
        <v>37.363399999999999</v>
      </c>
    </row>
    <row r="190" spans="2:8" x14ac:dyDescent="0.25">
      <c r="C190" s="1" t="s">
        <v>10</v>
      </c>
      <c r="D190" s="54">
        <v>1868.17</v>
      </c>
      <c r="E190" s="175"/>
      <c r="F190" s="176"/>
      <c r="G190" s="178"/>
    </row>
    <row r="191" spans="2:8" x14ac:dyDescent="0.25">
      <c r="C191" s="37"/>
      <c r="D191" s="38"/>
      <c r="E191" s="50"/>
    </row>
    <row r="192" spans="2:8" x14ac:dyDescent="0.3">
      <c r="C192" s="36" t="s">
        <v>7</v>
      </c>
      <c r="D192" s="55" t="s">
        <v>124</v>
      </c>
    </row>
    <row r="193" spans="2:8" x14ac:dyDescent="0.3">
      <c r="C193" s="36" t="s">
        <v>11</v>
      </c>
      <c r="D193" s="55">
        <v>75</v>
      </c>
    </row>
    <row r="194" spans="2:8" x14ac:dyDescent="0.3">
      <c r="C194" s="36" t="s">
        <v>13</v>
      </c>
      <c r="D194" s="69" t="s">
        <v>33</v>
      </c>
      <c r="E194" s="41"/>
    </row>
    <row r="195" spans="2:8" ht="24" thickBot="1" x14ac:dyDescent="0.3">
      <c r="C195" s="42"/>
      <c r="D195" s="42"/>
    </row>
    <row r="196" spans="2:8" ht="48" thickBot="1" x14ac:dyDescent="0.3">
      <c r="B196" s="151" t="s">
        <v>17</v>
      </c>
      <c r="C196" s="152"/>
      <c r="D196" s="23" t="s">
        <v>20</v>
      </c>
      <c r="E196" s="153" t="s">
        <v>22</v>
      </c>
      <c r="F196" s="154"/>
      <c r="G196" s="2" t="s">
        <v>21</v>
      </c>
    </row>
    <row r="197" spans="2:8" ht="24" thickBot="1" x14ac:dyDescent="0.3">
      <c r="B197" s="155" t="s">
        <v>35</v>
      </c>
      <c r="C197" s="156"/>
      <c r="D197" s="70">
        <v>197.93</v>
      </c>
      <c r="E197" s="56">
        <v>0.4</v>
      </c>
      <c r="F197" s="18" t="s">
        <v>24</v>
      </c>
      <c r="G197" s="26">
        <f t="shared" ref="G197:G204" si="5">D197*E197</f>
        <v>79.172000000000011</v>
      </c>
      <c r="H197" s="157"/>
    </row>
    <row r="198" spans="2:8" x14ac:dyDescent="0.25">
      <c r="B198" s="158" t="s">
        <v>18</v>
      </c>
      <c r="C198" s="159"/>
      <c r="D198" s="59">
        <v>97.44</v>
      </c>
      <c r="E198" s="57">
        <v>0.2</v>
      </c>
      <c r="F198" s="19" t="s">
        <v>25</v>
      </c>
      <c r="G198" s="27">
        <f t="shared" si="5"/>
        <v>19.488</v>
      </c>
      <c r="H198" s="157"/>
    </row>
    <row r="199" spans="2:8" ht="24" thickBot="1" x14ac:dyDescent="0.3">
      <c r="B199" s="160" t="s">
        <v>19</v>
      </c>
      <c r="C199" s="161"/>
      <c r="D199" s="62">
        <v>151.63</v>
      </c>
      <c r="E199" s="58">
        <v>0.2</v>
      </c>
      <c r="F199" s="20" t="s">
        <v>25</v>
      </c>
      <c r="G199" s="28">
        <f t="shared" si="5"/>
        <v>30.326000000000001</v>
      </c>
      <c r="H199" s="157"/>
    </row>
    <row r="200" spans="2:8" ht="24" thickBot="1" x14ac:dyDescent="0.3">
      <c r="B200" s="162" t="s">
        <v>27</v>
      </c>
      <c r="C200" s="163"/>
      <c r="D200" s="71">
        <v>731.97</v>
      </c>
      <c r="E200" s="71"/>
      <c r="F200" s="24" t="s">
        <v>24</v>
      </c>
      <c r="G200" s="29">
        <f t="shared" si="5"/>
        <v>0</v>
      </c>
      <c r="H200" s="157"/>
    </row>
    <row r="201" spans="2:8" x14ac:dyDescent="0.25">
      <c r="B201" s="158" t="s">
        <v>32</v>
      </c>
      <c r="C201" s="159"/>
      <c r="D201" s="59">
        <v>652.6</v>
      </c>
      <c r="E201" s="59">
        <v>0.8</v>
      </c>
      <c r="F201" s="19" t="s">
        <v>24</v>
      </c>
      <c r="G201" s="27">
        <f t="shared" si="5"/>
        <v>522.08000000000004</v>
      </c>
      <c r="H201" s="157"/>
    </row>
    <row r="202" spans="2:8" x14ac:dyDescent="0.25">
      <c r="B202" s="164" t="s">
        <v>26</v>
      </c>
      <c r="C202" s="165"/>
      <c r="D202" s="72">
        <v>526.99</v>
      </c>
      <c r="E202" s="60"/>
      <c r="F202" s="21" t="s">
        <v>24</v>
      </c>
      <c r="G202" s="30">
        <f t="shared" si="5"/>
        <v>0</v>
      </c>
      <c r="H202" s="157"/>
    </row>
    <row r="203" spans="2:8" x14ac:dyDescent="0.25">
      <c r="B203" s="164" t="s">
        <v>28</v>
      </c>
      <c r="C203" s="165"/>
      <c r="D203" s="73">
        <v>5438.99</v>
      </c>
      <c r="E203" s="61">
        <v>0.4</v>
      </c>
      <c r="F203" s="21" t="s">
        <v>24</v>
      </c>
      <c r="G203" s="30">
        <f t="shared" si="5"/>
        <v>2175.596</v>
      </c>
      <c r="H203" s="157"/>
    </row>
    <row r="204" spans="2:8" x14ac:dyDescent="0.25">
      <c r="B204" s="164" t="s">
        <v>29</v>
      </c>
      <c r="C204" s="165"/>
      <c r="D204" s="73">
        <v>1672.77</v>
      </c>
      <c r="E204" s="61">
        <v>0.4</v>
      </c>
      <c r="F204" s="21" t="s">
        <v>24</v>
      </c>
      <c r="G204" s="30">
        <f t="shared" si="5"/>
        <v>669.10800000000006</v>
      </c>
      <c r="H204" s="157"/>
    </row>
    <row r="205" spans="2:8" x14ac:dyDescent="0.25">
      <c r="B205" s="164" t="s">
        <v>31</v>
      </c>
      <c r="C205" s="165"/>
      <c r="D205" s="73">
        <v>548.24</v>
      </c>
      <c r="E205" s="61">
        <v>0.4</v>
      </c>
      <c r="F205" s="21" t="s">
        <v>24</v>
      </c>
      <c r="G205" s="30">
        <f>D205*E205</f>
        <v>219.29600000000002</v>
      </c>
      <c r="H205" s="157"/>
    </row>
    <row r="206" spans="2:8" ht="24" thickBot="1" x14ac:dyDescent="0.3">
      <c r="B206" s="160" t="s">
        <v>30</v>
      </c>
      <c r="C206" s="161"/>
      <c r="D206" s="74">
        <v>340.74</v>
      </c>
      <c r="E206" s="62">
        <v>4</v>
      </c>
      <c r="F206" s="20" t="s">
        <v>24</v>
      </c>
      <c r="G206" s="31">
        <f>D206*E206</f>
        <v>1362.96</v>
      </c>
      <c r="H206" s="157"/>
    </row>
    <row r="207" spans="2:8" x14ac:dyDescent="0.25">
      <c r="C207" s="3"/>
      <c r="D207" s="3"/>
      <c r="E207" s="4"/>
      <c r="F207" s="4"/>
      <c r="H207" s="45"/>
    </row>
    <row r="208" spans="2:8" ht="25.5" x14ac:dyDescent="0.25">
      <c r="C208" s="14" t="s">
        <v>14</v>
      </c>
      <c r="D208" s="6"/>
    </row>
    <row r="209" spans="2:8" ht="20.25" x14ac:dyDescent="0.25">
      <c r="C209" s="148" t="s">
        <v>6</v>
      </c>
      <c r="D209" s="51" t="s">
        <v>0</v>
      </c>
      <c r="E209" s="9">
        <f>IF(G197&gt;0, ROUND((G197+D190)/D190,2), 0)</f>
        <v>1.04</v>
      </c>
      <c r="F209" s="9"/>
      <c r="G209" s="10"/>
      <c r="H209" s="7"/>
    </row>
    <row r="210" spans="2:8" x14ac:dyDescent="0.25">
      <c r="C210" s="148"/>
      <c r="D210" s="51" t="s">
        <v>1</v>
      </c>
      <c r="E210" s="9">
        <f>IF(SUM(G198:G199)&gt;0,ROUND((G198+G199+D190)/D190,2),0)</f>
        <v>1.03</v>
      </c>
      <c r="F210" s="9"/>
      <c r="G210" s="11"/>
      <c r="H210" s="47"/>
    </row>
    <row r="211" spans="2:8" x14ac:dyDescent="0.25">
      <c r="C211" s="148"/>
      <c r="D211" s="51" t="s">
        <v>2</v>
      </c>
      <c r="E211" s="9">
        <f>IF(G200&gt;0,ROUND((G200+D190)/D190,2),0)</f>
        <v>0</v>
      </c>
      <c r="F211" s="12"/>
      <c r="G211" s="11"/>
    </row>
    <row r="212" spans="2:8" x14ac:dyDescent="0.25">
      <c r="C212" s="148"/>
      <c r="D212" s="13" t="s">
        <v>3</v>
      </c>
      <c r="E212" s="32">
        <f>IF(SUM(G201:G206)&gt;0,ROUND((SUM(G201:G206)+D190)/D190,2),0)</f>
        <v>3.65</v>
      </c>
      <c r="F212" s="10"/>
      <c r="G212" s="11"/>
    </row>
    <row r="213" spans="2:8" ht="25.5" x14ac:dyDescent="0.25">
      <c r="D213" s="33" t="s">
        <v>4</v>
      </c>
      <c r="E213" s="34">
        <f>SUM(E209:E212)-IF(VALUE(COUNTIF(E209:E212,"&gt;0"))=4,3,0)-IF(VALUE(COUNTIF(E209:E212,"&gt;0"))=3,2,0)-IF(VALUE(COUNTIF(E209:E212,"&gt;0"))=2,1,0)</f>
        <v>3.7200000000000006</v>
      </c>
      <c r="F213" s="25"/>
    </row>
    <row r="214" spans="2:8" x14ac:dyDescent="0.25">
      <c r="E214" s="15"/>
    </row>
    <row r="215" spans="2:8" ht="25.5" x14ac:dyDescent="0.35">
      <c r="B215" s="22"/>
      <c r="C215" s="16" t="s">
        <v>23</v>
      </c>
      <c r="D215" s="149">
        <f>E213*D190</f>
        <v>6949.5924000000014</v>
      </c>
      <c r="E215" s="149"/>
    </row>
    <row r="216" spans="2:8" ht="20.25" x14ac:dyDescent="0.3">
      <c r="C216" s="17" t="s">
        <v>8</v>
      </c>
      <c r="D216" s="150">
        <f>D215/D189</f>
        <v>138.99184800000003</v>
      </c>
      <c r="E216" s="150"/>
      <c r="G216" s="7"/>
      <c r="H216" s="48"/>
    </row>
    <row r="226" spans="2:8" ht="60.75" x14ac:dyDescent="0.8">
      <c r="B226" s="179" t="s">
        <v>130</v>
      </c>
      <c r="C226" s="179"/>
      <c r="D226" s="179"/>
      <c r="E226" s="179"/>
      <c r="F226" s="179"/>
      <c r="G226" s="179"/>
      <c r="H226" s="179"/>
    </row>
    <row r="227" spans="2:8" x14ac:dyDescent="0.25">
      <c r="B227" s="180" t="s">
        <v>36</v>
      </c>
      <c r="C227" s="180"/>
      <c r="D227" s="180"/>
      <c r="E227" s="180"/>
      <c r="F227" s="180"/>
      <c r="G227" s="180"/>
    </row>
    <row r="228" spans="2:8" x14ac:dyDescent="0.25">
      <c r="C228" s="52"/>
      <c r="G228" s="7"/>
    </row>
    <row r="229" spans="2:8" ht="25.5" x14ac:dyDescent="0.25">
      <c r="C229" s="14" t="s">
        <v>5</v>
      </c>
      <c r="D229" s="6"/>
    </row>
    <row r="230" spans="2:8" ht="20.25" customHeight="1" x14ac:dyDescent="0.25">
      <c r="B230" s="10"/>
      <c r="C230" s="166" t="s">
        <v>15</v>
      </c>
      <c r="D230" s="169" t="s">
        <v>99</v>
      </c>
      <c r="E230" s="170"/>
      <c r="F230" s="170"/>
      <c r="G230" s="171"/>
      <c r="H230" s="40"/>
    </row>
    <row r="231" spans="2:8" ht="20.25" customHeight="1" x14ac:dyDescent="0.25">
      <c r="B231" s="10"/>
      <c r="C231" s="167"/>
      <c r="D231" s="172" t="s">
        <v>107</v>
      </c>
      <c r="E231" s="172"/>
      <c r="F231" s="172"/>
      <c r="G231" s="172"/>
      <c r="H231" s="40"/>
    </row>
    <row r="232" spans="2:8" ht="20.25" customHeight="1" x14ac:dyDescent="0.25">
      <c r="B232" s="10"/>
      <c r="C232" s="168"/>
      <c r="D232" s="172" t="s">
        <v>108</v>
      </c>
      <c r="E232" s="172"/>
      <c r="F232" s="172"/>
      <c r="G232" s="172"/>
      <c r="H232" s="40"/>
    </row>
    <row r="233" spans="2:8" x14ac:dyDescent="0.25">
      <c r="C233" s="35" t="s">
        <v>12</v>
      </c>
      <c r="D233" s="53">
        <v>3.2</v>
      </c>
      <c r="E233" s="49"/>
      <c r="F233" s="10"/>
    </row>
    <row r="234" spans="2:8" x14ac:dyDescent="0.25">
      <c r="C234" s="1" t="s">
        <v>9</v>
      </c>
      <c r="D234" s="54">
        <v>360</v>
      </c>
      <c r="E234" s="173" t="s">
        <v>16</v>
      </c>
      <c r="F234" s="174"/>
      <c r="G234" s="177">
        <f>D235/D234</f>
        <v>438.96466666666669</v>
      </c>
    </row>
    <row r="235" spans="2:8" x14ac:dyDescent="0.25">
      <c r="C235" s="1" t="s">
        <v>10</v>
      </c>
      <c r="D235" s="54">
        <v>158027.28</v>
      </c>
      <c r="E235" s="175"/>
      <c r="F235" s="176"/>
      <c r="G235" s="178"/>
    </row>
    <row r="236" spans="2:8" x14ac:dyDescent="0.25">
      <c r="C236" s="37"/>
      <c r="D236" s="38"/>
      <c r="E236" s="50"/>
    </row>
    <row r="237" spans="2:8" x14ac:dyDescent="0.3">
      <c r="C237" s="36" t="s">
        <v>7</v>
      </c>
      <c r="D237" s="55" t="s">
        <v>109</v>
      </c>
    </row>
    <row r="238" spans="2:8" x14ac:dyDescent="0.3">
      <c r="C238" s="36" t="s">
        <v>11</v>
      </c>
      <c r="D238" s="55">
        <v>75</v>
      </c>
    </row>
    <row r="239" spans="2:8" x14ac:dyDescent="0.3">
      <c r="C239" s="36" t="s">
        <v>13</v>
      </c>
      <c r="D239" s="69" t="s">
        <v>33</v>
      </c>
      <c r="E239" s="41"/>
    </row>
    <row r="240" spans="2:8" ht="24" thickBot="1" x14ac:dyDescent="0.3">
      <c r="C240" s="42"/>
      <c r="D240" s="42"/>
    </row>
    <row r="241" spans="2:8" ht="48" thickBot="1" x14ac:dyDescent="0.3">
      <c r="B241" s="151" t="s">
        <v>17</v>
      </c>
      <c r="C241" s="152"/>
      <c r="D241" s="23" t="s">
        <v>20</v>
      </c>
      <c r="E241" s="153" t="s">
        <v>22</v>
      </c>
      <c r="F241" s="154"/>
      <c r="G241" s="2" t="s">
        <v>21</v>
      </c>
    </row>
    <row r="242" spans="2:8" ht="24" thickBot="1" x14ac:dyDescent="0.3">
      <c r="B242" s="155" t="s">
        <v>35</v>
      </c>
      <c r="C242" s="156"/>
      <c r="D242" s="70">
        <v>197.93</v>
      </c>
      <c r="E242" s="56">
        <v>3.2</v>
      </c>
      <c r="F242" s="18" t="s">
        <v>24</v>
      </c>
      <c r="G242" s="26">
        <f t="shared" ref="G242:G249" si="6">D242*E242</f>
        <v>633.37600000000009</v>
      </c>
      <c r="H242" s="157"/>
    </row>
    <row r="243" spans="2:8" x14ac:dyDescent="0.25">
      <c r="B243" s="158" t="s">
        <v>18</v>
      </c>
      <c r="C243" s="159"/>
      <c r="D243" s="59">
        <v>97.44</v>
      </c>
      <c r="E243" s="57">
        <v>0.5</v>
      </c>
      <c r="F243" s="19" t="s">
        <v>25</v>
      </c>
      <c r="G243" s="27">
        <f t="shared" si="6"/>
        <v>48.72</v>
      </c>
      <c r="H243" s="157"/>
    </row>
    <row r="244" spans="2:8" ht="24" thickBot="1" x14ac:dyDescent="0.3">
      <c r="B244" s="160" t="s">
        <v>19</v>
      </c>
      <c r="C244" s="161"/>
      <c r="D244" s="62">
        <v>151.63</v>
      </c>
      <c r="E244" s="58">
        <v>0.5</v>
      </c>
      <c r="F244" s="20" t="s">
        <v>25</v>
      </c>
      <c r="G244" s="28">
        <f t="shared" si="6"/>
        <v>75.814999999999998</v>
      </c>
      <c r="H244" s="157"/>
    </row>
    <row r="245" spans="2:8" ht="24" thickBot="1" x14ac:dyDescent="0.3">
      <c r="B245" s="162" t="s">
        <v>27</v>
      </c>
      <c r="C245" s="163"/>
      <c r="D245" s="71">
        <v>731.97</v>
      </c>
      <c r="E245" s="71"/>
      <c r="F245" s="24" t="s">
        <v>24</v>
      </c>
      <c r="G245" s="29">
        <f t="shared" si="6"/>
        <v>0</v>
      </c>
      <c r="H245" s="157"/>
    </row>
    <row r="246" spans="2:8" x14ac:dyDescent="0.25">
      <c r="B246" s="158" t="s">
        <v>32</v>
      </c>
      <c r="C246" s="159"/>
      <c r="D246" s="59">
        <v>652.6</v>
      </c>
      <c r="E246" s="59">
        <v>6.4</v>
      </c>
      <c r="F246" s="19" t="s">
        <v>24</v>
      </c>
      <c r="G246" s="27">
        <f t="shared" si="6"/>
        <v>4176.6400000000003</v>
      </c>
      <c r="H246" s="157"/>
    </row>
    <row r="247" spans="2:8" x14ac:dyDescent="0.25">
      <c r="B247" s="164" t="s">
        <v>26</v>
      </c>
      <c r="C247" s="165"/>
      <c r="D247" s="72">
        <v>526.99</v>
      </c>
      <c r="E247" s="60"/>
      <c r="F247" s="21" t="s">
        <v>24</v>
      </c>
      <c r="G247" s="30">
        <f t="shared" si="6"/>
        <v>0</v>
      </c>
      <c r="H247" s="157"/>
    </row>
    <row r="248" spans="2:8" x14ac:dyDescent="0.25">
      <c r="B248" s="164" t="s">
        <v>28</v>
      </c>
      <c r="C248" s="165"/>
      <c r="D248" s="73">
        <v>5438.99</v>
      </c>
      <c r="E248" s="61">
        <v>3.2</v>
      </c>
      <c r="F248" s="21" t="s">
        <v>24</v>
      </c>
      <c r="G248" s="30">
        <f t="shared" si="6"/>
        <v>17404.768</v>
      </c>
      <c r="H248" s="157"/>
    </row>
    <row r="249" spans="2:8" x14ac:dyDescent="0.25">
      <c r="B249" s="164" t="s">
        <v>29</v>
      </c>
      <c r="C249" s="165"/>
      <c r="D249" s="73">
        <v>1672.77</v>
      </c>
      <c r="E249" s="61">
        <v>3.2</v>
      </c>
      <c r="F249" s="21" t="s">
        <v>24</v>
      </c>
      <c r="G249" s="30">
        <f t="shared" si="6"/>
        <v>5352.8640000000005</v>
      </c>
      <c r="H249" s="157"/>
    </row>
    <row r="250" spans="2:8" x14ac:dyDescent="0.25">
      <c r="B250" s="164" t="s">
        <v>31</v>
      </c>
      <c r="C250" s="165"/>
      <c r="D250" s="73">
        <v>548.24</v>
      </c>
      <c r="E250" s="61">
        <v>3.2</v>
      </c>
      <c r="F250" s="21" t="s">
        <v>24</v>
      </c>
      <c r="G250" s="30">
        <f>D250*E250</f>
        <v>1754.3680000000002</v>
      </c>
      <c r="H250" s="157"/>
    </row>
    <row r="251" spans="2:8" ht="24" thickBot="1" x14ac:dyDescent="0.3">
      <c r="B251" s="160" t="s">
        <v>30</v>
      </c>
      <c r="C251" s="161"/>
      <c r="D251" s="74">
        <v>340.74</v>
      </c>
      <c r="E251" s="62">
        <v>32</v>
      </c>
      <c r="F251" s="20" t="s">
        <v>24</v>
      </c>
      <c r="G251" s="31">
        <f>D251*E251</f>
        <v>10903.68</v>
      </c>
      <c r="H251" s="157"/>
    </row>
    <row r="252" spans="2:8" x14ac:dyDescent="0.25">
      <c r="C252" s="3"/>
      <c r="D252" s="3"/>
      <c r="E252" s="4"/>
      <c r="F252" s="4"/>
      <c r="H252" s="45"/>
    </row>
    <row r="253" spans="2:8" ht="25.5" x14ac:dyDescent="0.25">
      <c r="C253" s="14" t="s">
        <v>14</v>
      </c>
      <c r="D253" s="6"/>
    </row>
    <row r="254" spans="2:8" ht="20.25" x14ac:dyDescent="0.25">
      <c r="C254" s="148" t="s">
        <v>6</v>
      </c>
      <c r="D254" s="51" t="s">
        <v>0</v>
      </c>
      <c r="E254" s="9">
        <f>IF(G242&gt;0, ROUND((G242+D235)/D235,2), 0)</f>
        <v>1</v>
      </c>
      <c r="F254" s="9"/>
      <c r="G254" s="10"/>
      <c r="H254" s="7"/>
    </row>
    <row r="255" spans="2:8" x14ac:dyDescent="0.25">
      <c r="C255" s="148"/>
      <c r="D255" s="51" t="s">
        <v>1</v>
      </c>
      <c r="E255" s="9">
        <f>IF(SUM(G243:G244)&gt;0,ROUND((G243+G244+D235)/D235,2),0)</f>
        <v>1</v>
      </c>
      <c r="F255" s="9"/>
      <c r="G255" s="11"/>
      <c r="H255" s="47"/>
    </row>
    <row r="256" spans="2:8" x14ac:dyDescent="0.25">
      <c r="C256" s="148"/>
      <c r="D256" s="51" t="s">
        <v>2</v>
      </c>
      <c r="E256" s="9">
        <f>IF(G245&gt;0,ROUND((G245+D235)/D235,2),0)</f>
        <v>0</v>
      </c>
      <c r="F256" s="12"/>
      <c r="G256" s="11"/>
    </row>
    <row r="257" spans="2:8" x14ac:dyDescent="0.25">
      <c r="C257" s="148"/>
      <c r="D257" s="13" t="s">
        <v>3</v>
      </c>
      <c r="E257" s="32">
        <f>IF(SUM(G246:G251)&gt;0,ROUND((SUM(G246:G251)+D235)/D235,2),0)</f>
        <v>1.25</v>
      </c>
      <c r="F257" s="10"/>
      <c r="G257" s="11"/>
    </row>
    <row r="258" spans="2:8" ht="25.5" x14ac:dyDescent="0.25">
      <c r="D258" s="33" t="s">
        <v>4</v>
      </c>
      <c r="E258" s="34">
        <f>SUM(E254:E257)-IF(VALUE(COUNTIF(E254:E257,"&gt;0"))=4,3,0)-IF(VALUE(COUNTIF(E254:E257,"&gt;0"))=3,2,0)-IF(VALUE(COUNTIF(E254:E257,"&gt;0"))=2,1,0)</f>
        <v>1.25</v>
      </c>
      <c r="F258" s="25"/>
    </row>
    <row r="259" spans="2:8" x14ac:dyDescent="0.25">
      <c r="E259" s="15"/>
    </row>
    <row r="260" spans="2:8" ht="25.5" x14ac:dyDescent="0.35">
      <c r="B260" s="22"/>
      <c r="C260" s="16" t="s">
        <v>23</v>
      </c>
      <c r="D260" s="149">
        <f>E258*D235</f>
        <v>197534.1</v>
      </c>
      <c r="E260" s="149"/>
    </row>
    <row r="261" spans="2:8" ht="20.25" x14ac:dyDescent="0.3">
      <c r="C261" s="17" t="s">
        <v>8</v>
      </c>
      <c r="D261" s="150">
        <f>D260/D234</f>
        <v>548.70583333333332</v>
      </c>
      <c r="E261" s="150"/>
      <c r="G261" s="7"/>
      <c r="H261" s="48"/>
    </row>
    <row r="271" spans="2:8" ht="60.75" x14ac:dyDescent="0.8">
      <c r="B271" s="179" t="s">
        <v>131</v>
      </c>
      <c r="C271" s="179"/>
      <c r="D271" s="179"/>
      <c r="E271" s="179"/>
      <c r="F271" s="179"/>
      <c r="G271" s="179"/>
      <c r="H271" s="179"/>
    </row>
    <row r="272" spans="2:8" x14ac:dyDescent="0.25">
      <c r="B272" s="180" t="s">
        <v>36</v>
      </c>
      <c r="C272" s="180"/>
      <c r="D272" s="180"/>
      <c r="E272" s="180"/>
      <c r="F272" s="180"/>
      <c r="G272" s="180"/>
    </row>
    <row r="273" spans="2:8" x14ac:dyDescent="0.25">
      <c r="C273" s="52"/>
      <c r="G273" s="7"/>
    </row>
    <row r="274" spans="2:8" ht="25.5" x14ac:dyDescent="0.25">
      <c r="C274" s="14" t="s">
        <v>5</v>
      </c>
      <c r="D274" s="6"/>
    </row>
    <row r="275" spans="2:8" ht="20.25" customHeight="1" x14ac:dyDescent="0.25">
      <c r="B275" s="10"/>
      <c r="C275" s="166" t="s">
        <v>15</v>
      </c>
      <c r="D275" s="169" t="s">
        <v>99</v>
      </c>
      <c r="E275" s="170"/>
      <c r="F275" s="170"/>
      <c r="G275" s="171"/>
      <c r="H275" s="40"/>
    </row>
    <row r="276" spans="2:8" ht="20.25" customHeight="1" x14ac:dyDescent="0.25">
      <c r="B276" s="10"/>
      <c r="C276" s="167"/>
      <c r="D276" s="172" t="s">
        <v>107</v>
      </c>
      <c r="E276" s="172"/>
      <c r="F276" s="172"/>
      <c r="G276" s="172"/>
      <c r="H276" s="40"/>
    </row>
    <row r="277" spans="2:8" ht="20.25" customHeight="1" x14ac:dyDescent="0.25">
      <c r="B277" s="10"/>
      <c r="C277" s="168"/>
      <c r="D277" s="172" t="s">
        <v>110</v>
      </c>
      <c r="E277" s="172"/>
      <c r="F277" s="172"/>
      <c r="G277" s="172"/>
      <c r="H277" s="40"/>
    </row>
    <row r="278" spans="2:8" x14ac:dyDescent="0.25">
      <c r="C278" s="35" t="s">
        <v>12</v>
      </c>
      <c r="D278" s="53">
        <v>4</v>
      </c>
      <c r="E278" s="49"/>
      <c r="F278" s="10"/>
    </row>
    <row r="279" spans="2:8" x14ac:dyDescent="0.25">
      <c r="C279" s="1" t="s">
        <v>9</v>
      </c>
      <c r="D279" s="54">
        <v>440</v>
      </c>
      <c r="E279" s="173" t="s">
        <v>16</v>
      </c>
      <c r="F279" s="174"/>
      <c r="G279" s="177">
        <f>D280/D279</f>
        <v>324.51529545454548</v>
      </c>
    </row>
    <row r="280" spans="2:8" x14ac:dyDescent="0.25">
      <c r="C280" s="1" t="s">
        <v>10</v>
      </c>
      <c r="D280" s="54">
        <v>142786.73000000001</v>
      </c>
      <c r="E280" s="175"/>
      <c r="F280" s="176"/>
      <c r="G280" s="178"/>
    </row>
    <row r="281" spans="2:8" x14ac:dyDescent="0.25">
      <c r="C281" s="37"/>
      <c r="D281" s="38"/>
      <c r="E281" s="50"/>
    </row>
    <row r="282" spans="2:8" x14ac:dyDescent="0.3">
      <c r="C282" s="36" t="s">
        <v>7</v>
      </c>
      <c r="D282" s="55" t="s">
        <v>111</v>
      </c>
    </row>
    <row r="283" spans="2:8" x14ac:dyDescent="0.3">
      <c r="C283" s="36" t="s">
        <v>11</v>
      </c>
      <c r="D283" s="55">
        <v>75</v>
      </c>
    </row>
    <row r="284" spans="2:8" x14ac:dyDescent="0.3">
      <c r="C284" s="36" t="s">
        <v>13</v>
      </c>
      <c r="D284" s="69" t="s">
        <v>33</v>
      </c>
      <c r="E284" s="41"/>
    </row>
    <row r="285" spans="2:8" ht="24" thickBot="1" x14ac:dyDescent="0.3">
      <c r="C285" s="42"/>
      <c r="D285" s="42"/>
    </row>
    <row r="286" spans="2:8" ht="48" thickBot="1" x14ac:dyDescent="0.3">
      <c r="B286" s="151" t="s">
        <v>17</v>
      </c>
      <c r="C286" s="152"/>
      <c r="D286" s="23" t="s">
        <v>20</v>
      </c>
      <c r="E286" s="153" t="s">
        <v>22</v>
      </c>
      <c r="F286" s="154"/>
      <c r="G286" s="2" t="s">
        <v>21</v>
      </c>
    </row>
    <row r="287" spans="2:8" ht="24" thickBot="1" x14ac:dyDescent="0.3">
      <c r="B287" s="155" t="s">
        <v>35</v>
      </c>
      <c r="C287" s="156"/>
      <c r="D287" s="70">
        <v>197.93</v>
      </c>
      <c r="E287" s="56">
        <v>4</v>
      </c>
      <c r="F287" s="18" t="s">
        <v>24</v>
      </c>
      <c r="G287" s="26">
        <f t="shared" ref="G287:G294" si="7">D287*E287</f>
        <v>791.72</v>
      </c>
      <c r="H287" s="157"/>
    </row>
    <row r="288" spans="2:8" x14ac:dyDescent="0.25">
      <c r="B288" s="158" t="s">
        <v>18</v>
      </c>
      <c r="C288" s="159"/>
      <c r="D288" s="59">
        <v>97.44</v>
      </c>
      <c r="E288" s="57">
        <v>0.8</v>
      </c>
      <c r="F288" s="19" t="s">
        <v>25</v>
      </c>
      <c r="G288" s="27">
        <f t="shared" si="7"/>
        <v>77.951999999999998</v>
      </c>
      <c r="H288" s="157"/>
    </row>
    <row r="289" spans="2:8" ht="24" thickBot="1" x14ac:dyDescent="0.3">
      <c r="B289" s="160" t="s">
        <v>19</v>
      </c>
      <c r="C289" s="161"/>
      <c r="D289" s="62">
        <v>151.63</v>
      </c>
      <c r="E289" s="58">
        <v>0.8</v>
      </c>
      <c r="F289" s="20" t="s">
        <v>25</v>
      </c>
      <c r="G289" s="28">
        <f t="shared" si="7"/>
        <v>121.304</v>
      </c>
      <c r="H289" s="157"/>
    </row>
    <row r="290" spans="2:8" ht="24" thickBot="1" x14ac:dyDescent="0.3">
      <c r="B290" s="162" t="s">
        <v>27</v>
      </c>
      <c r="C290" s="163"/>
      <c r="D290" s="71">
        <v>731.97</v>
      </c>
      <c r="E290" s="71"/>
      <c r="F290" s="24" t="s">
        <v>24</v>
      </c>
      <c r="G290" s="29">
        <f t="shared" si="7"/>
        <v>0</v>
      </c>
      <c r="H290" s="157"/>
    </row>
    <row r="291" spans="2:8" x14ac:dyDescent="0.25">
      <c r="B291" s="158" t="s">
        <v>32</v>
      </c>
      <c r="C291" s="159"/>
      <c r="D291" s="59">
        <v>652.6</v>
      </c>
      <c r="E291" s="59">
        <v>8</v>
      </c>
      <c r="F291" s="19" t="s">
        <v>24</v>
      </c>
      <c r="G291" s="27">
        <f t="shared" si="7"/>
        <v>5220.8</v>
      </c>
      <c r="H291" s="157"/>
    </row>
    <row r="292" spans="2:8" x14ac:dyDescent="0.25">
      <c r="B292" s="164" t="s">
        <v>26</v>
      </c>
      <c r="C292" s="165"/>
      <c r="D292" s="72">
        <v>526.99</v>
      </c>
      <c r="E292" s="60"/>
      <c r="F292" s="21" t="s">
        <v>24</v>
      </c>
      <c r="G292" s="30">
        <f t="shared" si="7"/>
        <v>0</v>
      </c>
      <c r="H292" s="157"/>
    </row>
    <row r="293" spans="2:8" x14ac:dyDescent="0.25">
      <c r="B293" s="164" t="s">
        <v>28</v>
      </c>
      <c r="C293" s="165"/>
      <c r="D293" s="73">
        <v>5438.99</v>
      </c>
      <c r="E293" s="61">
        <v>4</v>
      </c>
      <c r="F293" s="21" t="s">
        <v>24</v>
      </c>
      <c r="G293" s="30">
        <f t="shared" si="7"/>
        <v>21755.96</v>
      </c>
      <c r="H293" s="157"/>
    </row>
    <row r="294" spans="2:8" x14ac:dyDescent="0.25">
      <c r="B294" s="164" t="s">
        <v>29</v>
      </c>
      <c r="C294" s="165"/>
      <c r="D294" s="73">
        <v>1672.77</v>
      </c>
      <c r="E294" s="61">
        <v>4</v>
      </c>
      <c r="F294" s="21" t="s">
        <v>24</v>
      </c>
      <c r="G294" s="30">
        <f t="shared" si="7"/>
        <v>6691.08</v>
      </c>
      <c r="H294" s="157"/>
    </row>
    <row r="295" spans="2:8" x14ac:dyDescent="0.25">
      <c r="B295" s="164" t="s">
        <v>31</v>
      </c>
      <c r="C295" s="165"/>
      <c r="D295" s="73">
        <v>548.24</v>
      </c>
      <c r="E295" s="61">
        <v>4</v>
      </c>
      <c r="F295" s="21" t="s">
        <v>24</v>
      </c>
      <c r="G295" s="30">
        <f>D295*E295</f>
        <v>2192.96</v>
      </c>
      <c r="H295" s="157"/>
    </row>
    <row r="296" spans="2:8" ht="24" thickBot="1" x14ac:dyDescent="0.3">
      <c r="B296" s="160" t="s">
        <v>30</v>
      </c>
      <c r="C296" s="161"/>
      <c r="D296" s="74">
        <v>340.74</v>
      </c>
      <c r="E296" s="62">
        <v>40</v>
      </c>
      <c r="F296" s="20" t="s">
        <v>24</v>
      </c>
      <c r="G296" s="31">
        <f>D296*E296</f>
        <v>13629.6</v>
      </c>
      <c r="H296" s="157"/>
    </row>
    <row r="297" spans="2:8" x14ac:dyDescent="0.25">
      <c r="C297" s="3"/>
      <c r="D297" s="3"/>
      <c r="E297" s="4"/>
      <c r="F297" s="4"/>
      <c r="H297" s="45"/>
    </row>
    <row r="298" spans="2:8" ht="25.5" x14ac:dyDescent="0.25">
      <c r="C298" s="14" t="s">
        <v>14</v>
      </c>
      <c r="D298" s="6"/>
    </row>
    <row r="299" spans="2:8" ht="20.25" x14ac:dyDescent="0.25">
      <c r="C299" s="148" t="s">
        <v>6</v>
      </c>
      <c r="D299" s="51" t="s">
        <v>0</v>
      </c>
      <c r="E299" s="9">
        <f>IF(G287&gt;0, ROUND((G287+D280)/D280,2), 0)</f>
        <v>1.01</v>
      </c>
      <c r="F299" s="9"/>
      <c r="G299" s="10"/>
      <c r="H299" s="7"/>
    </row>
    <row r="300" spans="2:8" x14ac:dyDescent="0.25">
      <c r="C300" s="148"/>
      <c r="D300" s="51" t="s">
        <v>1</v>
      </c>
      <c r="E300" s="9">
        <f>IF(SUM(G288:G289)&gt;0,ROUND((G288+G289+D280)/D280,2),0)</f>
        <v>1</v>
      </c>
      <c r="F300" s="9"/>
      <c r="G300" s="11"/>
      <c r="H300" s="47"/>
    </row>
    <row r="301" spans="2:8" x14ac:dyDescent="0.25">
      <c r="C301" s="148"/>
      <c r="D301" s="51" t="s">
        <v>2</v>
      </c>
      <c r="E301" s="9">
        <f>IF(G290&gt;0,ROUND((G290+D280)/D280,2),0)</f>
        <v>0</v>
      </c>
      <c r="F301" s="12"/>
      <c r="G301" s="11"/>
    </row>
    <row r="302" spans="2:8" x14ac:dyDescent="0.25">
      <c r="C302" s="148"/>
      <c r="D302" s="13" t="s">
        <v>3</v>
      </c>
      <c r="E302" s="32">
        <f>IF(SUM(G291:G296)&gt;0,ROUND((SUM(G291:G296)+D280)/D280,2),0)</f>
        <v>1.35</v>
      </c>
      <c r="F302" s="10"/>
      <c r="G302" s="11"/>
    </row>
    <row r="303" spans="2:8" ht="25.5" x14ac:dyDescent="0.25">
      <c r="D303" s="33" t="s">
        <v>4</v>
      </c>
      <c r="E303" s="34">
        <f>SUM(E299:E302)-IF(VALUE(COUNTIF(E299:E302,"&gt;0"))=4,3,0)-IF(VALUE(COUNTIF(E299:E302,"&gt;0"))=3,2,0)-IF(VALUE(COUNTIF(E299:E302,"&gt;0"))=2,1,0)</f>
        <v>1.3599999999999999</v>
      </c>
      <c r="F303" s="25"/>
    </row>
    <row r="304" spans="2:8" x14ac:dyDescent="0.25">
      <c r="E304" s="15"/>
    </row>
    <row r="305" spans="2:8" ht="25.5" x14ac:dyDescent="0.35">
      <c r="B305" s="22"/>
      <c r="C305" s="16" t="s">
        <v>23</v>
      </c>
      <c r="D305" s="149">
        <f>E303*D280</f>
        <v>194189.9528</v>
      </c>
      <c r="E305" s="149"/>
    </row>
    <row r="306" spans="2:8" ht="20.25" x14ac:dyDescent="0.3">
      <c r="C306" s="17" t="s">
        <v>8</v>
      </c>
      <c r="D306" s="150">
        <f>D305/D279</f>
        <v>441.34080181818183</v>
      </c>
      <c r="E306" s="150"/>
      <c r="G306" s="7"/>
      <c r="H306" s="48"/>
    </row>
    <row r="316" spans="2:8" ht="60.75" x14ac:dyDescent="0.8">
      <c r="B316" s="179" t="s">
        <v>132</v>
      </c>
      <c r="C316" s="179"/>
      <c r="D316" s="179"/>
      <c r="E316" s="179"/>
      <c r="F316" s="179"/>
      <c r="G316" s="179"/>
      <c r="H316" s="179"/>
    </row>
    <row r="317" spans="2:8" x14ac:dyDescent="0.25">
      <c r="B317" s="180" t="s">
        <v>36</v>
      </c>
      <c r="C317" s="180"/>
      <c r="D317" s="180"/>
      <c r="E317" s="180"/>
      <c r="F317" s="180"/>
      <c r="G317" s="180"/>
    </row>
    <row r="318" spans="2:8" x14ac:dyDescent="0.25">
      <c r="C318" s="52"/>
      <c r="G318" s="7"/>
    </row>
    <row r="319" spans="2:8" ht="25.5" x14ac:dyDescent="0.25">
      <c r="C319" s="14" t="s">
        <v>5</v>
      </c>
      <c r="D319" s="6"/>
    </row>
    <row r="320" spans="2:8" ht="20.25" customHeight="1" x14ac:dyDescent="0.25">
      <c r="B320" s="10"/>
      <c r="C320" s="166" t="s">
        <v>15</v>
      </c>
      <c r="D320" s="169" t="s">
        <v>99</v>
      </c>
      <c r="E320" s="170"/>
      <c r="F320" s="170"/>
      <c r="G320" s="171"/>
      <c r="H320" s="40"/>
    </row>
    <row r="321" spans="2:8" ht="20.25" customHeight="1" x14ac:dyDescent="0.25">
      <c r="B321" s="10"/>
      <c r="C321" s="167"/>
      <c r="D321" s="172" t="s">
        <v>107</v>
      </c>
      <c r="E321" s="172"/>
      <c r="F321" s="172"/>
      <c r="G321" s="172"/>
      <c r="H321" s="40"/>
    </row>
    <row r="322" spans="2:8" ht="20.25" customHeight="1" x14ac:dyDescent="0.25">
      <c r="B322" s="10"/>
      <c r="C322" s="168"/>
      <c r="D322" s="172" t="s">
        <v>112</v>
      </c>
      <c r="E322" s="172"/>
      <c r="F322" s="172"/>
      <c r="G322" s="172"/>
      <c r="H322" s="40"/>
    </row>
    <row r="323" spans="2:8" x14ac:dyDescent="0.25">
      <c r="C323" s="35" t="s">
        <v>12</v>
      </c>
      <c r="D323" s="53">
        <v>15.5</v>
      </c>
      <c r="E323" s="49"/>
      <c r="F323" s="10"/>
    </row>
    <row r="324" spans="2:8" x14ac:dyDescent="0.25">
      <c r="C324" s="1" t="s">
        <v>9</v>
      </c>
      <c r="D324" s="54">
        <v>2146</v>
      </c>
      <c r="E324" s="173" t="s">
        <v>16</v>
      </c>
      <c r="F324" s="174"/>
      <c r="G324" s="177">
        <f>D325/D324</f>
        <v>83.23852283317801</v>
      </c>
    </row>
    <row r="325" spans="2:8" x14ac:dyDescent="0.25">
      <c r="C325" s="1" t="s">
        <v>10</v>
      </c>
      <c r="D325" s="54">
        <v>178629.87</v>
      </c>
      <c r="E325" s="175"/>
      <c r="F325" s="176"/>
      <c r="G325" s="178"/>
    </row>
    <row r="326" spans="2:8" x14ac:dyDescent="0.25">
      <c r="C326" s="37"/>
      <c r="D326" s="38"/>
      <c r="E326" s="50"/>
    </row>
    <row r="327" spans="2:8" x14ac:dyDescent="0.3">
      <c r="C327" s="36" t="s">
        <v>7</v>
      </c>
      <c r="D327" s="55" t="s">
        <v>113</v>
      </c>
    </row>
    <row r="328" spans="2:8" x14ac:dyDescent="0.3">
      <c r="C328" s="36" t="s">
        <v>11</v>
      </c>
      <c r="D328" s="55">
        <v>80</v>
      </c>
    </row>
    <row r="329" spans="2:8" x14ac:dyDescent="0.3">
      <c r="C329" s="36" t="s">
        <v>13</v>
      </c>
      <c r="D329" s="69" t="s">
        <v>33</v>
      </c>
      <c r="E329" s="41"/>
    </row>
    <row r="330" spans="2:8" ht="24" thickBot="1" x14ac:dyDescent="0.3">
      <c r="C330" s="42"/>
      <c r="D330" s="42"/>
    </row>
    <row r="331" spans="2:8" ht="48" thickBot="1" x14ac:dyDescent="0.3">
      <c r="B331" s="151" t="s">
        <v>17</v>
      </c>
      <c r="C331" s="152"/>
      <c r="D331" s="23" t="s">
        <v>20</v>
      </c>
      <c r="E331" s="153" t="s">
        <v>22</v>
      </c>
      <c r="F331" s="154"/>
      <c r="G331" s="2" t="s">
        <v>21</v>
      </c>
    </row>
    <row r="332" spans="2:8" ht="24" thickBot="1" x14ac:dyDescent="0.3">
      <c r="B332" s="155" t="s">
        <v>35</v>
      </c>
      <c r="C332" s="156"/>
      <c r="D332" s="70">
        <v>197.93</v>
      </c>
      <c r="E332" s="56">
        <v>15.5</v>
      </c>
      <c r="F332" s="18" t="s">
        <v>24</v>
      </c>
      <c r="G332" s="26">
        <f t="shared" ref="G332:G339" si="8">D332*E332</f>
        <v>3067.915</v>
      </c>
      <c r="H332" s="157"/>
    </row>
    <row r="333" spans="2:8" x14ac:dyDescent="0.25">
      <c r="B333" s="158" t="s">
        <v>18</v>
      </c>
      <c r="C333" s="159"/>
      <c r="D333" s="59">
        <v>97.44</v>
      </c>
      <c r="E333" s="57">
        <v>2.7</v>
      </c>
      <c r="F333" s="19" t="s">
        <v>25</v>
      </c>
      <c r="G333" s="27">
        <f t="shared" si="8"/>
        <v>263.08800000000002</v>
      </c>
      <c r="H333" s="157"/>
    </row>
    <row r="334" spans="2:8" ht="24" thickBot="1" x14ac:dyDescent="0.3">
      <c r="B334" s="160" t="s">
        <v>19</v>
      </c>
      <c r="C334" s="161"/>
      <c r="D334" s="62">
        <v>151.63</v>
      </c>
      <c r="E334" s="58">
        <v>2.7</v>
      </c>
      <c r="F334" s="20" t="s">
        <v>25</v>
      </c>
      <c r="G334" s="28">
        <f t="shared" si="8"/>
        <v>409.40100000000001</v>
      </c>
      <c r="H334" s="157"/>
    </row>
    <row r="335" spans="2:8" ht="24" thickBot="1" x14ac:dyDescent="0.3">
      <c r="B335" s="162" t="s">
        <v>27</v>
      </c>
      <c r="C335" s="163"/>
      <c r="D335" s="71">
        <v>731.97</v>
      </c>
      <c r="E335" s="71"/>
      <c r="F335" s="24" t="s">
        <v>24</v>
      </c>
      <c r="G335" s="29">
        <f t="shared" si="8"/>
        <v>0</v>
      </c>
      <c r="H335" s="157"/>
    </row>
    <row r="336" spans="2:8" x14ac:dyDescent="0.25">
      <c r="B336" s="158" t="s">
        <v>32</v>
      </c>
      <c r="C336" s="159"/>
      <c r="D336" s="59">
        <v>652.6</v>
      </c>
      <c r="E336" s="59">
        <v>31</v>
      </c>
      <c r="F336" s="19" t="s">
        <v>24</v>
      </c>
      <c r="G336" s="27">
        <f t="shared" si="8"/>
        <v>20230.600000000002</v>
      </c>
      <c r="H336" s="157"/>
    </row>
    <row r="337" spans="2:8" x14ac:dyDescent="0.25">
      <c r="B337" s="164" t="s">
        <v>26</v>
      </c>
      <c r="C337" s="165"/>
      <c r="D337" s="72">
        <v>526.99</v>
      </c>
      <c r="E337" s="60"/>
      <c r="F337" s="21" t="s">
        <v>24</v>
      </c>
      <c r="G337" s="30">
        <f t="shared" si="8"/>
        <v>0</v>
      </c>
      <c r="H337" s="157"/>
    </row>
    <row r="338" spans="2:8" x14ac:dyDescent="0.25">
      <c r="B338" s="164" t="s">
        <v>28</v>
      </c>
      <c r="C338" s="165"/>
      <c r="D338" s="73">
        <v>5438.99</v>
      </c>
      <c r="E338" s="61">
        <v>15.5</v>
      </c>
      <c r="F338" s="21" t="s">
        <v>24</v>
      </c>
      <c r="G338" s="30">
        <f t="shared" si="8"/>
        <v>84304.345000000001</v>
      </c>
      <c r="H338" s="157"/>
    </row>
    <row r="339" spans="2:8" x14ac:dyDescent="0.25">
      <c r="B339" s="164" t="s">
        <v>29</v>
      </c>
      <c r="C339" s="165"/>
      <c r="D339" s="73">
        <v>1672.77</v>
      </c>
      <c r="E339" s="61">
        <v>15.5</v>
      </c>
      <c r="F339" s="21" t="s">
        <v>24</v>
      </c>
      <c r="G339" s="30">
        <f t="shared" si="8"/>
        <v>25927.935000000001</v>
      </c>
      <c r="H339" s="157"/>
    </row>
    <row r="340" spans="2:8" x14ac:dyDescent="0.25">
      <c r="B340" s="164" t="s">
        <v>31</v>
      </c>
      <c r="C340" s="165"/>
      <c r="D340" s="73">
        <v>548.24</v>
      </c>
      <c r="E340" s="61">
        <v>15.5</v>
      </c>
      <c r="F340" s="21" t="s">
        <v>24</v>
      </c>
      <c r="G340" s="30">
        <f>D340*E340</f>
        <v>8497.7199999999993</v>
      </c>
      <c r="H340" s="157"/>
    </row>
    <row r="341" spans="2:8" ht="24" thickBot="1" x14ac:dyDescent="0.3">
      <c r="B341" s="160" t="s">
        <v>30</v>
      </c>
      <c r="C341" s="161"/>
      <c r="D341" s="74">
        <v>340.74</v>
      </c>
      <c r="E341" s="62">
        <v>155</v>
      </c>
      <c r="F341" s="20" t="s">
        <v>24</v>
      </c>
      <c r="G341" s="31">
        <f>D341*E341</f>
        <v>52814.700000000004</v>
      </c>
      <c r="H341" s="157"/>
    </row>
    <row r="342" spans="2:8" x14ac:dyDescent="0.25">
      <c r="C342" s="3"/>
      <c r="D342" s="3"/>
      <c r="E342" s="4"/>
      <c r="F342" s="4"/>
      <c r="H342" s="45"/>
    </row>
    <row r="343" spans="2:8" ht="25.5" x14ac:dyDescent="0.25">
      <c r="C343" s="14" t="s">
        <v>14</v>
      </c>
      <c r="D343" s="6"/>
    </row>
    <row r="344" spans="2:8" ht="20.25" x14ac:dyDescent="0.25">
      <c r="C344" s="148" t="s">
        <v>6</v>
      </c>
      <c r="D344" s="51" t="s">
        <v>0</v>
      </c>
      <c r="E344" s="9">
        <f>IF(G332&gt;0, ROUND((G332+D325)/D325,2), 0)</f>
        <v>1.02</v>
      </c>
      <c r="F344" s="9"/>
      <c r="G344" s="10"/>
      <c r="H344" s="7"/>
    </row>
    <row r="345" spans="2:8" x14ac:dyDescent="0.25">
      <c r="C345" s="148"/>
      <c r="D345" s="51" t="s">
        <v>1</v>
      </c>
      <c r="E345" s="9">
        <f>IF(SUM(G333:G334)&gt;0,ROUND((G333+G334+D325)/D325,2),0)</f>
        <v>1</v>
      </c>
      <c r="F345" s="9"/>
      <c r="G345" s="11"/>
      <c r="H345" s="47"/>
    </row>
    <row r="346" spans="2:8" x14ac:dyDescent="0.25">
      <c r="C346" s="148"/>
      <c r="D346" s="51" t="s">
        <v>2</v>
      </c>
      <c r="E346" s="9">
        <f>IF(G335&gt;0,ROUND((G335+D325)/D325,2),0)</f>
        <v>0</v>
      </c>
      <c r="F346" s="12"/>
      <c r="G346" s="11"/>
    </row>
    <row r="347" spans="2:8" x14ac:dyDescent="0.25">
      <c r="C347" s="148"/>
      <c r="D347" s="13" t="s">
        <v>3</v>
      </c>
      <c r="E347" s="32">
        <f>IF(SUM(G336:G341)&gt;0,ROUND((SUM(G336:G341)+D325)/D325,2),0)</f>
        <v>2.0699999999999998</v>
      </c>
      <c r="F347" s="10"/>
      <c r="G347" s="11"/>
    </row>
    <row r="348" spans="2:8" ht="25.5" x14ac:dyDescent="0.25">
      <c r="D348" s="33" t="s">
        <v>4</v>
      </c>
      <c r="E348" s="34">
        <f>SUM(E344:E347)-IF(VALUE(COUNTIF(E344:E347,"&gt;0"))=4,3,0)-IF(VALUE(COUNTIF(E344:E347,"&gt;0"))=3,2,0)-IF(VALUE(COUNTIF(E344:E347,"&gt;0"))=2,1,0)</f>
        <v>2.09</v>
      </c>
      <c r="F348" s="25"/>
    </row>
    <row r="349" spans="2:8" x14ac:dyDescent="0.25">
      <c r="E349" s="15"/>
    </row>
    <row r="350" spans="2:8" ht="25.5" x14ac:dyDescent="0.35">
      <c r="B350" s="22"/>
      <c r="C350" s="16" t="s">
        <v>23</v>
      </c>
      <c r="D350" s="149">
        <f>E348*D325</f>
        <v>373336.42829999997</v>
      </c>
      <c r="E350" s="149"/>
    </row>
    <row r="351" spans="2:8" ht="20.25" x14ac:dyDescent="0.3">
      <c r="C351" s="17" t="s">
        <v>8</v>
      </c>
      <c r="D351" s="150">
        <f>D350/D324</f>
        <v>173.96851272134202</v>
      </c>
      <c r="E351" s="150"/>
      <c r="G351" s="7"/>
      <c r="H351" s="48"/>
    </row>
    <row r="361" spans="2:8" ht="60.75" x14ac:dyDescent="0.8">
      <c r="B361" s="179" t="s">
        <v>133</v>
      </c>
      <c r="C361" s="179"/>
      <c r="D361" s="179"/>
      <c r="E361" s="179"/>
      <c r="F361" s="179"/>
      <c r="G361" s="179"/>
      <c r="H361" s="179"/>
    </row>
    <row r="362" spans="2:8" x14ac:dyDescent="0.25">
      <c r="B362" s="180" t="s">
        <v>36</v>
      </c>
      <c r="C362" s="180"/>
      <c r="D362" s="180"/>
      <c r="E362" s="180"/>
      <c r="F362" s="180"/>
      <c r="G362" s="180"/>
    </row>
    <row r="363" spans="2:8" x14ac:dyDescent="0.25">
      <c r="C363" s="52"/>
      <c r="G363" s="7"/>
    </row>
    <row r="364" spans="2:8" ht="25.5" x14ac:dyDescent="0.25">
      <c r="C364" s="14" t="s">
        <v>5</v>
      </c>
      <c r="D364" s="6"/>
    </row>
    <row r="365" spans="2:8" ht="20.25" customHeight="1" x14ac:dyDescent="0.25">
      <c r="B365" s="10"/>
      <c r="C365" s="166" t="s">
        <v>15</v>
      </c>
      <c r="D365" s="169" t="s">
        <v>99</v>
      </c>
      <c r="E365" s="170"/>
      <c r="F365" s="170"/>
      <c r="G365" s="171"/>
      <c r="H365" s="40"/>
    </row>
    <row r="366" spans="2:8" ht="20.25" customHeight="1" x14ac:dyDescent="0.25">
      <c r="B366" s="10"/>
      <c r="C366" s="167"/>
      <c r="D366" s="172" t="s">
        <v>107</v>
      </c>
      <c r="E366" s="172"/>
      <c r="F366" s="172"/>
      <c r="G366" s="172"/>
      <c r="H366" s="40"/>
    </row>
    <row r="367" spans="2:8" ht="20.25" customHeight="1" x14ac:dyDescent="0.25">
      <c r="B367" s="10"/>
      <c r="C367" s="168"/>
      <c r="D367" s="172" t="s">
        <v>114</v>
      </c>
      <c r="E367" s="172"/>
      <c r="F367" s="172"/>
      <c r="G367" s="172"/>
      <c r="H367" s="40"/>
    </row>
    <row r="368" spans="2:8" x14ac:dyDescent="0.25">
      <c r="C368" s="35" t="s">
        <v>12</v>
      </c>
      <c r="D368" s="53">
        <v>12.5</v>
      </c>
      <c r="E368" s="49"/>
      <c r="F368" s="10"/>
    </row>
    <row r="369" spans="2:8" x14ac:dyDescent="0.25">
      <c r="C369" s="1" t="s">
        <v>9</v>
      </c>
      <c r="D369" s="54">
        <v>1708</v>
      </c>
      <c r="E369" s="173" t="s">
        <v>16</v>
      </c>
      <c r="F369" s="174"/>
      <c r="G369" s="177">
        <f>D370/D369</f>
        <v>93.074010538641687</v>
      </c>
    </row>
    <row r="370" spans="2:8" x14ac:dyDescent="0.25">
      <c r="C370" s="1" t="s">
        <v>10</v>
      </c>
      <c r="D370" s="54">
        <v>158970.41</v>
      </c>
      <c r="E370" s="175"/>
      <c r="F370" s="176"/>
      <c r="G370" s="178"/>
    </row>
    <row r="371" spans="2:8" x14ac:dyDescent="0.25">
      <c r="C371" s="37"/>
      <c r="D371" s="38"/>
      <c r="E371" s="50"/>
    </row>
    <row r="372" spans="2:8" x14ac:dyDescent="0.3">
      <c r="C372" s="36" t="s">
        <v>7</v>
      </c>
      <c r="D372" s="55" t="s">
        <v>115</v>
      </c>
    </row>
    <row r="373" spans="2:8" x14ac:dyDescent="0.3">
      <c r="C373" s="36" t="s">
        <v>11</v>
      </c>
      <c r="D373" s="55">
        <v>95</v>
      </c>
    </row>
    <row r="374" spans="2:8" x14ac:dyDescent="0.3">
      <c r="C374" s="36" t="s">
        <v>13</v>
      </c>
      <c r="D374" s="69" t="s">
        <v>33</v>
      </c>
      <c r="E374" s="41"/>
    </row>
    <row r="375" spans="2:8" ht="24" thickBot="1" x14ac:dyDescent="0.3">
      <c r="C375" s="42"/>
      <c r="D375" s="42"/>
    </row>
    <row r="376" spans="2:8" ht="48" thickBot="1" x14ac:dyDescent="0.3">
      <c r="B376" s="151" t="s">
        <v>17</v>
      </c>
      <c r="C376" s="152"/>
      <c r="D376" s="23" t="s">
        <v>20</v>
      </c>
      <c r="E376" s="153" t="s">
        <v>22</v>
      </c>
      <c r="F376" s="154"/>
      <c r="G376" s="2" t="s">
        <v>21</v>
      </c>
    </row>
    <row r="377" spans="2:8" ht="24" thickBot="1" x14ac:dyDescent="0.3">
      <c r="B377" s="155" t="s">
        <v>35</v>
      </c>
      <c r="C377" s="156"/>
      <c r="D377" s="70">
        <v>197.93</v>
      </c>
      <c r="E377" s="56">
        <v>12.5</v>
      </c>
      <c r="F377" s="18" t="s">
        <v>24</v>
      </c>
      <c r="G377" s="26">
        <f t="shared" ref="G377:G384" si="9">D377*E377</f>
        <v>2474.125</v>
      </c>
      <c r="H377" s="157"/>
    </row>
    <row r="378" spans="2:8" x14ac:dyDescent="0.25">
      <c r="B378" s="158" t="s">
        <v>18</v>
      </c>
      <c r="C378" s="159"/>
      <c r="D378" s="59">
        <v>97.44</v>
      </c>
      <c r="E378" s="57">
        <v>1.5</v>
      </c>
      <c r="F378" s="19" t="s">
        <v>25</v>
      </c>
      <c r="G378" s="27">
        <f t="shared" si="9"/>
        <v>146.16</v>
      </c>
      <c r="H378" s="157"/>
    </row>
    <row r="379" spans="2:8" ht="24" thickBot="1" x14ac:dyDescent="0.3">
      <c r="B379" s="160" t="s">
        <v>19</v>
      </c>
      <c r="C379" s="161"/>
      <c r="D379" s="62">
        <v>151.63</v>
      </c>
      <c r="E379" s="58">
        <v>1.5</v>
      </c>
      <c r="F379" s="20" t="s">
        <v>25</v>
      </c>
      <c r="G379" s="28">
        <f t="shared" si="9"/>
        <v>227.44499999999999</v>
      </c>
      <c r="H379" s="157"/>
    </row>
    <row r="380" spans="2:8" ht="24" thickBot="1" x14ac:dyDescent="0.3">
      <c r="B380" s="162" t="s">
        <v>27</v>
      </c>
      <c r="C380" s="163"/>
      <c r="D380" s="71">
        <v>731.97</v>
      </c>
      <c r="E380" s="71"/>
      <c r="F380" s="24" t="s">
        <v>24</v>
      </c>
      <c r="G380" s="29">
        <f t="shared" si="9"/>
        <v>0</v>
      </c>
      <c r="H380" s="157"/>
    </row>
    <row r="381" spans="2:8" x14ac:dyDescent="0.25">
      <c r="B381" s="158" t="s">
        <v>32</v>
      </c>
      <c r="C381" s="159"/>
      <c r="D381" s="59">
        <v>652.6</v>
      </c>
      <c r="E381" s="59">
        <v>25</v>
      </c>
      <c r="F381" s="19" t="s">
        <v>24</v>
      </c>
      <c r="G381" s="27">
        <f t="shared" si="9"/>
        <v>16315</v>
      </c>
      <c r="H381" s="157"/>
    </row>
    <row r="382" spans="2:8" x14ac:dyDescent="0.25">
      <c r="B382" s="164" t="s">
        <v>26</v>
      </c>
      <c r="C382" s="165"/>
      <c r="D382" s="72">
        <v>526.99</v>
      </c>
      <c r="E382" s="60"/>
      <c r="F382" s="21" t="s">
        <v>24</v>
      </c>
      <c r="G382" s="30">
        <f t="shared" si="9"/>
        <v>0</v>
      </c>
      <c r="H382" s="157"/>
    </row>
    <row r="383" spans="2:8" x14ac:dyDescent="0.25">
      <c r="B383" s="164" t="s">
        <v>28</v>
      </c>
      <c r="C383" s="165"/>
      <c r="D383" s="73">
        <v>5438.99</v>
      </c>
      <c r="E383" s="61">
        <v>12.5</v>
      </c>
      <c r="F383" s="21" t="s">
        <v>24</v>
      </c>
      <c r="G383" s="30">
        <f t="shared" si="9"/>
        <v>67987.375</v>
      </c>
      <c r="H383" s="157"/>
    </row>
    <row r="384" spans="2:8" x14ac:dyDescent="0.25">
      <c r="B384" s="164" t="s">
        <v>29</v>
      </c>
      <c r="C384" s="165"/>
      <c r="D384" s="73">
        <v>1672.77</v>
      </c>
      <c r="E384" s="61">
        <v>12.5</v>
      </c>
      <c r="F384" s="21" t="s">
        <v>24</v>
      </c>
      <c r="G384" s="30">
        <f t="shared" si="9"/>
        <v>20909.625</v>
      </c>
      <c r="H384" s="157"/>
    </row>
    <row r="385" spans="2:8" x14ac:dyDescent="0.25">
      <c r="B385" s="164" t="s">
        <v>31</v>
      </c>
      <c r="C385" s="165"/>
      <c r="D385" s="73">
        <v>548.24</v>
      </c>
      <c r="E385" s="61">
        <v>12.5</v>
      </c>
      <c r="F385" s="21" t="s">
        <v>24</v>
      </c>
      <c r="G385" s="30">
        <f>D385*E385</f>
        <v>6853</v>
      </c>
      <c r="H385" s="157"/>
    </row>
    <row r="386" spans="2:8" ht="24" thickBot="1" x14ac:dyDescent="0.3">
      <c r="B386" s="160" t="s">
        <v>30</v>
      </c>
      <c r="C386" s="161"/>
      <c r="D386" s="74">
        <v>340.74</v>
      </c>
      <c r="E386" s="62">
        <v>125</v>
      </c>
      <c r="F386" s="20" t="s">
        <v>24</v>
      </c>
      <c r="G386" s="31">
        <f>D386*E386</f>
        <v>42592.5</v>
      </c>
      <c r="H386" s="157"/>
    </row>
    <row r="387" spans="2:8" x14ac:dyDescent="0.25">
      <c r="C387" s="3"/>
      <c r="D387" s="3"/>
      <c r="E387" s="4"/>
      <c r="F387" s="4"/>
      <c r="H387" s="45"/>
    </row>
    <row r="388" spans="2:8" ht="25.5" x14ac:dyDescent="0.25">
      <c r="C388" s="14" t="s">
        <v>14</v>
      </c>
      <c r="D388" s="6"/>
    </row>
    <row r="389" spans="2:8" ht="20.25" x14ac:dyDescent="0.25">
      <c r="C389" s="148" t="s">
        <v>6</v>
      </c>
      <c r="D389" s="51" t="s">
        <v>0</v>
      </c>
      <c r="E389" s="9">
        <f>IF(G377&gt;0, ROUND((G377+D370)/D370,2), 0)</f>
        <v>1.02</v>
      </c>
      <c r="F389" s="9"/>
      <c r="G389" s="10"/>
      <c r="H389" s="7"/>
    </row>
    <row r="390" spans="2:8" x14ac:dyDescent="0.25">
      <c r="C390" s="148"/>
      <c r="D390" s="51" t="s">
        <v>1</v>
      </c>
      <c r="E390" s="9">
        <f>IF(SUM(G378:G379)&gt;0,ROUND((G378+G379+D370)/D370,2),0)</f>
        <v>1</v>
      </c>
      <c r="F390" s="9"/>
      <c r="G390" s="11"/>
      <c r="H390" s="47"/>
    </row>
    <row r="391" spans="2:8" x14ac:dyDescent="0.25">
      <c r="C391" s="148"/>
      <c r="D391" s="51" t="s">
        <v>2</v>
      </c>
      <c r="E391" s="9">
        <f>IF(G380&gt;0,ROUND((G380+D370)/D370,2),0)</f>
        <v>0</v>
      </c>
      <c r="F391" s="12"/>
      <c r="G391" s="11"/>
    </row>
    <row r="392" spans="2:8" x14ac:dyDescent="0.25">
      <c r="C392" s="148"/>
      <c r="D392" s="13" t="s">
        <v>3</v>
      </c>
      <c r="E392" s="32">
        <f>IF(SUM(G381:G386)&gt;0,ROUND((SUM(G381:G386)+D370)/D370,2),0)</f>
        <v>1.97</v>
      </c>
      <c r="F392" s="10"/>
      <c r="G392" s="11"/>
    </row>
    <row r="393" spans="2:8" ht="25.5" x14ac:dyDescent="0.25">
      <c r="D393" s="33" t="s">
        <v>4</v>
      </c>
      <c r="E393" s="34">
        <f>SUM(E389:E392)-IF(VALUE(COUNTIF(E389:E392,"&gt;0"))=4,3,0)-IF(VALUE(COUNTIF(E389:E392,"&gt;0"))=3,2,0)-IF(VALUE(COUNTIF(E389:E392,"&gt;0"))=2,1,0)</f>
        <v>1.9900000000000002</v>
      </c>
      <c r="F393" s="25"/>
    </row>
    <row r="394" spans="2:8" x14ac:dyDescent="0.25">
      <c r="E394" s="15"/>
    </row>
    <row r="395" spans="2:8" ht="25.5" x14ac:dyDescent="0.35">
      <c r="B395" s="22"/>
      <c r="C395" s="16" t="s">
        <v>23</v>
      </c>
      <c r="D395" s="149">
        <f>E393*D370</f>
        <v>316351.11590000003</v>
      </c>
      <c r="E395" s="149"/>
    </row>
    <row r="396" spans="2:8" ht="20.25" x14ac:dyDescent="0.3">
      <c r="C396" s="17" t="s">
        <v>8</v>
      </c>
      <c r="D396" s="150">
        <f>D395/D369</f>
        <v>185.21728097189697</v>
      </c>
      <c r="E396" s="150"/>
      <c r="G396" s="7"/>
      <c r="H396" s="48"/>
    </row>
    <row r="406" spans="2:8" ht="60.75" x14ac:dyDescent="0.8">
      <c r="B406" s="179" t="s">
        <v>134</v>
      </c>
      <c r="C406" s="179"/>
      <c r="D406" s="179"/>
      <c r="E406" s="179"/>
      <c r="F406" s="179"/>
      <c r="G406" s="179"/>
      <c r="H406" s="179"/>
    </row>
    <row r="407" spans="2:8" x14ac:dyDescent="0.25">
      <c r="B407" s="180" t="s">
        <v>36</v>
      </c>
      <c r="C407" s="180"/>
      <c r="D407" s="180"/>
      <c r="E407" s="180"/>
      <c r="F407" s="180"/>
      <c r="G407" s="180"/>
    </row>
    <row r="408" spans="2:8" x14ac:dyDescent="0.25">
      <c r="C408" s="52"/>
      <c r="G408" s="7"/>
    </row>
    <row r="409" spans="2:8" ht="25.5" x14ac:dyDescent="0.25">
      <c r="C409" s="14" t="s">
        <v>5</v>
      </c>
      <c r="D409" s="6"/>
    </row>
    <row r="410" spans="2:8" ht="20.25" customHeight="1" x14ac:dyDescent="0.25">
      <c r="B410" s="10"/>
      <c r="C410" s="166" t="s">
        <v>15</v>
      </c>
      <c r="D410" s="169" t="s">
        <v>99</v>
      </c>
      <c r="E410" s="170"/>
      <c r="F410" s="170"/>
      <c r="G410" s="171"/>
      <c r="H410" s="40"/>
    </row>
    <row r="411" spans="2:8" ht="20.25" customHeight="1" x14ac:dyDescent="0.25">
      <c r="B411" s="10"/>
      <c r="C411" s="167"/>
      <c r="D411" s="172" t="s">
        <v>107</v>
      </c>
      <c r="E411" s="172"/>
      <c r="F411" s="172"/>
      <c r="G411" s="172"/>
      <c r="H411" s="40"/>
    </row>
    <row r="412" spans="2:8" ht="20.25" customHeight="1" x14ac:dyDescent="0.25">
      <c r="B412" s="10"/>
      <c r="C412" s="168"/>
      <c r="D412" s="172" t="s">
        <v>116</v>
      </c>
      <c r="E412" s="172"/>
      <c r="F412" s="172"/>
      <c r="G412" s="172"/>
      <c r="H412" s="40"/>
    </row>
    <row r="413" spans="2:8" x14ac:dyDescent="0.25">
      <c r="C413" s="35" t="s">
        <v>12</v>
      </c>
      <c r="D413" s="53">
        <v>5.2</v>
      </c>
      <c r="E413" s="49"/>
      <c r="F413" s="10"/>
    </row>
    <row r="414" spans="2:8" x14ac:dyDescent="0.25">
      <c r="C414" s="1" t="s">
        <v>9</v>
      </c>
      <c r="D414" s="54">
        <v>759</v>
      </c>
      <c r="E414" s="173" t="s">
        <v>16</v>
      </c>
      <c r="F414" s="174"/>
      <c r="G414" s="177">
        <f>D415/D414</f>
        <v>110.00786561264822</v>
      </c>
    </row>
    <row r="415" spans="2:8" x14ac:dyDescent="0.25">
      <c r="C415" s="1" t="s">
        <v>10</v>
      </c>
      <c r="D415" s="54">
        <v>83495.97</v>
      </c>
      <c r="E415" s="175"/>
      <c r="F415" s="176"/>
      <c r="G415" s="178"/>
    </row>
    <row r="416" spans="2:8" x14ac:dyDescent="0.25">
      <c r="C416" s="37"/>
      <c r="D416" s="38"/>
      <c r="E416" s="50"/>
    </row>
    <row r="417" spans="2:8" x14ac:dyDescent="0.3">
      <c r="C417" s="36" t="s">
        <v>7</v>
      </c>
      <c r="D417" s="55" t="s">
        <v>117</v>
      </c>
    </row>
    <row r="418" spans="2:8" x14ac:dyDescent="0.3">
      <c r="C418" s="36" t="s">
        <v>11</v>
      </c>
      <c r="D418" s="55">
        <v>60</v>
      </c>
    </row>
    <row r="419" spans="2:8" x14ac:dyDescent="0.3">
      <c r="C419" s="36" t="s">
        <v>13</v>
      </c>
      <c r="D419" s="69" t="s">
        <v>33</v>
      </c>
      <c r="E419" s="41"/>
    </row>
    <row r="420" spans="2:8" ht="24" thickBot="1" x14ac:dyDescent="0.3">
      <c r="C420" s="42"/>
      <c r="D420" s="42"/>
    </row>
    <row r="421" spans="2:8" ht="48" thickBot="1" x14ac:dyDescent="0.3">
      <c r="B421" s="151" t="s">
        <v>17</v>
      </c>
      <c r="C421" s="152"/>
      <c r="D421" s="23" t="s">
        <v>20</v>
      </c>
      <c r="E421" s="153" t="s">
        <v>22</v>
      </c>
      <c r="F421" s="154"/>
      <c r="G421" s="2" t="s">
        <v>21</v>
      </c>
    </row>
    <row r="422" spans="2:8" ht="24" thickBot="1" x14ac:dyDescent="0.3">
      <c r="B422" s="155" t="s">
        <v>35</v>
      </c>
      <c r="C422" s="156"/>
      <c r="D422" s="70">
        <v>197.93</v>
      </c>
      <c r="E422" s="56">
        <v>5.2</v>
      </c>
      <c r="F422" s="18" t="s">
        <v>24</v>
      </c>
      <c r="G422" s="26">
        <f t="shared" ref="G422:G429" si="10">D422*E422</f>
        <v>1029.2360000000001</v>
      </c>
      <c r="H422" s="157"/>
    </row>
    <row r="423" spans="2:8" x14ac:dyDescent="0.25">
      <c r="B423" s="158" t="s">
        <v>18</v>
      </c>
      <c r="C423" s="159"/>
      <c r="D423" s="59">
        <v>97.44</v>
      </c>
      <c r="E423" s="57">
        <v>0.7</v>
      </c>
      <c r="F423" s="19" t="s">
        <v>25</v>
      </c>
      <c r="G423" s="27">
        <f t="shared" si="10"/>
        <v>68.207999999999998</v>
      </c>
      <c r="H423" s="157"/>
    </row>
    <row r="424" spans="2:8" ht="24" thickBot="1" x14ac:dyDescent="0.3">
      <c r="B424" s="160" t="s">
        <v>19</v>
      </c>
      <c r="C424" s="161"/>
      <c r="D424" s="62">
        <v>151.63</v>
      </c>
      <c r="E424" s="58">
        <v>0.7</v>
      </c>
      <c r="F424" s="20" t="s">
        <v>25</v>
      </c>
      <c r="G424" s="28">
        <f t="shared" si="10"/>
        <v>106.14099999999999</v>
      </c>
      <c r="H424" s="157"/>
    </row>
    <row r="425" spans="2:8" ht="24" thickBot="1" x14ac:dyDescent="0.3">
      <c r="B425" s="162" t="s">
        <v>27</v>
      </c>
      <c r="C425" s="163"/>
      <c r="D425" s="71">
        <v>731.97</v>
      </c>
      <c r="E425" s="71"/>
      <c r="F425" s="24" t="s">
        <v>24</v>
      </c>
      <c r="G425" s="29">
        <f t="shared" si="10"/>
        <v>0</v>
      </c>
      <c r="H425" s="157"/>
    </row>
    <row r="426" spans="2:8" x14ac:dyDescent="0.25">
      <c r="B426" s="158" t="s">
        <v>32</v>
      </c>
      <c r="C426" s="159"/>
      <c r="D426" s="59">
        <v>652.6</v>
      </c>
      <c r="E426" s="59">
        <v>10.4</v>
      </c>
      <c r="F426" s="19" t="s">
        <v>24</v>
      </c>
      <c r="G426" s="27">
        <f t="shared" si="10"/>
        <v>6787.0400000000009</v>
      </c>
      <c r="H426" s="157"/>
    </row>
    <row r="427" spans="2:8" x14ac:dyDescent="0.25">
      <c r="B427" s="164" t="s">
        <v>26</v>
      </c>
      <c r="C427" s="165"/>
      <c r="D427" s="72">
        <v>526.99</v>
      </c>
      <c r="E427" s="60"/>
      <c r="F427" s="21" t="s">
        <v>24</v>
      </c>
      <c r="G427" s="30">
        <f t="shared" si="10"/>
        <v>0</v>
      </c>
      <c r="H427" s="157"/>
    </row>
    <row r="428" spans="2:8" x14ac:dyDescent="0.25">
      <c r="B428" s="164" t="s">
        <v>28</v>
      </c>
      <c r="C428" s="165"/>
      <c r="D428" s="73">
        <v>5438.99</v>
      </c>
      <c r="E428" s="61">
        <v>5.2</v>
      </c>
      <c r="F428" s="21" t="s">
        <v>24</v>
      </c>
      <c r="G428" s="30">
        <f t="shared" si="10"/>
        <v>28282.748</v>
      </c>
      <c r="H428" s="157"/>
    </row>
    <row r="429" spans="2:8" x14ac:dyDescent="0.25">
      <c r="B429" s="164" t="s">
        <v>29</v>
      </c>
      <c r="C429" s="165"/>
      <c r="D429" s="73">
        <v>1672.77</v>
      </c>
      <c r="E429" s="61">
        <v>5.2</v>
      </c>
      <c r="F429" s="21" t="s">
        <v>24</v>
      </c>
      <c r="G429" s="30">
        <f t="shared" si="10"/>
        <v>8698.4040000000005</v>
      </c>
      <c r="H429" s="157"/>
    </row>
    <row r="430" spans="2:8" x14ac:dyDescent="0.25">
      <c r="B430" s="164" t="s">
        <v>31</v>
      </c>
      <c r="C430" s="165"/>
      <c r="D430" s="73">
        <v>548.24</v>
      </c>
      <c r="E430" s="61">
        <v>5.2</v>
      </c>
      <c r="F430" s="21" t="s">
        <v>24</v>
      </c>
      <c r="G430" s="30">
        <f>D430*E430</f>
        <v>2850.848</v>
      </c>
      <c r="H430" s="157"/>
    </row>
    <row r="431" spans="2:8" ht="24" thickBot="1" x14ac:dyDescent="0.3">
      <c r="B431" s="160" t="s">
        <v>30</v>
      </c>
      <c r="C431" s="161"/>
      <c r="D431" s="74">
        <v>340.74</v>
      </c>
      <c r="E431" s="62">
        <v>52</v>
      </c>
      <c r="F431" s="20" t="s">
        <v>24</v>
      </c>
      <c r="G431" s="31">
        <f>D431*E431</f>
        <v>17718.48</v>
      </c>
      <c r="H431" s="157"/>
    </row>
    <row r="432" spans="2:8" x14ac:dyDescent="0.25">
      <c r="C432" s="3"/>
      <c r="D432" s="3"/>
      <c r="E432" s="4"/>
      <c r="F432" s="4"/>
      <c r="H432" s="45"/>
    </row>
    <row r="433" spans="2:8" ht="25.5" x14ac:dyDescent="0.25">
      <c r="C433" s="14" t="s">
        <v>14</v>
      </c>
      <c r="D433" s="6"/>
    </row>
    <row r="434" spans="2:8" ht="20.25" x14ac:dyDescent="0.25">
      <c r="C434" s="148" t="s">
        <v>6</v>
      </c>
      <c r="D434" s="51" t="s">
        <v>0</v>
      </c>
      <c r="E434" s="9">
        <f>IF(G422&gt;0, ROUND((G422+D415)/D415,2), 0)</f>
        <v>1.01</v>
      </c>
      <c r="F434" s="9"/>
      <c r="G434" s="10"/>
      <c r="H434" s="7"/>
    </row>
    <row r="435" spans="2:8" x14ac:dyDescent="0.25">
      <c r="C435" s="148"/>
      <c r="D435" s="51" t="s">
        <v>1</v>
      </c>
      <c r="E435" s="9">
        <f>IF(SUM(G423:G424)&gt;0,ROUND((G423+G424+D415)/D415,2),0)</f>
        <v>1</v>
      </c>
      <c r="F435" s="9"/>
      <c r="G435" s="11"/>
      <c r="H435" s="47"/>
    </row>
    <row r="436" spans="2:8" x14ac:dyDescent="0.25">
      <c r="C436" s="148"/>
      <c r="D436" s="51" t="s">
        <v>2</v>
      </c>
      <c r="E436" s="9">
        <f>IF(G425&gt;0,ROUND((G425+D415)/D415,2),0)</f>
        <v>0</v>
      </c>
      <c r="F436" s="12"/>
      <c r="G436" s="11"/>
    </row>
    <row r="437" spans="2:8" x14ac:dyDescent="0.25">
      <c r="C437" s="148"/>
      <c r="D437" s="13" t="s">
        <v>3</v>
      </c>
      <c r="E437" s="32">
        <f>IF(SUM(G426:G431)&gt;0,ROUND((SUM(G426:G431)+D415)/D415,2),0)</f>
        <v>1.77</v>
      </c>
      <c r="F437" s="10"/>
      <c r="G437" s="11"/>
    </row>
    <row r="438" spans="2:8" ht="25.5" x14ac:dyDescent="0.25">
      <c r="D438" s="33" t="s">
        <v>4</v>
      </c>
      <c r="E438" s="34">
        <f>SUM(E434:E437)-IF(VALUE(COUNTIF(E434:E437,"&gt;0"))=4,3,0)-IF(VALUE(COUNTIF(E434:E437,"&gt;0"))=3,2,0)-IF(VALUE(COUNTIF(E434:E437,"&gt;0"))=2,1,0)</f>
        <v>1.7799999999999998</v>
      </c>
      <c r="F438" s="25"/>
    </row>
    <row r="439" spans="2:8" x14ac:dyDescent="0.25">
      <c r="E439" s="15"/>
    </row>
    <row r="440" spans="2:8" ht="25.5" x14ac:dyDescent="0.35">
      <c r="B440" s="22"/>
      <c r="C440" s="16" t="s">
        <v>23</v>
      </c>
      <c r="D440" s="149">
        <f>E438*D415</f>
        <v>148622.82659999997</v>
      </c>
      <c r="E440" s="149"/>
    </row>
    <row r="441" spans="2:8" ht="20.25" x14ac:dyDescent="0.3">
      <c r="C441" s="17" t="s">
        <v>8</v>
      </c>
      <c r="D441" s="150">
        <f>D440/D414</f>
        <v>195.8140007905138</v>
      </c>
      <c r="E441" s="150"/>
      <c r="G441" s="7"/>
      <c r="H441" s="48"/>
    </row>
  </sheetData>
  <sheetProtection formatRows="0" insertColumns="0" insertRows="0"/>
  <mergeCells count="240">
    <mergeCell ref="B17:C17"/>
    <mergeCell ref="B18:C18"/>
    <mergeCell ref="B19:C19"/>
    <mergeCell ref="B20:C20"/>
    <mergeCell ref="B21:C21"/>
    <mergeCell ref="B1:H1"/>
    <mergeCell ref="C5:C7"/>
    <mergeCell ref="D6:G6"/>
    <mergeCell ref="D7:G7"/>
    <mergeCell ref="B2:G2"/>
    <mergeCell ref="G9:G10"/>
    <mergeCell ref="E16:F16"/>
    <mergeCell ref="D5:G5"/>
    <mergeCell ref="E9:F10"/>
    <mergeCell ref="H17:H26"/>
    <mergeCell ref="B16:C16"/>
    <mergeCell ref="C50:C52"/>
    <mergeCell ref="D50:G50"/>
    <mergeCell ref="D51:G51"/>
    <mergeCell ref="D52:G52"/>
    <mergeCell ref="E54:F55"/>
    <mergeCell ref="G54:G55"/>
    <mergeCell ref="B22:C22"/>
    <mergeCell ref="B23:C23"/>
    <mergeCell ref="D35:E35"/>
    <mergeCell ref="B46:H46"/>
    <mergeCell ref="B47:G47"/>
    <mergeCell ref="D36:E36"/>
    <mergeCell ref="B25:C25"/>
    <mergeCell ref="B26:C26"/>
    <mergeCell ref="B24:C24"/>
    <mergeCell ref="C29:C32"/>
    <mergeCell ref="B61:C61"/>
    <mergeCell ref="E61:F61"/>
    <mergeCell ref="B62:C62"/>
    <mergeCell ref="H62:H71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C95:C97"/>
    <mergeCell ref="D95:G95"/>
    <mergeCell ref="D96:G96"/>
    <mergeCell ref="D97:G97"/>
    <mergeCell ref="E99:F100"/>
    <mergeCell ref="G99:G100"/>
    <mergeCell ref="C74:C77"/>
    <mergeCell ref="D80:E80"/>
    <mergeCell ref="D81:E81"/>
    <mergeCell ref="B91:H91"/>
    <mergeCell ref="B92:G92"/>
    <mergeCell ref="B106:C106"/>
    <mergeCell ref="E106:F106"/>
    <mergeCell ref="B107:C107"/>
    <mergeCell ref="H107:H116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C140:C142"/>
    <mergeCell ref="D140:G140"/>
    <mergeCell ref="D141:G141"/>
    <mergeCell ref="D142:G142"/>
    <mergeCell ref="E144:F145"/>
    <mergeCell ref="G144:G145"/>
    <mergeCell ref="C119:C122"/>
    <mergeCell ref="D125:E125"/>
    <mergeCell ref="D126:E126"/>
    <mergeCell ref="B136:H136"/>
    <mergeCell ref="B137:G137"/>
    <mergeCell ref="B151:C151"/>
    <mergeCell ref="E151:F151"/>
    <mergeCell ref="B152:C152"/>
    <mergeCell ref="H152:H161"/>
    <mergeCell ref="B153:C153"/>
    <mergeCell ref="B154:C154"/>
    <mergeCell ref="B155:C155"/>
    <mergeCell ref="B156:C156"/>
    <mergeCell ref="B157:C157"/>
    <mergeCell ref="B158:C158"/>
    <mergeCell ref="B159:C159"/>
    <mergeCell ref="B160:C160"/>
    <mergeCell ref="B161:C161"/>
    <mergeCell ref="C185:C187"/>
    <mergeCell ref="D185:G185"/>
    <mergeCell ref="D186:G186"/>
    <mergeCell ref="D187:G187"/>
    <mergeCell ref="E189:F190"/>
    <mergeCell ref="G189:G190"/>
    <mergeCell ref="C164:C167"/>
    <mergeCell ref="D170:E170"/>
    <mergeCell ref="D171:E171"/>
    <mergeCell ref="B181:H181"/>
    <mergeCell ref="B182:G182"/>
    <mergeCell ref="B196:C196"/>
    <mergeCell ref="E196:F196"/>
    <mergeCell ref="B197:C197"/>
    <mergeCell ref="H197:H206"/>
    <mergeCell ref="B198:C198"/>
    <mergeCell ref="B199:C199"/>
    <mergeCell ref="B200:C200"/>
    <mergeCell ref="B201:C201"/>
    <mergeCell ref="B202:C202"/>
    <mergeCell ref="B203:C203"/>
    <mergeCell ref="B204:C204"/>
    <mergeCell ref="B205:C205"/>
    <mergeCell ref="B206:C206"/>
    <mergeCell ref="C230:C232"/>
    <mergeCell ref="D230:G230"/>
    <mergeCell ref="D231:G231"/>
    <mergeCell ref="D232:G232"/>
    <mergeCell ref="E234:F235"/>
    <mergeCell ref="G234:G235"/>
    <mergeCell ref="C209:C212"/>
    <mergeCell ref="D215:E215"/>
    <mergeCell ref="D216:E216"/>
    <mergeCell ref="B226:H226"/>
    <mergeCell ref="B227:G227"/>
    <mergeCell ref="B241:C241"/>
    <mergeCell ref="E241:F241"/>
    <mergeCell ref="B242:C242"/>
    <mergeCell ref="H242:H251"/>
    <mergeCell ref="B243:C243"/>
    <mergeCell ref="B244:C244"/>
    <mergeCell ref="B245:C245"/>
    <mergeCell ref="B246:C246"/>
    <mergeCell ref="B247:C247"/>
    <mergeCell ref="B248:C248"/>
    <mergeCell ref="B249:C249"/>
    <mergeCell ref="B250:C250"/>
    <mergeCell ref="B251:C251"/>
    <mergeCell ref="C275:C277"/>
    <mergeCell ref="D275:G275"/>
    <mergeCell ref="D276:G276"/>
    <mergeCell ref="D277:G277"/>
    <mergeCell ref="E279:F280"/>
    <mergeCell ref="G279:G280"/>
    <mergeCell ref="C254:C257"/>
    <mergeCell ref="D260:E260"/>
    <mergeCell ref="D261:E261"/>
    <mergeCell ref="B271:H271"/>
    <mergeCell ref="B272:G272"/>
    <mergeCell ref="B286:C286"/>
    <mergeCell ref="E286:F286"/>
    <mergeCell ref="B287:C287"/>
    <mergeCell ref="H287:H296"/>
    <mergeCell ref="B288:C288"/>
    <mergeCell ref="B289:C289"/>
    <mergeCell ref="B290:C290"/>
    <mergeCell ref="B291:C291"/>
    <mergeCell ref="B292:C292"/>
    <mergeCell ref="B293:C293"/>
    <mergeCell ref="B294:C294"/>
    <mergeCell ref="B295:C295"/>
    <mergeCell ref="B296:C296"/>
    <mergeCell ref="C320:C322"/>
    <mergeCell ref="D320:G320"/>
    <mergeCell ref="D321:G321"/>
    <mergeCell ref="D322:G322"/>
    <mergeCell ref="E324:F325"/>
    <mergeCell ref="G324:G325"/>
    <mergeCell ref="C299:C302"/>
    <mergeCell ref="D305:E305"/>
    <mergeCell ref="D306:E306"/>
    <mergeCell ref="B316:H316"/>
    <mergeCell ref="B317:G317"/>
    <mergeCell ref="B331:C331"/>
    <mergeCell ref="E331:F331"/>
    <mergeCell ref="B332:C332"/>
    <mergeCell ref="H332:H341"/>
    <mergeCell ref="B333:C333"/>
    <mergeCell ref="B334:C334"/>
    <mergeCell ref="B335:C335"/>
    <mergeCell ref="B336:C336"/>
    <mergeCell ref="B337:C337"/>
    <mergeCell ref="B338:C338"/>
    <mergeCell ref="B339:C339"/>
    <mergeCell ref="B340:C340"/>
    <mergeCell ref="B341:C341"/>
    <mergeCell ref="C365:C367"/>
    <mergeCell ref="D365:G365"/>
    <mergeCell ref="D366:G366"/>
    <mergeCell ref="D367:G367"/>
    <mergeCell ref="E369:F370"/>
    <mergeCell ref="G369:G370"/>
    <mergeCell ref="C344:C347"/>
    <mergeCell ref="D350:E350"/>
    <mergeCell ref="D351:E351"/>
    <mergeCell ref="B361:H361"/>
    <mergeCell ref="B362:G362"/>
    <mergeCell ref="B376:C376"/>
    <mergeCell ref="E376:F376"/>
    <mergeCell ref="B377:C377"/>
    <mergeCell ref="H377:H386"/>
    <mergeCell ref="B378:C378"/>
    <mergeCell ref="B379:C379"/>
    <mergeCell ref="B380:C380"/>
    <mergeCell ref="B381:C381"/>
    <mergeCell ref="B382:C382"/>
    <mergeCell ref="B383:C383"/>
    <mergeCell ref="B384:C384"/>
    <mergeCell ref="B385:C385"/>
    <mergeCell ref="B386:C386"/>
    <mergeCell ref="C410:C412"/>
    <mergeCell ref="D410:G410"/>
    <mergeCell ref="D411:G411"/>
    <mergeCell ref="D412:G412"/>
    <mergeCell ref="E414:F415"/>
    <mergeCell ref="G414:G415"/>
    <mergeCell ref="C389:C392"/>
    <mergeCell ref="D395:E395"/>
    <mergeCell ref="D396:E396"/>
    <mergeCell ref="B406:H406"/>
    <mergeCell ref="B407:G407"/>
    <mergeCell ref="C434:C437"/>
    <mergeCell ref="D440:E440"/>
    <mergeCell ref="D441:E441"/>
    <mergeCell ref="B421:C421"/>
    <mergeCell ref="E421:F421"/>
    <mergeCell ref="B422:C422"/>
    <mergeCell ref="H422:H431"/>
    <mergeCell ref="B423:C423"/>
    <mergeCell ref="B424:C424"/>
    <mergeCell ref="B425:C425"/>
    <mergeCell ref="B426:C426"/>
    <mergeCell ref="B427:C427"/>
    <mergeCell ref="B428:C428"/>
    <mergeCell ref="B429:C429"/>
    <mergeCell ref="B430:C430"/>
    <mergeCell ref="B431:C431"/>
  </mergeCells>
  <dataValidations count="1">
    <dataValidation type="list" allowBlank="1" showInputMessage="1" showErrorMessage="1" sqref="D14 D59 D104 D149 D194 D239 D284 D329 D374 D419">
      <formula1>способ_рубки</formula1>
    </dataValidation>
  </dataValidations>
  <pageMargins left="0.25" right="0.25" top="0.54166666666666663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18"/>
  <sheetViews>
    <sheetView topLeftCell="A206" workbookViewId="0">
      <selection activeCell="G106" sqref="G106"/>
    </sheetView>
  </sheetViews>
  <sheetFormatPr defaultRowHeight="15" x14ac:dyDescent="0.25"/>
  <cols>
    <col min="2" max="2" width="21.28515625" customWidth="1"/>
    <col min="3" max="3" width="16.5703125" customWidth="1"/>
    <col min="4" max="4" width="12.42578125" customWidth="1"/>
    <col min="7" max="7" width="10.7109375" customWidth="1"/>
    <col min="8" max="8" width="15" customWidth="1"/>
    <col min="9" max="9" width="15.28515625" customWidth="1"/>
    <col min="10" max="13" width="11.140625" bestFit="1" customWidth="1"/>
    <col min="14" max="14" width="12" customWidth="1"/>
  </cols>
  <sheetData>
    <row r="2" spans="2:14" x14ac:dyDescent="0.25">
      <c r="B2" s="75"/>
      <c r="C2" s="75"/>
      <c r="D2" s="75"/>
      <c r="E2" s="75"/>
      <c r="F2" s="75"/>
      <c r="G2" s="75"/>
      <c r="H2" s="76"/>
      <c r="I2" s="75"/>
      <c r="J2" s="75"/>
      <c r="K2" s="75"/>
      <c r="M2" s="75"/>
      <c r="N2" s="77" t="s">
        <v>37</v>
      </c>
    </row>
    <row r="3" spans="2:14" x14ac:dyDescent="0.25">
      <c r="B3" s="75"/>
      <c r="C3" s="75"/>
      <c r="D3" s="75"/>
      <c r="E3" s="75"/>
      <c r="F3" s="75"/>
      <c r="G3" s="75"/>
      <c r="H3" s="76"/>
      <c r="I3" s="75"/>
      <c r="J3" s="75"/>
      <c r="K3" s="75"/>
      <c r="M3" s="75"/>
      <c r="N3" s="77" t="s">
        <v>38</v>
      </c>
    </row>
    <row r="4" spans="2:14" x14ac:dyDescent="0.25">
      <c r="B4" s="75"/>
      <c r="C4" s="75"/>
      <c r="D4" s="75"/>
      <c r="E4" s="75"/>
      <c r="F4" s="75"/>
      <c r="G4" s="75"/>
      <c r="H4" s="76"/>
      <c r="I4" s="75"/>
      <c r="J4" s="75"/>
      <c r="K4" s="75"/>
      <c r="M4" s="75"/>
      <c r="N4" s="77" t="s">
        <v>39</v>
      </c>
    </row>
    <row r="5" spans="2:14" x14ac:dyDescent="0.25">
      <c r="B5" s="75"/>
      <c r="C5" s="75"/>
      <c r="D5" s="75"/>
      <c r="E5" s="75"/>
      <c r="F5" s="75"/>
      <c r="G5" s="75"/>
      <c r="H5" s="76"/>
      <c r="I5" s="75"/>
      <c r="J5" s="75"/>
      <c r="K5" s="75"/>
      <c r="L5" s="75"/>
      <c r="M5" s="75"/>
      <c r="N5" s="75"/>
    </row>
    <row r="6" spans="2:14" x14ac:dyDescent="0.25">
      <c r="B6" s="75"/>
      <c r="C6" s="194" t="s">
        <v>40</v>
      </c>
      <c r="D6" s="194"/>
      <c r="E6" s="194"/>
      <c r="F6" s="194"/>
      <c r="G6" s="194"/>
      <c r="H6" s="194"/>
      <c r="I6" s="194"/>
      <c r="J6" s="194"/>
      <c r="K6" s="194"/>
      <c r="L6" s="194"/>
      <c r="M6" s="75"/>
      <c r="N6" s="75"/>
    </row>
    <row r="7" spans="2:14" x14ac:dyDescent="0.25">
      <c r="B7" s="75"/>
      <c r="C7" s="194" t="s">
        <v>41</v>
      </c>
      <c r="D7" s="194"/>
      <c r="E7" s="194"/>
      <c r="F7" s="194"/>
      <c r="G7" s="194"/>
      <c r="H7" s="194"/>
      <c r="I7" s="194"/>
      <c r="J7" s="194"/>
      <c r="K7" s="194"/>
      <c r="L7" s="194"/>
      <c r="M7" s="75"/>
      <c r="N7" s="75"/>
    </row>
    <row r="8" spans="2:14" x14ac:dyDescent="0.25">
      <c r="B8" s="75" t="s">
        <v>42</v>
      </c>
      <c r="C8" s="78"/>
      <c r="D8" s="78"/>
      <c r="E8" s="78"/>
      <c r="F8" s="78"/>
      <c r="G8" s="78"/>
      <c r="H8" s="78"/>
      <c r="I8" s="78"/>
      <c r="J8" s="78"/>
      <c r="K8" s="78"/>
      <c r="L8" s="194" t="s">
        <v>43</v>
      </c>
      <c r="M8" s="194"/>
      <c r="N8" s="194"/>
    </row>
    <row r="9" spans="2:14" x14ac:dyDescent="0.25">
      <c r="B9" s="75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</row>
    <row r="10" spans="2:14" x14ac:dyDescent="0.25">
      <c r="B10" s="75" t="s">
        <v>44</v>
      </c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</row>
    <row r="11" spans="2:14" x14ac:dyDescent="0.25">
      <c r="B11" s="75" t="s">
        <v>45</v>
      </c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</row>
    <row r="12" spans="2:14" x14ac:dyDescent="0.25">
      <c r="B12" s="75" t="s">
        <v>46</v>
      </c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</row>
    <row r="13" spans="2:14" x14ac:dyDescent="0.25">
      <c r="B13" s="75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</row>
    <row r="14" spans="2:14" x14ac:dyDescent="0.25">
      <c r="B14" s="75"/>
      <c r="C14" s="75"/>
      <c r="D14" s="75"/>
      <c r="E14" s="75"/>
      <c r="F14" s="75"/>
      <c r="G14" s="75"/>
      <c r="H14" s="76"/>
      <c r="I14" s="75"/>
      <c r="J14" s="75"/>
      <c r="K14" s="75"/>
      <c r="L14" s="75"/>
      <c r="M14" s="75"/>
      <c r="N14" s="75"/>
    </row>
    <row r="15" spans="2:14" x14ac:dyDescent="0.25">
      <c r="B15" s="195" t="s">
        <v>47</v>
      </c>
      <c r="C15" s="197" t="s">
        <v>48</v>
      </c>
      <c r="D15" s="199" t="s">
        <v>49</v>
      </c>
      <c r="E15" s="199" t="s">
        <v>50</v>
      </c>
      <c r="F15" s="199" t="s">
        <v>51</v>
      </c>
      <c r="G15" s="199" t="s">
        <v>52</v>
      </c>
      <c r="H15" s="200" t="s">
        <v>53</v>
      </c>
      <c r="I15" s="201" t="s">
        <v>54</v>
      </c>
      <c r="J15" s="201"/>
      <c r="K15" s="201"/>
      <c r="L15" s="201"/>
      <c r="M15" s="193" t="s">
        <v>55</v>
      </c>
      <c r="N15" s="202" t="s">
        <v>56</v>
      </c>
    </row>
    <row r="16" spans="2:14" x14ac:dyDescent="0.25">
      <c r="B16" s="196"/>
      <c r="C16" s="198"/>
      <c r="D16" s="199"/>
      <c r="E16" s="199"/>
      <c r="F16" s="199"/>
      <c r="G16" s="199"/>
      <c r="H16" s="200"/>
      <c r="I16" s="79" t="s">
        <v>57</v>
      </c>
      <c r="J16" s="79" t="s">
        <v>58</v>
      </c>
      <c r="K16" s="79" t="s">
        <v>59</v>
      </c>
      <c r="L16" s="79" t="s">
        <v>60</v>
      </c>
      <c r="M16" s="193"/>
      <c r="N16" s="203"/>
    </row>
    <row r="17" spans="2:14" x14ac:dyDescent="0.25">
      <c r="B17" s="182" t="s">
        <v>61</v>
      </c>
      <c r="C17" s="183"/>
      <c r="D17" s="183"/>
      <c r="E17" s="183"/>
      <c r="F17" s="183"/>
      <c r="G17" s="184"/>
      <c r="H17" s="80" t="s">
        <v>62</v>
      </c>
      <c r="I17" s="81">
        <v>296.07</v>
      </c>
      <c r="J17" s="81">
        <v>210.92</v>
      </c>
      <c r="K17" s="81">
        <v>105.85</v>
      </c>
      <c r="L17" s="81"/>
      <c r="M17" s="81">
        <v>8.98</v>
      </c>
      <c r="N17" s="81"/>
    </row>
    <row r="18" spans="2:14" x14ac:dyDescent="0.25">
      <c r="B18" s="185"/>
      <c r="C18" s="186"/>
      <c r="D18" s="186"/>
      <c r="E18" s="186"/>
      <c r="F18" s="186"/>
      <c r="G18" s="187"/>
      <c r="H18" s="80" t="s">
        <v>63</v>
      </c>
      <c r="I18" s="81">
        <v>164.44</v>
      </c>
      <c r="J18" s="81">
        <v>117.18</v>
      </c>
      <c r="K18" s="81">
        <v>59.37</v>
      </c>
      <c r="L18" s="81"/>
      <c r="M18" s="81">
        <v>9.3699999999999992</v>
      </c>
      <c r="N18" s="81"/>
    </row>
    <row r="19" spans="2:14" x14ac:dyDescent="0.25">
      <c r="B19" s="214"/>
      <c r="C19" s="215"/>
      <c r="D19" s="215"/>
      <c r="E19" s="215"/>
      <c r="F19" s="215"/>
      <c r="G19" s="216"/>
      <c r="H19" s="80" t="s">
        <v>86</v>
      </c>
      <c r="I19" s="81">
        <v>31.25</v>
      </c>
      <c r="J19" s="81">
        <v>23.83</v>
      </c>
      <c r="K19" s="81">
        <v>12.11</v>
      </c>
      <c r="L19" s="81"/>
      <c r="M19" s="81">
        <v>0.78</v>
      </c>
      <c r="N19" s="81"/>
    </row>
    <row r="20" spans="2:14" x14ac:dyDescent="0.25">
      <c r="B20" s="136"/>
      <c r="C20" s="137"/>
      <c r="D20" s="137"/>
      <c r="E20" s="137"/>
      <c r="F20" s="137"/>
      <c r="G20" s="138"/>
      <c r="H20" s="80" t="s">
        <v>64</v>
      </c>
      <c r="I20" s="81">
        <v>97.65</v>
      </c>
      <c r="J20" s="81">
        <v>71.09</v>
      </c>
      <c r="K20" s="81">
        <v>36.409999999999997</v>
      </c>
      <c r="L20" s="81"/>
      <c r="M20" s="81">
        <v>1.95</v>
      </c>
      <c r="N20" s="81"/>
    </row>
    <row r="21" spans="2:14" x14ac:dyDescent="0.25">
      <c r="B21" s="85" t="s">
        <v>65</v>
      </c>
      <c r="C21" s="86" t="s">
        <v>66</v>
      </c>
      <c r="D21" s="85">
        <v>1</v>
      </c>
      <c r="E21" s="85">
        <v>16</v>
      </c>
      <c r="F21" s="85">
        <v>1</v>
      </c>
      <c r="G21" s="87">
        <v>2.4</v>
      </c>
      <c r="H21" s="88" t="s">
        <v>62</v>
      </c>
      <c r="I21" s="89">
        <v>0</v>
      </c>
      <c r="J21" s="89">
        <v>6</v>
      </c>
      <c r="K21" s="89">
        <v>2</v>
      </c>
      <c r="L21" s="90">
        <f t="shared" ref="L21:L28" si="0">IFERROR(K21+J21+I21,"")</f>
        <v>8</v>
      </c>
      <c r="M21" s="90">
        <v>4</v>
      </c>
      <c r="N21" s="90">
        <f t="shared" ref="N21:N28" si="1">IFERROR(L21+M21,"")</f>
        <v>12</v>
      </c>
    </row>
    <row r="22" spans="2:14" x14ac:dyDescent="0.25">
      <c r="B22" s="79"/>
      <c r="C22" s="79"/>
      <c r="D22" s="79"/>
      <c r="E22" s="79"/>
      <c r="F22" s="79"/>
      <c r="G22" s="79"/>
      <c r="H22" s="91" t="s">
        <v>67</v>
      </c>
      <c r="I22" s="92">
        <f>IFERROR(I21*I17,"")</f>
        <v>0</v>
      </c>
      <c r="J22" s="92">
        <f>IFERROR(J21*J17,"")</f>
        <v>1265.52</v>
      </c>
      <c r="K22" s="92">
        <f>IFERROR(K21*K17,"")</f>
        <v>211.7</v>
      </c>
      <c r="L22" s="92">
        <f t="shared" si="0"/>
        <v>1477.22</v>
      </c>
      <c r="M22" s="92">
        <f>IFERROR(M21*M17,"")</f>
        <v>35.92</v>
      </c>
      <c r="N22" s="93">
        <f t="shared" si="1"/>
        <v>1513.14</v>
      </c>
    </row>
    <row r="23" spans="2:14" x14ac:dyDescent="0.25">
      <c r="B23" s="79"/>
      <c r="C23" s="79"/>
      <c r="D23" s="79"/>
      <c r="E23" s="79"/>
      <c r="F23" s="79"/>
      <c r="G23" s="79"/>
      <c r="H23" s="88" t="s">
        <v>63</v>
      </c>
      <c r="I23" s="94">
        <v>11</v>
      </c>
      <c r="J23" s="94">
        <v>52</v>
      </c>
      <c r="K23" s="94">
        <v>9</v>
      </c>
      <c r="L23" s="95">
        <f t="shared" si="0"/>
        <v>72</v>
      </c>
      <c r="M23" s="95">
        <v>41</v>
      </c>
      <c r="N23" s="95">
        <f t="shared" si="1"/>
        <v>113</v>
      </c>
    </row>
    <row r="24" spans="2:14" x14ac:dyDescent="0.25">
      <c r="B24" s="79"/>
      <c r="C24" s="79"/>
      <c r="D24" s="79"/>
      <c r="E24" s="79"/>
      <c r="F24" s="79"/>
      <c r="G24" s="79"/>
      <c r="H24" s="91" t="s">
        <v>67</v>
      </c>
      <c r="I24" s="92">
        <f>IFERROR(I23*I18,"")</f>
        <v>1808.84</v>
      </c>
      <c r="J24" s="92">
        <f>IFERROR(J23*J18,"")</f>
        <v>6093.3600000000006</v>
      </c>
      <c r="K24" s="92">
        <f>IFERROR(K23*K18,"")</f>
        <v>534.32999999999993</v>
      </c>
      <c r="L24" s="92">
        <f t="shared" si="0"/>
        <v>8436.5300000000007</v>
      </c>
      <c r="M24" s="92">
        <f>IFERROR(M23*M18,"")</f>
        <v>384.16999999999996</v>
      </c>
      <c r="N24" s="93">
        <f t="shared" si="1"/>
        <v>8820.7000000000007</v>
      </c>
    </row>
    <row r="25" spans="2:14" x14ac:dyDescent="0.25">
      <c r="B25" s="79"/>
      <c r="C25" s="79"/>
      <c r="D25" s="79"/>
      <c r="E25" s="79"/>
      <c r="F25" s="79"/>
      <c r="G25" s="79"/>
      <c r="H25" s="88" t="s">
        <v>86</v>
      </c>
      <c r="I25" s="94">
        <v>82</v>
      </c>
      <c r="J25" s="94">
        <v>101</v>
      </c>
      <c r="K25" s="94">
        <v>4</v>
      </c>
      <c r="L25" s="95">
        <f t="shared" ref="L25" si="2">IFERROR(K25+J25+I25,"")</f>
        <v>187</v>
      </c>
      <c r="M25" s="95">
        <v>106</v>
      </c>
      <c r="N25" s="95">
        <f t="shared" ref="N25" si="3">IFERROR(L25+M25,"")</f>
        <v>293</v>
      </c>
    </row>
    <row r="26" spans="2:14" x14ac:dyDescent="0.25">
      <c r="B26" s="79"/>
      <c r="C26" s="79"/>
      <c r="D26" s="79"/>
      <c r="E26" s="79"/>
      <c r="F26" s="79"/>
      <c r="G26" s="79"/>
      <c r="H26" s="91" t="s">
        <v>67</v>
      </c>
      <c r="I26" s="92">
        <f>IFERROR(I25*I19,"")</f>
        <v>2562.5</v>
      </c>
      <c r="J26" s="92">
        <f t="shared" ref="J26:K26" si="4">IFERROR(J25*J19,"")</f>
        <v>2406.83</v>
      </c>
      <c r="K26" s="92">
        <f t="shared" si="4"/>
        <v>48.44</v>
      </c>
      <c r="L26" s="92">
        <f>IFERROR(K26+J26+I26,"")</f>
        <v>5017.7700000000004</v>
      </c>
      <c r="M26" s="92">
        <f>IFERROR(M25*M19,"")</f>
        <v>82.68</v>
      </c>
      <c r="N26" s="93">
        <f>IFERROR(L26+M26,"")</f>
        <v>5100.4500000000007</v>
      </c>
    </row>
    <row r="27" spans="2:14" x14ac:dyDescent="0.25">
      <c r="B27" s="79"/>
      <c r="C27" s="79"/>
      <c r="D27" s="79"/>
      <c r="E27" s="79"/>
      <c r="F27" s="79"/>
      <c r="G27" s="79"/>
      <c r="H27" s="96" t="s">
        <v>64</v>
      </c>
      <c r="I27" s="97">
        <v>7</v>
      </c>
      <c r="J27" s="97">
        <v>46</v>
      </c>
      <c r="K27" s="97">
        <v>9</v>
      </c>
      <c r="L27" s="97">
        <f t="shared" si="0"/>
        <v>62</v>
      </c>
      <c r="M27" s="97">
        <v>41</v>
      </c>
      <c r="N27" s="95">
        <f t="shared" si="1"/>
        <v>103</v>
      </c>
    </row>
    <row r="28" spans="2:14" x14ac:dyDescent="0.25">
      <c r="B28" s="79"/>
      <c r="C28" s="79"/>
      <c r="D28" s="79"/>
      <c r="E28" s="79"/>
      <c r="F28" s="79"/>
      <c r="G28" s="79"/>
      <c r="H28" s="91" t="s">
        <v>67</v>
      </c>
      <c r="I28" s="92">
        <f>IFERROR(I27*I19,"")</f>
        <v>218.75</v>
      </c>
      <c r="J28" s="92">
        <f>IFERROR(J27*J19,"")</f>
        <v>1096.1799999999998</v>
      </c>
      <c r="K28" s="92">
        <f>IFERROR(K27*K19,"")</f>
        <v>108.99</v>
      </c>
      <c r="L28" s="92">
        <f t="shared" si="0"/>
        <v>1423.9199999999998</v>
      </c>
      <c r="M28" s="92">
        <f>IFERROR(M27*M19,"")</f>
        <v>31.98</v>
      </c>
      <c r="N28" s="93">
        <f t="shared" si="1"/>
        <v>1455.8999999999999</v>
      </c>
    </row>
    <row r="29" spans="2:14" x14ac:dyDescent="0.25">
      <c r="B29" s="79"/>
      <c r="C29" s="79"/>
      <c r="D29" s="79"/>
      <c r="E29" s="79"/>
      <c r="F29" s="79"/>
      <c r="G29" s="79"/>
      <c r="H29" s="98" t="s">
        <v>68</v>
      </c>
      <c r="I29" s="99">
        <f ca="1">SUM(I21:OFFSET(I29,-1,0))-I30</f>
        <v>100</v>
      </c>
      <c r="J29" s="99">
        <f ca="1">SUM(J21:OFFSET(J29,-1,0))-J30</f>
        <v>205</v>
      </c>
      <c r="K29" s="99">
        <f ca="1">SUM(K21:OFFSET(K29,-1,0))-K30</f>
        <v>24</v>
      </c>
      <c r="L29" s="99">
        <f t="shared" ref="L29:L30" ca="1" si="5">K29+J29+I29</f>
        <v>329</v>
      </c>
      <c r="M29" s="99">
        <f ca="1">SUM(M21:OFFSET(M29,-1,0))-M30</f>
        <v>192</v>
      </c>
      <c r="N29" s="100">
        <f t="shared" ref="N29:N30" ca="1" si="6">L29+M29</f>
        <v>521</v>
      </c>
    </row>
    <row r="30" spans="2:14" x14ac:dyDescent="0.25">
      <c r="B30" s="79"/>
      <c r="C30" s="79"/>
      <c r="D30" s="79"/>
      <c r="E30" s="79"/>
      <c r="F30" s="79"/>
      <c r="G30" s="79"/>
      <c r="H30" s="98" t="s">
        <v>69</v>
      </c>
      <c r="I30" s="92">
        <f>SUMIF(H21:H28,"стоимость",I21:I28)</f>
        <v>4590.09</v>
      </c>
      <c r="J30" s="92">
        <f>SUMIF(H21:H28,"стоимость",J21:J28)</f>
        <v>10861.890000000001</v>
      </c>
      <c r="K30" s="92">
        <f>SUMIF(H21:H28,"стоимость",K21:K28)</f>
        <v>903.46</v>
      </c>
      <c r="L30" s="92">
        <f t="shared" si="5"/>
        <v>16355.440000000002</v>
      </c>
      <c r="M30" s="92">
        <f>SUMIF(H21:H28,"стоимость",M21:M28)</f>
        <v>534.75</v>
      </c>
      <c r="N30" s="93">
        <f t="shared" si="6"/>
        <v>16890.190000000002</v>
      </c>
    </row>
    <row r="31" spans="2:14" x14ac:dyDescent="0.25">
      <c r="B31" s="213" t="s">
        <v>91</v>
      </c>
      <c r="C31" s="189"/>
      <c r="D31" s="189"/>
      <c r="E31" s="189"/>
      <c r="F31" s="101">
        <v>1.05</v>
      </c>
      <c r="G31" s="102"/>
      <c r="H31" s="103"/>
      <c r="I31" s="104"/>
      <c r="J31" s="104"/>
      <c r="K31" s="104"/>
      <c r="L31" s="104"/>
      <c r="M31" s="104"/>
      <c r="N31" s="104">
        <f>F31*N30</f>
        <v>17734.699500000002</v>
      </c>
    </row>
    <row r="32" spans="2:14" x14ac:dyDescent="0.25">
      <c r="B32" s="190" t="s">
        <v>70</v>
      </c>
      <c r="C32" s="190"/>
      <c r="D32" s="190"/>
      <c r="E32" s="190"/>
      <c r="F32" s="105"/>
      <c r="G32" s="75"/>
      <c r="H32" s="76"/>
      <c r="I32" s="75"/>
      <c r="J32" s="106"/>
      <c r="K32" s="106"/>
      <c r="L32" s="107"/>
      <c r="M32" s="106"/>
      <c r="N32" s="106"/>
    </row>
    <row r="33" spans="2:14" x14ac:dyDescent="0.25">
      <c r="B33" s="191" t="s">
        <v>71</v>
      </c>
      <c r="C33" s="191"/>
      <c r="D33" s="191"/>
      <c r="E33" s="191"/>
      <c r="F33" s="191"/>
      <c r="G33" s="191"/>
      <c r="H33" s="191"/>
      <c r="I33" s="191"/>
      <c r="J33" s="108"/>
      <c r="K33" s="108"/>
      <c r="L33" s="109"/>
      <c r="M33" s="108"/>
      <c r="N33" s="108"/>
    </row>
    <row r="34" spans="2:14" x14ac:dyDescent="0.25">
      <c r="B34" s="192" t="s">
        <v>72</v>
      </c>
      <c r="C34" s="192"/>
      <c r="D34" s="192"/>
      <c r="E34" s="192"/>
      <c r="F34" s="192"/>
      <c r="G34" s="192"/>
      <c r="H34" s="192"/>
      <c r="I34" s="192"/>
      <c r="J34" s="106"/>
      <c r="K34" s="106"/>
      <c r="L34" s="107"/>
      <c r="M34" s="106"/>
      <c r="N34" s="106"/>
    </row>
    <row r="35" spans="2:14" x14ac:dyDescent="0.25">
      <c r="B35" s="192" t="s">
        <v>73</v>
      </c>
      <c r="C35" s="192"/>
      <c r="D35" s="192"/>
      <c r="E35" s="192"/>
      <c r="F35" s="192"/>
      <c r="G35" s="192"/>
      <c r="H35" s="192"/>
      <c r="I35" s="192"/>
      <c r="J35" s="106"/>
      <c r="K35" s="106"/>
      <c r="L35" s="107"/>
      <c r="M35" s="106"/>
      <c r="N35" s="106"/>
    </row>
    <row r="36" spans="2:14" x14ac:dyDescent="0.25">
      <c r="B36" s="192" t="s">
        <v>74</v>
      </c>
      <c r="C36" s="192"/>
      <c r="D36" s="192"/>
      <c r="E36" s="192"/>
      <c r="F36" s="192"/>
      <c r="G36" s="192"/>
      <c r="H36" s="192"/>
      <c r="I36" s="192"/>
      <c r="J36" s="106"/>
      <c r="K36" s="106"/>
      <c r="L36" s="107"/>
      <c r="M36" s="106"/>
      <c r="N36" s="106"/>
    </row>
    <row r="37" spans="2:14" x14ac:dyDescent="0.25">
      <c r="B37" s="192" t="s">
        <v>75</v>
      </c>
      <c r="C37" s="192"/>
      <c r="D37" s="192"/>
      <c r="E37" s="192"/>
      <c r="F37" s="192"/>
      <c r="G37" s="192"/>
      <c r="H37" s="192"/>
      <c r="I37" s="192"/>
      <c r="J37" s="75"/>
      <c r="K37" s="75"/>
      <c r="L37" s="75"/>
      <c r="M37" s="75"/>
      <c r="N37" s="75"/>
    </row>
    <row r="38" spans="2:14" x14ac:dyDescent="0.25">
      <c r="B38" s="192" t="s">
        <v>76</v>
      </c>
      <c r="C38" s="192"/>
      <c r="D38" s="192"/>
      <c r="E38" s="192"/>
      <c r="F38" s="192"/>
      <c r="G38" s="192"/>
      <c r="H38" s="192"/>
      <c r="I38" s="192"/>
      <c r="J38" s="75"/>
      <c r="K38" s="75"/>
      <c r="L38" s="75"/>
      <c r="M38" s="75"/>
      <c r="N38" s="75"/>
    </row>
    <row r="39" spans="2:14" x14ac:dyDescent="0.25">
      <c r="B39" s="192" t="s">
        <v>77</v>
      </c>
      <c r="C39" s="192"/>
      <c r="D39" s="192"/>
      <c r="E39" s="192"/>
      <c r="F39" s="192"/>
      <c r="G39" s="192"/>
      <c r="H39" s="192"/>
      <c r="I39" s="192"/>
      <c r="J39" s="75"/>
      <c r="K39" s="75"/>
      <c r="L39" s="75"/>
      <c r="M39" s="75"/>
      <c r="N39" s="75"/>
    </row>
    <row r="40" spans="2:14" x14ac:dyDescent="0.25">
      <c r="B40" s="192" t="s">
        <v>78</v>
      </c>
      <c r="C40" s="192"/>
      <c r="D40" s="192"/>
      <c r="E40" s="192"/>
      <c r="F40" s="192"/>
      <c r="G40" s="192"/>
      <c r="H40" s="192"/>
      <c r="I40" s="192"/>
      <c r="J40" s="75"/>
      <c r="K40" s="75"/>
      <c r="L40" s="75"/>
      <c r="M40" s="75"/>
      <c r="N40" s="75"/>
    </row>
    <row r="41" spans="2:14" x14ac:dyDescent="0.25">
      <c r="B41" s="110"/>
      <c r="C41" s="110"/>
      <c r="D41" s="110"/>
      <c r="E41" s="110"/>
      <c r="F41" s="110"/>
      <c r="G41" s="110"/>
      <c r="H41" s="110"/>
      <c r="I41" s="110"/>
      <c r="J41" s="75"/>
      <c r="K41" s="75"/>
      <c r="L41" s="75"/>
      <c r="M41" s="75"/>
      <c r="N41" s="75"/>
    </row>
    <row r="42" spans="2:14" x14ac:dyDescent="0.25">
      <c r="B42" s="75" t="s">
        <v>79</v>
      </c>
      <c r="C42" s="75"/>
      <c r="D42" s="75"/>
      <c r="E42" s="75"/>
      <c r="F42" s="75"/>
      <c r="G42" s="75"/>
      <c r="H42" s="76"/>
      <c r="I42" s="75"/>
      <c r="J42" s="75" t="s">
        <v>80</v>
      </c>
      <c r="K42" s="75"/>
      <c r="L42" s="75"/>
      <c r="M42" s="75"/>
      <c r="N42" s="75"/>
    </row>
    <row r="43" spans="2:14" x14ac:dyDescent="0.25">
      <c r="B43" s="111"/>
      <c r="C43" s="111"/>
      <c r="D43" s="75"/>
      <c r="E43" s="75"/>
      <c r="F43" s="75"/>
      <c r="G43" s="75"/>
      <c r="H43" s="76"/>
      <c r="I43" s="75"/>
      <c r="J43" s="111"/>
      <c r="K43" s="111"/>
      <c r="L43" s="111"/>
      <c r="M43" s="75"/>
      <c r="N43" s="75"/>
    </row>
    <row r="44" spans="2:14" x14ac:dyDescent="0.25">
      <c r="B44" s="112" t="s">
        <v>82</v>
      </c>
      <c r="C44" s="75"/>
      <c r="D44" s="75"/>
      <c r="E44" s="75"/>
      <c r="F44" s="75"/>
      <c r="G44" s="75"/>
      <c r="H44" s="76"/>
      <c r="I44" s="75"/>
      <c r="J44" s="75" t="s">
        <v>82</v>
      </c>
      <c r="K44" s="75"/>
      <c r="L44" s="75"/>
      <c r="M44" s="75"/>
      <c r="N44" s="75"/>
    </row>
    <row r="45" spans="2:14" x14ac:dyDescent="0.25">
      <c r="B45" s="75"/>
      <c r="C45" s="75"/>
      <c r="D45" s="75"/>
      <c r="E45" s="75"/>
      <c r="F45" s="75"/>
      <c r="G45" s="75"/>
      <c r="H45" s="76"/>
      <c r="I45" s="75"/>
      <c r="J45" s="75"/>
      <c r="K45" s="75"/>
      <c r="L45" s="75"/>
      <c r="M45" s="75"/>
      <c r="N45" s="75"/>
    </row>
    <row r="46" spans="2:14" x14ac:dyDescent="0.25">
      <c r="B46" s="111"/>
      <c r="C46" s="111"/>
      <c r="D46" s="75"/>
      <c r="E46" s="75"/>
      <c r="F46" s="75"/>
      <c r="G46" s="75"/>
      <c r="H46" s="76"/>
      <c r="I46" s="75"/>
      <c r="J46" s="111"/>
      <c r="K46" s="111"/>
      <c r="L46" s="111"/>
      <c r="M46" s="75"/>
      <c r="N46" s="75"/>
    </row>
    <row r="47" spans="2:14" x14ac:dyDescent="0.25">
      <c r="B47" s="113" t="s">
        <v>83</v>
      </c>
      <c r="C47" s="75"/>
      <c r="D47" s="75"/>
      <c r="E47" s="75"/>
      <c r="F47" s="75"/>
      <c r="G47" s="75"/>
      <c r="H47" s="76"/>
      <c r="I47" s="75"/>
      <c r="J47" s="181" t="s">
        <v>83</v>
      </c>
      <c r="K47" s="181"/>
      <c r="L47" s="181"/>
      <c r="M47" s="75"/>
      <c r="N47" s="75"/>
    </row>
    <row r="48" spans="2:14" x14ac:dyDescent="0.25">
      <c r="B48" s="75"/>
      <c r="C48" s="75"/>
      <c r="D48" s="75"/>
      <c r="E48" s="75"/>
      <c r="F48" s="75"/>
      <c r="G48" s="75"/>
      <c r="H48" s="76"/>
      <c r="I48" s="75"/>
      <c r="J48" s="75"/>
      <c r="K48" s="75"/>
      <c r="L48" s="75"/>
      <c r="M48" s="75"/>
      <c r="N48" s="75"/>
    </row>
    <row r="49" spans="2:14" x14ac:dyDescent="0.25">
      <c r="B49" s="110" t="s">
        <v>84</v>
      </c>
      <c r="C49" s="75"/>
      <c r="D49" s="75"/>
      <c r="E49" s="75"/>
      <c r="F49" s="75"/>
      <c r="G49" s="75"/>
      <c r="H49" s="76"/>
      <c r="I49" s="75"/>
      <c r="J49" s="75" t="s">
        <v>84</v>
      </c>
      <c r="K49" s="75"/>
      <c r="L49" s="75"/>
      <c r="M49" s="75"/>
    </row>
    <row r="55" spans="2:14" x14ac:dyDescent="0.25">
      <c r="B55" s="75"/>
      <c r="C55" s="75"/>
      <c r="D55" s="75"/>
      <c r="E55" s="75"/>
      <c r="F55" s="75"/>
      <c r="G55" s="75"/>
      <c r="H55" s="76"/>
      <c r="I55" s="75"/>
      <c r="J55" s="75"/>
      <c r="K55" s="75"/>
      <c r="M55" s="75"/>
      <c r="N55" s="77" t="s">
        <v>37</v>
      </c>
    </row>
    <row r="56" spans="2:14" x14ac:dyDescent="0.25">
      <c r="B56" s="75"/>
      <c r="C56" s="75"/>
      <c r="D56" s="75"/>
      <c r="E56" s="75"/>
      <c r="F56" s="75"/>
      <c r="G56" s="75"/>
      <c r="H56" s="76"/>
      <c r="I56" s="75"/>
      <c r="J56" s="75"/>
      <c r="K56" s="75"/>
      <c r="M56" s="75"/>
      <c r="N56" s="77" t="s">
        <v>38</v>
      </c>
    </row>
    <row r="57" spans="2:14" x14ac:dyDescent="0.25">
      <c r="B57" s="75"/>
      <c r="C57" s="75"/>
      <c r="D57" s="75"/>
      <c r="E57" s="75"/>
      <c r="F57" s="75"/>
      <c r="G57" s="75"/>
      <c r="H57" s="76"/>
      <c r="I57" s="75"/>
      <c r="J57" s="75"/>
      <c r="K57" s="75"/>
      <c r="M57" s="75"/>
      <c r="N57" s="77" t="s">
        <v>39</v>
      </c>
    </row>
    <row r="58" spans="2:14" x14ac:dyDescent="0.25">
      <c r="B58" s="75"/>
      <c r="C58" s="75"/>
      <c r="D58" s="75"/>
      <c r="E58" s="75"/>
      <c r="F58" s="75"/>
      <c r="G58" s="75"/>
      <c r="H58" s="76"/>
      <c r="I58" s="75"/>
      <c r="J58" s="75"/>
      <c r="K58" s="75"/>
      <c r="L58" s="75"/>
      <c r="M58" s="75"/>
      <c r="N58" s="75"/>
    </row>
    <row r="59" spans="2:14" x14ac:dyDescent="0.25">
      <c r="B59" s="75"/>
      <c r="C59" s="78" t="s">
        <v>40</v>
      </c>
      <c r="D59" s="78"/>
      <c r="E59" s="78"/>
      <c r="F59" s="78"/>
      <c r="G59" s="78"/>
      <c r="H59" s="78"/>
      <c r="I59" s="78"/>
      <c r="J59" s="78"/>
      <c r="K59" s="78"/>
      <c r="L59" s="78"/>
      <c r="M59" s="75"/>
      <c r="N59" s="75"/>
    </row>
    <row r="60" spans="2:14" x14ac:dyDescent="0.25">
      <c r="B60" s="75"/>
      <c r="C60" s="78" t="s">
        <v>41</v>
      </c>
      <c r="D60" s="78"/>
      <c r="E60" s="78"/>
      <c r="F60" s="78"/>
      <c r="G60" s="78"/>
      <c r="H60" s="78"/>
      <c r="I60" s="78"/>
      <c r="J60" s="78"/>
      <c r="K60" s="78"/>
      <c r="L60" s="78"/>
      <c r="M60" s="75"/>
      <c r="N60" s="75"/>
    </row>
    <row r="61" spans="2:14" x14ac:dyDescent="0.25">
      <c r="B61" s="75" t="s">
        <v>42</v>
      </c>
      <c r="C61" s="78"/>
      <c r="D61" s="78"/>
      <c r="E61" s="78"/>
      <c r="F61" s="78"/>
      <c r="G61" s="78"/>
      <c r="H61" s="78"/>
      <c r="I61" s="78"/>
      <c r="J61" s="78"/>
      <c r="K61" s="78"/>
      <c r="L61" s="78" t="s">
        <v>43</v>
      </c>
      <c r="M61" s="78"/>
      <c r="N61" s="78"/>
    </row>
    <row r="62" spans="2:14" x14ac:dyDescent="0.25">
      <c r="B62" s="75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</row>
    <row r="63" spans="2:14" x14ac:dyDescent="0.25">
      <c r="B63" s="75" t="s">
        <v>44</v>
      </c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</row>
    <row r="64" spans="2:14" x14ac:dyDescent="0.25">
      <c r="B64" s="75" t="s">
        <v>45</v>
      </c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</row>
    <row r="65" spans="2:14" x14ac:dyDescent="0.25">
      <c r="B65" s="75" t="s">
        <v>46</v>
      </c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</row>
    <row r="66" spans="2:14" x14ac:dyDescent="0.25">
      <c r="B66" s="75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</row>
    <row r="67" spans="2:14" x14ac:dyDescent="0.25">
      <c r="B67" s="75"/>
      <c r="C67" s="75"/>
      <c r="D67" s="75"/>
      <c r="E67" s="75"/>
      <c r="F67" s="75"/>
      <c r="G67" s="75"/>
      <c r="H67" s="76"/>
      <c r="I67" s="75"/>
      <c r="J67" s="75"/>
      <c r="K67" s="75"/>
      <c r="L67" s="75"/>
      <c r="M67" s="75"/>
      <c r="N67" s="75"/>
    </row>
    <row r="68" spans="2:14" ht="25.5" x14ac:dyDescent="0.25">
      <c r="B68" s="114" t="s">
        <v>47</v>
      </c>
      <c r="C68" s="115" t="s">
        <v>48</v>
      </c>
      <c r="D68" s="114" t="s">
        <v>49</v>
      </c>
      <c r="E68" s="114" t="s">
        <v>50</v>
      </c>
      <c r="F68" s="114" t="s">
        <v>51</v>
      </c>
      <c r="G68" s="114" t="s">
        <v>52</v>
      </c>
      <c r="H68" s="116" t="s">
        <v>53</v>
      </c>
      <c r="I68" s="117" t="s">
        <v>54</v>
      </c>
      <c r="J68" s="118"/>
      <c r="K68" s="118"/>
      <c r="L68" s="119"/>
      <c r="M68" s="120" t="s">
        <v>55</v>
      </c>
      <c r="N68" s="121" t="s">
        <v>56</v>
      </c>
    </row>
    <row r="69" spans="2:14" x14ac:dyDescent="0.25">
      <c r="B69" s="122"/>
      <c r="C69" s="123"/>
      <c r="D69" s="122"/>
      <c r="E69" s="122"/>
      <c r="F69" s="122"/>
      <c r="G69" s="122"/>
      <c r="H69" s="124"/>
      <c r="I69" s="79" t="s">
        <v>57</v>
      </c>
      <c r="J69" s="79" t="s">
        <v>58</v>
      </c>
      <c r="K69" s="79" t="s">
        <v>59</v>
      </c>
      <c r="L69" s="79" t="s">
        <v>60</v>
      </c>
      <c r="M69" s="125"/>
      <c r="N69" s="126"/>
    </row>
    <row r="70" spans="2:14" x14ac:dyDescent="0.25">
      <c r="B70" s="182" t="s">
        <v>85</v>
      </c>
      <c r="C70" s="183"/>
      <c r="D70" s="183"/>
      <c r="E70" s="183"/>
      <c r="F70" s="183"/>
      <c r="G70" s="184"/>
      <c r="H70" s="80" t="s">
        <v>63</v>
      </c>
      <c r="I70" s="81">
        <v>164.44</v>
      </c>
      <c r="J70" s="81">
        <v>117.18</v>
      </c>
      <c r="K70" s="81">
        <v>59.37</v>
      </c>
      <c r="L70" s="81"/>
      <c r="M70" s="81">
        <v>9.3699999999999992</v>
      </c>
      <c r="N70" s="127"/>
    </row>
    <row r="71" spans="2:14" x14ac:dyDescent="0.25">
      <c r="B71" s="185"/>
      <c r="C71" s="186"/>
      <c r="D71" s="186"/>
      <c r="E71" s="186"/>
      <c r="F71" s="186"/>
      <c r="G71" s="187"/>
      <c r="H71" s="80" t="s">
        <v>86</v>
      </c>
      <c r="I71" s="81">
        <v>31.25</v>
      </c>
      <c r="J71" s="81">
        <v>23.83</v>
      </c>
      <c r="K71" s="81">
        <v>12.11</v>
      </c>
      <c r="L71" s="81"/>
      <c r="M71" s="81">
        <v>0.78</v>
      </c>
      <c r="N71" s="127"/>
    </row>
    <row r="72" spans="2:14" x14ac:dyDescent="0.25">
      <c r="B72" s="85" t="s">
        <v>65</v>
      </c>
      <c r="C72" s="86" t="s">
        <v>66</v>
      </c>
      <c r="D72" s="85">
        <v>8</v>
      </c>
      <c r="E72" s="85">
        <v>12</v>
      </c>
      <c r="F72" s="85">
        <v>2</v>
      </c>
      <c r="G72" s="87">
        <v>4.3</v>
      </c>
      <c r="H72" s="88" t="s">
        <v>63</v>
      </c>
      <c r="I72" s="89">
        <v>3</v>
      </c>
      <c r="J72" s="89">
        <v>30</v>
      </c>
      <c r="K72" s="89">
        <v>17</v>
      </c>
      <c r="L72" s="128">
        <f t="shared" ref="L72:L75" si="7">IFERROR(K72+J72+I72,"")</f>
        <v>50</v>
      </c>
      <c r="M72" s="90">
        <v>21</v>
      </c>
      <c r="N72" s="129">
        <f>IFERROR(L72+M72,"")</f>
        <v>71</v>
      </c>
    </row>
    <row r="73" spans="2:14" x14ac:dyDescent="0.25">
      <c r="B73" s="79"/>
      <c r="C73" s="79"/>
      <c r="D73" s="79"/>
      <c r="E73" s="79"/>
      <c r="F73" s="79"/>
      <c r="G73" s="79"/>
      <c r="H73" s="91" t="s">
        <v>67</v>
      </c>
      <c r="I73" s="92">
        <f>IFERROR(I72*I70,"")</f>
        <v>493.32</v>
      </c>
      <c r="J73" s="92">
        <f>IFERROR(J72*J70,"")</f>
        <v>3515.4</v>
      </c>
      <c r="K73" s="92">
        <f>IFERROR(K72*K70,"")</f>
        <v>1009.29</v>
      </c>
      <c r="L73" s="92">
        <f t="shared" si="7"/>
        <v>5018.01</v>
      </c>
      <c r="M73" s="92">
        <f>IFERROR(M72*M70,"")</f>
        <v>196.76999999999998</v>
      </c>
      <c r="N73" s="130">
        <f t="shared" ref="N73:N75" si="8">IFERROR(L73+M73,"")</f>
        <v>5214.7800000000007</v>
      </c>
    </row>
    <row r="74" spans="2:14" x14ac:dyDescent="0.25">
      <c r="B74" s="79"/>
      <c r="C74" s="79"/>
      <c r="D74" s="79"/>
      <c r="E74" s="79"/>
      <c r="F74" s="79"/>
      <c r="G74" s="79"/>
      <c r="H74" s="88" t="s">
        <v>86</v>
      </c>
      <c r="I74" s="89">
        <v>7</v>
      </c>
      <c r="J74" s="89">
        <v>287</v>
      </c>
      <c r="K74" s="89">
        <v>38</v>
      </c>
      <c r="L74" s="128">
        <f t="shared" si="7"/>
        <v>332</v>
      </c>
      <c r="M74" s="90">
        <v>231</v>
      </c>
      <c r="N74" s="129">
        <f t="shared" si="8"/>
        <v>563</v>
      </c>
    </row>
    <row r="75" spans="2:14" x14ac:dyDescent="0.25">
      <c r="B75" s="79"/>
      <c r="C75" s="79"/>
      <c r="D75" s="79"/>
      <c r="E75" s="79"/>
      <c r="F75" s="79"/>
      <c r="G75" s="79"/>
      <c r="H75" s="91" t="s">
        <v>67</v>
      </c>
      <c r="I75" s="92">
        <f>IFERROR(I74*I71,"")</f>
        <v>218.75</v>
      </c>
      <c r="J75" s="92">
        <f>IFERROR(J74*J71,"")</f>
        <v>6839.2099999999991</v>
      </c>
      <c r="K75" s="92">
        <f>IFERROR(K74*K71,"")</f>
        <v>460.17999999999995</v>
      </c>
      <c r="L75" s="92">
        <f t="shared" si="7"/>
        <v>7518.1399999999994</v>
      </c>
      <c r="M75" s="92">
        <f>IFERROR(M74*M71,"")</f>
        <v>180.18</v>
      </c>
      <c r="N75" s="130">
        <f t="shared" si="8"/>
        <v>7698.32</v>
      </c>
    </row>
    <row r="76" spans="2:14" x14ac:dyDescent="0.25">
      <c r="B76" s="79"/>
      <c r="C76" s="79"/>
      <c r="D76" s="79"/>
      <c r="E76" s="79"/>
      <c r="F76" s="79"/>
      <c r="G76" s="79"/>
      <c r="H76" s="98" t="s">
        <v>68</v>
      </c>
      <c r="I76" s="99">
        <f ca="1">SUM(I72:OFFSET(I76,-1,0))-I77</f>
        <v>10</v>
      </c>
      <c r="J76" s="99">
        <f ca="1">SUM(J72:OFFSET(J76,-1,0))-J77</f>
        <v>317</v>
      </c>
      <c r="K76" s="99">
        <f ca="1">SUM(K72:OFFSET(K76,-1,0))-K77</f>
        <v>55</v>
      </c>
      <c r="L76" s="99">
        <f t="shared" ref="L76:L77" ca="1" si="9">K76+J76+I76</f>
        <v>382</v>
      </c>
      <c r="M76" s="99">
        <f ca="1">SUM(M72:OFFSET(M76,-1,0))-M77</f>
        <v>252.00000000000006</v>
      </c>
      <c r="N76" s="131">
        <f t="shared" ref="N76:N77" ca="1" si="10">L76+M76</f>
        <v>634</v>
      </c>
    </row>
    <row r="77" spans="2:14" x14ac:dyDescent="0.25">
      <c r="B77" s="79"/>
      <c r="C77" s="79"/>
      <c r="D77" s="79"/>
      <c r="E77" s="79"/>
      <c r="F77" s="79"/>
      <c r="G77" s="79"/>
      <c r="H77" s="98" t="s">
        <v>69</v>
      </c>
      <c r="I77" s="92">
        <f>SUMIF(H72:H75,"стоимость",I72:I75)</f>
        <v>712.06999999999994</v>
      </c>
      <c r="J77" s="92">
        <f>SUMIF(H72:H75,"стоимость",J72:J75)</f>
        <v>10354.609999999999</v>
      </c>
      <c r="K77" s="92">
        <f>SUMIF(H72:H75,"стоимость",K72:K75)</f>
        <v>1469.4699999999998</v>
      </c>
      <c r="L77" s="92">
        <f t="shared" si="9"/>
        <v>12536.149999999998</v>
      </c>
      <c r="M77" s="92">
        <f>SUMIF(H72:H75,"стоимость",M72:M75)</f>
        <v>376.95</v>
      </c>
      <c r="N77" s="130">
        <f t="shared" si="10"/>
        <v>12913.099999999999</v>
      </c>
    </row>
    <row r="78" spans="2:14" x14ac:dyDescent="0.25">
      <c r="B78" s="213" t="s">
        <v>92</v>
      </c>
      <c r="C78" s="189"/>
      <c r="D78" s="189"/>
      <c r="E78" s="189"/>
      <c r="F78" s="101">
        <v>1</v>
      </c>
      <c r="G78" s="102"/>
      <c r="H78" s="103"/>
      <c r="I78" s="104"/>
      <c r="J78" s="104"/>
      <c r="K78" s="104"/>
      <c r="L78" s="104"/>
      <c r="M78" s="104"/>
      <c r="N78" s="104">
        <f>F78*N77</f>
        <v>12913.099999999999</v>
      </c>
    </row>
    <row r="79" spans="2:14" x14ac:dyDescent="0.25">
      <c r="B79" s="132" t="s">
        <v>70</v>
      </c>
      <c r="C79" s="132"/>
      <c r="D79" s="132"/>
      <c r="E79" s="132"/>
      <c r="F79" s="105"/>
      <c r="G79" s="75"/>
      <c r="H79" s="76"/>
      <c r="I79" s="75"/>
      <c r="J79" s="106"/>
      <c r="K79" s="106"/>
      <c r="L79" s="107"/>
      <c r="M79" s="106"/>
      <c r="N79" s="106"/>
    </row>
    <row r="80" spans="2:14" x14ac:dyDescent="0.25">
      <c r="B80" s="133" t="s">
        <v>71</v>
      </c>
      <c r="C80" s="133"/>
      <c r="D80" s="133"/>
      <c r="E80" s="133"/>
      <c r="F80" s="133"/>
      <c r="G80" s="133"/>
      <c r="H80" s="133"/>
      <c r="I80" s="133"/>
      <c r="J80" s="108"/>
      <c r="K80" s="108"/>
      <c r="L80" s="109"/>
      <c r="M80" s="108"/>
      <c r="N80" s="108"/>
    </row>
    <row r="81" spans="2:14" x14ac:dyDescent="0.25">
      <c r="B81" s="110" t="s">
        <v>72</v>
      </c>
      <c r="C81" s="110"/>
      <c r="D81" s="110"/>
      <c r="E81" s="110"/>
      <c r="F81" s="110"/>
      <c r="G81" s="110"/>
      <c r="H81" s="110"/>
      <c r="I81" s="110"/>
      <c r="J81" s="106"/>
      <c r="K81" s="106"/>
      <c r="L81" s="107"/>
      <c r="M81" s="106"/>
      <c r="N81" s="106"/>
    </row>
    <row r="82" spans="2:14" x14ac:dyDescent="0.25">
      <c r="B82" s="110" t="s">
        <v>73</v>
      </c>
      <c r="C82" s="110"/>
      <c r="D82" s="110"/>
      <c r="E82" s="110"/>
      <c r="F82" s="110"/>
      <c r="G82" s="110"/>
      <c r="H82" s="110"/>
      <c r="I82" s="110"/>
      <c r="J82" s="106"/>
      <c r="K82" s="106"/>
      <c r="L82" s="107"/>
      <c r="M82" s="106"/>
      <c r="N82" s="106"/>
    </row>
    <row r="83" spans="2:14" x14ac:dyDescent="0.25">
      <c r="B83" s="110" t="s">
        <v>74</v>
      </c>
      <c r="C83" s="110"/>
      <c r="D83" s="110"/>
      <c r="E83" s="110"/>
      <c r="F83" s="110"/>
      <c r="G83" s="110"/>
      <c r="H83" s="110"/>
      <c r="I83" s="110"/>
      <c r="J83" s="106"/>
      <c r="K83" s="106"/>
      <c r="L83" s="107"/>
      <c r="M83" s="106"/>
      <c r="N83" s="106"/>
    </row>
    <row r="84" spans="2:14" x14ac:dyDescent="0.25">
      <c r="B84" s="110" t="s">
        <v>75</v>
      </c>
      <c r="C84" s="110"/>
      <c r="D84" s="110"/>
      <c r="E84" s="110"/>
      <c r="F84" s="110"/>
      <c r="G84" s="110"/>
      <c r="H84" s="110"/>
      <c r="I84" s="110"/>
      <c r="J84" s="75"/>
      <c r="K84" s="75"/>
      <c r="L84" s="75"/>
      <c r="M84" s="75"/>
      <c r="N84" s="75"/>
    </row>
    <row r="85" spans="2:14" x14ac:dyDescent="0.25">
      <c r="B85" s="110" t="s">
        <v>76</v>
      </c>
      <c r="C85" s="110"/>
      <c r="D85" s="110"/>
      <c r="E85" s="110"/>
      <c r="F85" s="110"/>
      <c r="G85" s="110"/>
      <c r="H85" s="110"/>
      <c r="I85" s="110"/>
      <c r="J85" s="75"/>
      <c r="K85" s="75"/>
      <c r="L85" s="75"/>
      <c r="M85" s="75"/>
      <c r="N85" s="75"/>
    </row>
    <row r="86" spans="2:14" x14ac:dyDescent="0.25">
      <c r="B86" s="110" t="s">
        <v>77</v>
      </c>
      <c r="C86" s="110"/>
      <c r="D86" s="110"/>
      <c r="E86" s="110"/>
      <c r="F86" s="110"/>
      <c r="G86" s="110"/>
      <c r="H86" s="110"/>
      <c r="I86" s="110"/>
      <c r="J86" s="75"/>
      <c r="K86" s="75"/>
      <c r="L86" s="75"/>
      <c r="M86" s="75"/>
      <c r="N86" s="75"/>
    </row>
    <row r="87" spans="2:14" x14ac:dyDescent="0.25">
      <c r="B87" s="110" t="s">
        <v>78</v>
      </c>
      <c r="C87" s="110"/>
      <c r="D87" s="110"/>
      <c r="E87" s="110"/>
      <c r="F87" s="110"/>
      <c r="G87" s="110"/>
      <c r="H87" s="110"/>
      <c r="I87" s="110"/>
      <c r="J87" s="75"/>
      <c r="K87" s="75"/>
      <c r="L87" s="75"/>
      <c r="M87" s="75"/>
      <c r="N87" s="75"/>
    </row>
    <row r="88" spans="2:14" x14ac:dyDescent="0.25">
      <c r="B88" s="110"/>
      <c r="C88" s="110"/>
      <c r="D88" s="110"/>
      <c r="E88" s="110"/>
      <c r="F88" s="110"/>
      <c r="G88" s="110"/>
      <c r="H88" s="110"/>
      <c r="I88" s="110"/>
      <c r="J88" s="75"/>
      <c r="K88" s="75"/>
      <c r="L88" s="75"/>
      <c r="M88" s="75"/>
      <c r="N88" s="75"/>
    </row>
    <row r="89" spans="2:14" x14ac:dyDescent="0.25">
      <c r="B89" s="75" t="s">
        <v>79</v>
      </c>
      <c r="C89" s="75"/>
      <c r="D89" s="75"/>
      <c r="E89" s="75"/>
      <c r="F89" s="75"/>
      <c r="G89" s="75"/>
      <c r="H89" s="76"/>
      <c r="I89" s="75"/>
      <c r="J89" s="75" t="s">
        <v>80</v>
      </c>
      <c r="K89" s="75"/>
      <c r="L89" s="75"/>
      <c r="M89" s="75"/>
      <c r="N89" s="75"/>
    </row>
    <row r="90" spans="2:14" x14ac:dyDescent="0.25">
      <c r="B90" s="111"/>
      <c r="C90" s="111"/>
      <c r="D90" s="75"/>
      <c r="E90" s="75"/>
      <c r="F90" s="75"/>
      <c r="G90" s="75"/>
      <c r="H90" s="76"/>
      <c r="I90" s="75"/>
      <c r="J90" s="111"/>
      <c r="K90" s="111"/>
      <c r="L90" s="111"/>
      <c r="M90" s="75"/>
      <c r="N90" s="75"/>
    </row>
    <row r="91" spans="2:14" x14ac:dyDescent="0.25">
      <c r="B91" s="112" t="s">
        <v>82</v>
      </c>
      <c r="C91" s="75"/>
      <c r="D91" s="75"/>
      <c r="E91" s="75"/>
      <c r="F91" s="75"/>
      <c r="G91" s="75"/>
      <c r="H91" s="76"/>
      <c r="I91" s="75"/>
      <c r="J91" s="75" t="s">
        <v>82</v>
      </c>
      <c r="K91" s="75"/>
      <c r="L91" s="75"/>
      <c r="M91" s="75"/>
      <c r="N91" s="75"/>
    </row>
    <row r="92" spans="2:14" x14ac:dyDescent="0.25">
      <c r="B92" s="75"/>
      <c r="C92" s="75"/>
      <c r="D92" s="75"/>
      <c r="E92" s="75"/>
      <c r="F92" s="75"/>
      <c r="G92" s="75"/>
      <c r="H92" s="76"/>
      <c r="I92" s="75"/>
      <c r="J92" s="75"/>
      <c r="K92" s="75"/>
      <c r="L92" s="75"/>
      <c r="M92" s="75"/>
      <c r="N92" s="75"/>
    </row>
    <row r="93" spans="2:14" x14ac:dyDescent="0.25">
      <c r="B93" s="111"/>
      <c r="C93" s="111"/>
      <c r="D93" s="75"/>
      <c r="E93" s="75"/>
      <c r="F93" s="75"/>
      <c r="G93" s="75"/>
      <c r="H93" s="76"/>
      <c r="I93" s="75"/>
      <c r="J93" s="111"/>
      <c r="K93" s="111"/>
      <c r="L93" s="111"/>
      <c r="M93" s="75"/>
      <c r="N93" s="75"/>
    </row>
    <row r="94" spans="2:14" x14ac:dyDescent="0.25">
      <c r="B94" s="113" t="s">
        <v>83</v>
      </c>
      <c r="C94" s="75"/>
      <c r="D94" s="75"/>
      <c r="E94" s="75"/>
      <c r="F94" s="75"/>
      <c r="G94" s="75"/>
      <c r="H94" s="76"/>
      <c r="I94" s="75"/>
      <c r="J94" s="134" t="s">
        <v>83</v>
      </c>
      <c r="K94" s="134"/>
      <c r="L94" s="134"/>
      <c r="M94" s="75"/>
      <c r="N94" s="75"/>
    </row>
    <row r="95" spans="2:14" x14ac:dyDescent="0.25">
      <c r="B95" s="75"/>
      <c r="C95" s="75"/>
      <c r="D95" s="75"/>
      <c r="E95" s="75"/>
      <c r="F95" s="75"/>
      <c r="G95" s="75"/>
      <c r="H95" s="76"/>
      <c r="I95" s="75"/>
      <c r="J95" s="75"/>
      <c r="K95" s="75"/>
      <c r="L95" s="75"/>
      <c r="M95" s="75"/>
      <c r="N95" s="75"/>
    </row>
    <row r="96" spans="2:14" x14ac:dyDescent="0.25">
      <c r="B96" s="75"/>
      <c r="C96" s="75"/>
      <c r="D96" s="75"/>
      <c r="E96" s="75"/>
      <c r="F96" s="75"/>
      <c r="G96" s="75"/>
      <c r="H96" s="76"/>
      <c r="I96" s="75"/>
      <c r="J96" s="75"/>
      <c r="K96" s="75"/>
      <c r="L96" s="75"/>
      <c r="M96" s="75"/>
      <c r="N96" s="75"/>
    </row>
    <row r="97" spans="2:14" x14ac:dyDescent="0.25">
      <c r="B97" s="110" t="s">
        <v>84</v>
      </c>
      <c r="C97" s="75"/>
      <c r="D97" s="75"/>
      <c r="E97" s="75"/>
      <c r="F97" s="75"/>
      <c r="G97" s="75"/>
      <c r="H97" s="76"/>
      <c r="I97" s="75"/>
      <c r="J97" s="75" t="s">
        <v>84</v>
      </c>
      <c r="K97" s="75"/>
      <c r="L97" s="75"/>
      <c r="M97" s="75"/>
      <c r="N97" s="75"/>
    </row>
    <row r="98" spans="2:14" x14ac:dyDescent="0.25">
      <c r="B98" s="110"/>
      <c r="C98" s="75"/>
      <c r="D98" s="75"/>
      <c r="E98" s="75"/>
      <c r="F98" s="75"/>
      <c r="G98" s="75"/>
      <c r="H98" s="76"/>
      <c r="I98" s="75"/>
      <c r="J98" s="75"/>
      <c r="K98" s="75"/>
      <c r="L98" s="75"/>
      <c r="M98" s="75"/>
      <c r="N98" s="75"/>
    </row>
    <row r="99" spans="2:14" x14ac:dyDescent="0.25">
      <c r="B99" s="110"/>
      <c r="C99" s="75"/>
      <c r="D99" s="75"/>
      <c r="E99" s="75"/>
      <c r="F99" s="75"/>
      <c r="G99" s="75"/>
      <c r="H99" s="76"/>
      <c r="I99" s="75"/>
      <c r="J99" s="75"/>
      <c r="K99" s="75"/>
      <c r="L99" s="75"/>
      <c r="M99" s="75"/>
      <c r="N99" s="75"/>
    </row>
    <row r="100" spans="2:14" x14ac:dyDescent="0.25">
      <c r="B100" s="110"/>
      <c r="C100" s="75"/>
      <c r="D100" s="75"/>
      <c r="E100" s="75"/>
      <c r="F100" s="75"/>
      <c r="G100" s="75"/>
      <c r="H100" s="76"/>
      <c r="I100" s="75"/>
      <c r="J100" s="75"/>
      <c r="K100" s="75"/>
      <c r="L100" s="75"/>
      <c r="M100" s="75"/>
      <c r="N100" s="75"/>
    </row>
    <row r="102" spans="2:14" x14ac:dyDescent="0.25">
      <c r="B102" s="110"/>
      <c r="C102" s="75"/>
      <c r="D102" s="75"/>
      <c r="E102" s="75"/>
      <c r="F102" s="75"/>
      <c r="G102" s="75"/>
      <c r="H102" s="76"/>
      <c r="I102" s="75"/>
      <c r="J102" s="75"/>
      <c r="K102" s="75"/>
      <c r="L102" s="75"/>
      <c r="M102" s="75"/>
      <c r="N102" s="75"/>
    </row>
    <row r="103" spans="2:14" x14ac:dyDescent="0.25">
      <c r="B103" s="110"/>
      <c r="C103" s="75"/>
      <c r="D103" s="75"/>
      <c r="E103" s="75"/>
      <c r="F103" s="75"/>
      <c r="G103" s="75"/>
      <c r="H103" s="76"/>
      <c r="I103" s="75"/>
      <c r="J103" s="75"/>
      <c r="K103" s="75"/>
      <c r="L103" s="75"/>
      <c r="M103" s="75"/>
      <c r="N103" s="75"/>
    </row>
    <row r="104" spans="2:14" x14ac:dyDescent="0.25">
      <c r="B104" s="75"/>
      <c r="C104" s="75"/>
      <c r="D104" s="75"/>
      <c r="E104" s="75"/>
      <c r="F104" s="75"/>
      <c r="G104" s="75"/>
      <c r="H104" s="76"/>
      <c r="I104" s="75"/>
      <c r="J104" s="75"/>
      <c r="K104" s="75"/>
      <c r="M104" s="75"/>
      <c r="N104" s="77" t="s">
        <v>37</v>
      </c>
    </row>
    <row r="105" spans="2:14" x14ac:dyDescent="0.25">
      <c r="B105" s="75"/>
      <c r="C105" s="75"/>
      <c r="D105" s="75"/>
      <c r="E105" s="75"/>
      <c r="F105" s="75"/>
      <c r="G105" s="75"/>
      <c r="H105" s="76"/>
      <c r="I105" s="75"/>
      <c r="J105" s="75"/>
      <c r="K105" s="75"/>
      <c r="M105" s="75"/>
      <c r="N105" s="77" t="s">
        <v>38</v>
      </c>
    </row>
    <row r="106" spans="2:14" x14ac:dyDescent="0.25">
      <c r="B106" s="75"/>
      <c r="C106" s="75"/>
      <c r="D106" s="75"/>
      <c r="E106" s="75"/>
      <c r="F106" s="75"/>
      <c r="G106" s="75"/>
      <c r="H106" s="76"/>
      <c r="I106" s="75"/>
      <c r="J106" s="75"/>
      <c r="K106" s="75"/>
      <c r="M106" s="75"/>
      <c r="N106" s="77" t="s">
        <v>39</v>
      </c>
    </row>
    <row r="107" spans="2:14" x14ac:dyDescent="0.25">
      <c r="B107" s="75"/>
      <c r="C107" s="75"/>
      <c r="D107" s="75"/>
      <c r="E107" s="75"/>
      <c r="F107" s="75"/>
      <c r="G107" s="75"/>
      <c r="H107" s="76"/>
      <c r="I107" s="75"/>
      <c r="J107" s="75"/>
      <c r="K107" s="75"/>
      <c r="L107" s="75"/>
      <c r="M107" s="75"/>
      <c r="N107" s="75"/>
    </row>
    <row r="108" spans="2:14" x14ac:dyDescent="0.25">
      <c r="B108" s="75"/>
      <c r="C108" s="194" t="s">
        <v>40</v>
      </c>
      <c r="D108" s="194"/>
      <c r="E108" s="194"/>
      <c r="F108" s="194"/>
      <c r="G108" s="194"/>
      <c r="H108" s="194"/>
      <c r="I108" s="194"/>
      <c r="J108" s="194"/>
      <c r="K108" s="194"/>
      <c r="L108" s="194"/>
      <c r="M108" s="75"/>
      <c r="N108" s="75"/>
    </row>
    <row r="109" spans="2:14" x14ac:dyDescent="0.25">
      <c r="B109" s="75"/>
      <c r="C109" s="194" t="s">
        <v>41</v>
      </c>
      <c r="D109" s="194"/>
      <c r="E109" s="194"/>
      <c r="F109" s="194"/>
      <c r="G109" s="194"/>
      <c r="H109" s="194"/>
      <c r="I109" s="194"/>
      <c r="J109" s="194"/>
      <c r="K109" s="194"/>
      <c r="L109" s="194"/>
      <c r="M109" s="75"/>
      <c r="N109" s="75"/>
    </row>
    <row r="110" spans="2:14" x14ac:dyDescent="0.25">
      <c r="B110" s="75" t="s">
        <v>42</v>
      </c>
      <c r="C110" s="78"/>
      <c r="D110" s="78"/>
      <c r="E110" s="78"/>
      <c r="F110" s="78"/>
      <c r="G110" s="78"/>
      <c r="H110" s="78"/>
      <c r="I110" s="78"/>
      <c r="J110" s="78"/>
      <c r="K110" s="78"/>
      <c r="L110" s="194" t="s">
        <v>43</v>
      </c>
      <c r="M110" s="194"/>
      <c r="N110" s="194"/>
    </row>
    <row r="111" spans="2:14" x14ac:dyDescent="0.25">
      <c r="B111" s="75"/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8"/>
    </row>
    <row r="112" spans="2:14" x14ac:dyDescent="0.25">
      <c r="B112" s="75" t="s">
        <v>44</v>
      </c>
      <c r="C112" s="78"/>
      <c r="D112" s="78"/>
      <c r="E112" s="78"/>
      <c r="F112" s="78"/>
      <c r="G112" s="78"/>
      <c r="H112" s="78"/>
      <c r="I112" s="78"/>
      <c r="J112" s="78"/>
      <c r="K112" s="78"/>
      <c r="L112" s="78"/>
      <c r="M112" s="78"/>
      <c r="N112" s="78"/>
    </row>
    <row r="113" spans="2:14" x14ac:dyDescent="0.25">
      <c r="B113" s="75" t="s">
        <v>45</v>
      </c>
      <c r="C113" s="78"/>
      <c r="D113" s="78"/>
      <c r="E113" s="78"/>
      <c r="F113" s="78"/>
      <c r="G113" s="78"/>
      <c r="H113" s="78"/>
      <c r="I113" s="78"/>
      <c r="J113" s="78"/>
      <c r="K113" s="78"/>
      <c r="L113" s="78"/>
      <c r="M113" s="78"/>
      <c r="N113" s="78"/>
    </row>
    <row r="114" spans="2:14" x14ac:dyDescent="0.25">
      <c r="B114" s="75" t="s">
        <v>46</v>
      </c>
      <c r="C114" s="78"/>
      <c r="D114" s="78"/>
      <c r="E114" s="78"/>
      <c r="F114" s="78"/>
      <c r="G114" s="78"/>
      <c r="H114" s="78"/>
      <c r="I114" s="78"/>
      <c r="J114" s="78"/>
      <c r="K114" s="78"/>
      <c r="L114" s="78"/>
      <c r="M114" s="78"/>
      <c r="N114" s="78"/>
    </row>
    <row r="115" spans="2:14" x14ac:dyDescent="0.25">
      <c r="B115" s="75"/>
      <c r="C115" s="78"/>
      <c r="D115" s="78"/>
      <c r="E115" s="78"/>
      <c r="F115" s="78"/>
      <c r="G115" s="78"/>
      <c r="H115" s="78"/>
      <c r="I115" s="78"/>
      <c r="J115" s="78"/>
      <c r="K115" s="78"/>
      <c r="L115" s="78"/>
      <c r="M115" s="78"/>
      <c r="N115" s="78"/>
    </row>
    <row r="116" spans="2:14" x14ac:dyDescent="0.25">
      <c r="B116" s="75"/>
      <c r="C116" s="75"/>
      <c r="D116" s="75"/>
      <c r="E116" s="75"/>
      <c r="F116" s="75"/>
      <c r="G116" s="75"/>
      <c r="H116" s="76"/>
      <c r="I116" s="75"/>
      <c r="J116" s="75"/>
      <c r="K116" s="75"/>
      <c r="L116" s="75"/>
      <c r="M116" s="75"/>
      <c r="N116" s="75"/>
    </row>
    <row r="117" spans="2:14" ht="15" customHeight="1" x14ac:dyDescent="0.25">
      <c r="B117" s="195" t="s">
        <v>47</v>
      </c>
      <c r="C117" s="197" t="s">
        <v>48</v>
      </c>
      <c r="D117" s="195" t="s">
        <v>49</v>
      </c>
      <c r="E117" s="195" t="s">
        <v>50</v>
      </c>
      <c r="F117" s="195" t="s">
        <v>51</v>
      </c>
      <c r="G117" s="195" t="s">
        <v>52</v>
      </c>
      <c r="H117" s="206" t="s">
        <v>53</v>
      </c>
      <c r="I117" s="208" t="s">
        <v>54</v>
      </c>
      <c r="J117" s="209"/>
      <c r="K117" s="209"/>
      <c r="L117" s="210"/>
      <c r="M117" s="211" t="s">
        <v>55</v>
      </c>
      <c r="N117" s="202" t="s">
        <v>56</v>
      </c>
    </row>
    <row r="118" spans="2:14" x14ac:dyDescent="0.25">
      <c r="B118" s="196"/>
      <c r="C118" s="198"/>
      <c r="D118" s="196"/>
      <c r="E118" s="196"/>
      <c r="F118" s="196"/>
      <c r="G118" s="196"/>
      <c r="H118" s="207"/>
      <c r="I118" s="79" t="s">
        <v>57</v>
      </c>
      <c r="J118" s="79" t="s">
        <v>58</v>
      </c>
      <c r="K118" s="79" t="s">
        <v>59</v>
      </c>
      <c r="L118" s="79" t="s">
        <v>60</v>
      </c>
      <c r="M118" s="212"/>
      <c r="N118" s="203"/>
    </row>
    <row r="119" spans="2:14" x14ac:dyDescent="0.25">
      <c r="B119" s="182" t="s">
        <v>61</v>
      </c>
      <c r="C119" s="183"/>
      <c r="D119" s="183"/>
      <c r="E119" s="183"/>
      <c r="F119" s="183"/>
      <c r="G119" s="184"/>
      <c r="H119" s="80" t="s">
        <v>93</v>
      </c>
      <c r="I119" s="81">
        <v>97.65</v>
      </c>
      <c r="J119" s="81">
        <v>71.09</v>
      </c>
      <c r="K119" s="81">
        <v>36.409999999999997</v>
      </c>
      <c r="L119" s="81"/>
      <c r="M119" s="81">
        <v>1.95</v>
      </c>
      <c r="N119" s="81"/>
    </row>
    <row r="120" spans="2:14" x14ac:dyDescent="0.25">
      <c r="B120" s="185"/>
      <c r="C120" s="186"/>
      <c r="D120" s="186"/>
      <c r="E120" s="186"/>
      <c r="F120" s="186"/>
      <c r="G120" s="187"/>
      <c r="H120" s="80" t="s">
        <v>94</v>
      </c>
      <c r="I120" s="81">
        <v>97.65</v>
      </c>
      <c r="J120" s="81">
        <v>71.09</v>
      </c>
      <c r="K120" s="81">
        <v>36.409999999999997</v>
      </c>
      <c r="L120" s="81"/>
      <c r="M120" s="81">
        <v>1.95</v>
      </c>
      <c r="N120" s="81"/>
    </row>
    <row r="121" spans="2:14" x14ac:dyDescent="0.25">
      <c r="B121" s="185"/>
      <c r="C121" s="186"/>
      <c r="D121" s="186"/>
      <c r="E121" s="186"/>
      <c r="F121" s="186"/>
      <c r="G121" s="187"/>
      <c r="H121" s="80" t="s">
        <v>95</v>
      </c>
      <c r="I121" s="81">
        <v>31.25</v>
      </c>
      <c r="J121" s="81">
        <v>23.83</v>
      </c>
      <c r="K121" s="81">
        <v>12.11</v>
      </c>
      <c r="L121" s="81"/>
      <c r="M121" s="81">
        <v>0.78</v>
      </c>
      <c r="N121" s="81"/>
    </row>
    <row r="122" spans="2:14" x14ac:dyDescent="0.25">
      <c r="B122" s="185"/>
      <c r="C122" s="186"/>
      <c r="D122" s="186"/>
      <c r="E122" s="186"/>
      <c r="F122" s="186"/>
      <c r="G122" s="187"/>
      <c r="H122" s="80" t="s">
        <v>64</v>
      </c>
      <c r="I122" s="81">
        <v>97.65</v>
      </c>
      <c r="J122" s="81">
        <v>71.09</v>
      </c>
      <c r="K122" s="81">
        <v>36.409999999999997</v>
      </c>
      <c r="L122" s="81"/>
      <c r="M122" s="81">
        <v>1.95</v>
      </c>
      <c r="N122" s="81"/>
    </row>
    <row r="123" spans="2:14" x14ac:dyDescent="0.25">
      <c r="B123" s="85" t="s">
        <v>65</v>
      </c>
      <c r="C123" s="86" t="s">
        <v>66</v>
      </c>
      <c r="D123" s="85">
        <v>54</v>
      </c>
      <c r="E123" s="85">
        <v>24</v>
      </c>
      <c r="F123" s="85">
        <v>3</v>
      </c>
      <c r="G123" s="87">
        <v>0.5</v>
      </c>
      <c r="H123" s="88" t="s">
        <v>93</v>
      </c>
      <c r="I123" s="89">
        <v>0</v>
      </c>
      <c r="J123" s="89">
        <v>0</v>
      </c>
      <c r="K123" s="89">
        <v>0</v>
      </c>
      <c r="L123" s="128">
        <f t="shared" ref="L123" si="11">IFERROR(K123+J123+I123,"")</f>
        <v>0</v>
      </c>
      <c r="M123" s="90">
        <v>10</v>
      </c>
      <c r="N123" s="129">
        <f t="shared" ref="N123:N129" si="12">IFERROR(L123+M123,"")</f>
        <v>10</v>
      </c>
    </row>
    <row r="124" spans="2:14" x14ac:dyDescent="0.25">
      <c r="B124" s="79"/>
      <c r="C124" s="79"/>
      <c r="D124" s="79"/>
      <c r="E124" s="79"/>
      <c r="F124" s="79"/>
      <c r="G124" s="79"/>
      <c r="H124" s="91" t="s">
        <v>67</v>
      </c>
      <c r="I124" s="92">
        <f>IFERROR(I123*I119,"")</f>
        <v>0</v>
      </c>
      <c r="J124" s="92">
        <f>IFERROR(J123*J119,"")</f>
        <v>0</v>
      </c>
      <c r="K124" s="92">
        <f>IFERROR(K123*K119,"")</f>
        <v>0</v>
      </c>
      <c r="L124" s="92">
        <f>IFERROR(K124+J124+I124,"")</f>
        <v>0</v>
      </c>
      <c r="M124" s="92">
        <f>IFERROR(M123*M119,"")</f>
        <v>19.5</v>
      </c>
      <c r="N124" s="93">
        <f t="shared" si="12"/>
        <v>19.5</v>
      </c>
    </row>
    <row r="125" spans="2:14" x14ac:dyDescent="0.25">
      <c r="B125" s="79"/>
      <c r="C125" s="79"/>
      <c r="D125" s="79"/>
      <c r="E125" s="79"/>
      <c r="F125" s="79"/>
      <c r="G125" s="79"/>
      <c r="H125" s="88" t="s">
        <v>94</v>
      </c>
      <c r="I125" s="94">
        <v>0</v>
      </c>
      <c r="J125" s="94">
        <v>0</v>
      </c>
      <c r="K125" s="94">
        <v>0</v>
      </c>
      <c r="L125" s="97">
        <f t="shared" ref="L125:L130" si="13">IFERROR(K125+J125+I125,"")</f>
        <v>0</v>
      </c>
      <c r="M125" s="95">
        <v>11</v>
      </c>
      <c r="N125" s="135">
        <f t="shared" si="12"/>
        <v>11</v>
      </c>
    </row>
    <row r="126" spans="2:14" x14ac:dyDescent="0.25">
      <c r="B126" s="79"/>
      <c r="C126" s="79"/>
      <c r="D126" s="79"/>
      <c r="E126" s="79"/>
      <c r="F126" s="79"/>
      <c r="G126" s="79"/>
      <c r="H126" s="91" t="s">
        <v>67</v>
      </c>
      <c r="I126" s="92">
        <f>IFERROR(I125*I120,"")</f>
        <v>0</v>
      </c>
      <c r="J126" s="92">
        <f>IFERROR(J125*J120,"")</f>
        <v>0</v>
      </c>
      <c r="K126" s="92">
        <f>IFERROR(K125*K120,"")</f>
        <v>0</v>
      </c>
      <c r="L126" s="92">
        <f t="shared" si="13"/>
        <v>0</v>
      </c>
      <c r="M126" s="92">
        <f>IFERROR(M125*M120,"")</f>
        <v>21.45</v>
      </c>
      <c r="N126" s="93">
        <f t="shared" si="12"/>
        <v>21.45</v>
      </c>
    </row>
    <row r="127" spans="2:14" x14ac:dyDescent="0.25">
      <c r="B127" s="79"/>
      <c r="C127" s="79"/>
      <c r="D127" s="79"/>
      <c r="E127" s="79"/>
      <c r="F127" s="79"/>
      <c r="G127" s="79"/>
      <c r="H127" s="96" t="s">
        <v>95</v>
      </c>
      <c r="I127" s="92"/>
      <c r="J127" s="92"/>
      <c r="K127" s="92"/>
      <c r="L127" s="97">
        <f t="shared" si="13"/>
        <v>0</v>
      </c>
      <c r="M127" s="97">
        <v>69</v>
      </c>
      <c r="N127" s="135">
        <f t="shared" si="12"/>
        <v>69</v>
      </c>
    </row>
    <row r="128" spans="2:14" x14ac:dyDescent="0.25">
      <c r="B128" s="79"/>
      <c r="C128" s="79"/>
      <c r="D128" s="79"/>
      <c r="E128" s="79"/>
      <c r="F128" s="79"/>
      <c r="G128" s="79"/>
      <c r="H128" s="91" t="s">
        <v>67</v>
      </c>
      <c r="I128" s="92">
        <f>IFERROR(I127*I121,"")</f>
        <v>0</v>
      </c>
      <c r="J128" s="92">
        <f t="shared" ref="J128:L128" si="14">IFERROR(J127*J121,"")</f>
        <v>0</v>
      </c>
      <c r="K128" s="92">
        <f t="shared" si="14"/>
        <v>0</v>
      </c>
      <c r="L128" s="92">
        <f t="shared" si="14"/>
        <v>0</v>
      </c>
      <c r="M128" s="92">
        <f>IFERROR(M127*M121,"")</f>
        <v>53.82</v>
      </c>
      <c r="N128" s="93">
        <f t="shared" si="12"/>
        <v>53.82</v>
      </c>
    </row>
    <row r="129" spans="2:14" x14ac:dyDescent="0.25">
      <c r="B129" s="79"/>
      <c r="C129" s="79"/>
      <c r="D129" s="79"/>
      <c r="E129" s="79"/>
      <c r="F129" s="79"/>
      <c r="G129" s="79"/>
      <c r="H129" s="96" t="s">
        <v>64</v>
      </c>
      <c r="I129" s="128">
        <v>0</v>
      </c>
      <c r="J129" s="128">
        <v>0</v>
      </c>
      <c r="K129" s="128">
        <v>0</v>
      </c>
      <c r="L129" s="128">
        <v>0</v>
      </c>
      <c r="M129" s="128">
        <v>10</v>
      </c>
      <c r="N129" s="129">
        <f t="shared" si="12"/>
        <v>10</v>
      </c>
    </row>
    <row r="130" spans="2:14" x14ac:dyDescent="0.25">
      <c r="B130" s="79"/>
      <c r="C130" s="79"/>
      <c r="D130" s="79"/>
      <c r="E130" s="79"/>
      <c r="F130" s="79"/>
      <c r="G130" s="79"/>
      <c r="H130" s="91" t="s">
        <v>67</v>
      </c>
      <c r="I130" s="92">
        <f>IFERROR(I129*I122,"")</f>
        <v>0</v>
      </c>
      <c r="J130" s="92">
        <f t="shared" ref="J130:M130" si="15">IFERROR(J129*J122,"")</f>
        <v>0</v>
      </c>
      <c r="K130" s="92">
        <f t="shared" si="15"/>
        <v>0</v>
      </c>
      <c r="L130" s="92">
        <f t="shared" si="13"/>
        <v>0</v>
      </c>
      <c r="M130" s="92">
        <f t="shared" si="15"/>
        <v>19.5</v>
      </c>
      <c r="N130" s="93">
        <f>IFERROR(L130+M130,"")</f>
        <v>19.5</v>
      </c>
    </row>
    <row r="131" spans="2:14" x14ac:dyDescent="0.25">
      <c r="B131" s="79"/>
      <c r="C131" s="79"/>
      <c r="D131" s="79"/>
      <c r="E131" s="79"/>
      <c r="F131" s="79"/>
      <c r="G131" s="79"/>
      <c r="H131" s="98" t="s">
        <v>68</v>
      </c>
      <c r="I131" s="99">
        <f ca="1">SUM(I123:OFFSET(I131,-1,0))-I132</f>
        <v>0</v>
      </c>
      <c r="J131" s="99">
        <f ca="1">SUM(J123:OFFSET(J131,-1,0))-J132</f>
        <v>0</v>
      </c>
      <c r="K131" s="99">
        <f ca="1">SUM(K123:OFFSET(K131,-1,0))-K132</f>
        <v>0</v>
      </c>
      <c r="L131" s="99">
        <f t="shared" ref="L131:L132" ca="1" si="16">K131+J131+I131</f>
        <v>0</v>
      </c>
      <c r="M131" s="99">
        <f ca="1">SUM(M123:OFFSET(M131,-1,0))-M132</f>
        <v>99.999999999999972</v>
      </c>
      <c r="N131" s="100">
        <f t="shared" ref="N131:N132" ca="1" si="17">L131+M131</f>
        <v>99.999999999999972</v>
      </c>
    </row>
    <row r="132" spans="2:14" x14ac:dyDescent="0.25">
      <c r="B132" s="79"/>
      <c r="C132" s="79"/>
      <c r="D132" s="79"/>
      <c r="E132" s="79"/>
      <c r="F132" s="79"/>
      <c r="G132" s="79"/>
      <c r="H132" s="98" t="s">
        <v>69</v>
      </c>
      <c r="I132" s="92">
        <f>SUMIF(H123:H130,"стоимость",I123:I130)</f>
        <v>0</v>
      </c>
      <c r="J132" s="92">
        <f>SUMIF(H123:H130,"стоимость",J123:J130)</f>
        <v>0</v>
      </c>
      <c r="K132" s="92">
        <f>SUMIF(H123:H130,"стоимость",K123:K130)</f>
        <v>0</v>
      </c>
      <c r="L132" s="92">
        <f t="shared" si="16"/>
        <v>0</v>
      </c>
      <c r="M132" s="92">
        <f>SUMIF(H123:H130,"стоимость",M123:M130)</f>
        <v>114.27000000000001</v>
      </c>
      <c r="N132" s="93">
        <f t="shared" si="17"/>
        <v>114.27000000000001</v>
      </c>
    </row>
    <row r="133" spans="2:14" x14ac:dyDescent="0.25">
      <c r="B133" s="188" t="s">
        <v>87</v>
      </c>
      <c r="C133" s="189"/>
      <c r="D133" s="189"/>
      <c r="E133" s="204"/>
      <c r="F133" s="101">
        <v>1.05</v>
      </c>
      <c r="G133" s="102"/>
      <c r="H133" s="103"/>
      <c r="I133" s="104"/>
      <c r="J133" s="104"/>
      <c r="K133" s="104"/>
      <c r="L133" s="104"/>
      <c r="M133" s="104"/>
      <c r="N133" s="104">
        <f>F133*N132</f>
        <v>119.98350000000002</v>
      </c>
    </row>
    <row r="134" spans="2:14" x14ac:dyDescent="0.25">
      <c r="B134" s="205" t="s">
        <v>70</v>
      </c>
      <c r="C134" s="205"/>
      <c r="D134" s="205"/>
      <c r="E134" s="205"/>
      <c r="F134" s="105"/>
      <c r="G134" s="75"/>
      <c r="H134" s="76"/>
      <c r="I134" s="75"/>
      <c r="J134" s="106"/>
      <c r="K134" s="106"/>
      <c r="L134" s="107"/>
      <c r="M134" s="106"/>
      <c r="N134" s="106"/>
    </row>
    <row r="135" spans="2:14" x14ac:dyDescent="0.25">
      <c r="B135" s="191" t="s">
        <v>71</v>
      </c>
      <c r="C135" s="191"/>
      <c r="D135" s="191"/>
      <c r="E135" s="191"/>
      <c r="F135" s="191"/>
      <c r="G135" s="191"/>
      <c r="H135" s="191"/>
      <c r="I135" s="191"/>
      <c r="J135" s="108"/>
      <c r="K135" s="108"/>
      <c r="L135" s="109"/>
      <c r="M135" s="108"/>
      <c r="N135" s="108"/>
    </row>
    <row r="136" spans="2:14" x14ac:dyDescent="0.25">
      <c r="B136" s="192" t="s">
        <v>72</v>
      </c>
      <c r="C136" s="192"/>
      <c r="D136" s="192"/>
      <c r="E136" s="192"/>
      <c r="F136" s="192"/>
      <c r="G136" s="192"/>
      <c r="H136" s="192"/>
      <c r="I136" s="192"/>
      <c r="J136" s="106"/>
      <c r="K136" s="106"/>
      <c r="L136" s="107"/>
      <c r="M136" s="106"/>
      <c r="N136" s="106"/>
    </row>
    <row r="137" spans="2:14" x14ac:dyDescent="0.25">
      <c r="B137" s="192" t="s">
        <v>73</v>
      </c>
      <c r="C137" s="192"/>
      <c r="D137" s="192"/>
      <c r="E137" s="192"/>
      <c r="F137" s="192"/>
      <c r="G137" s="192"/>
      <c r="H137" s="192"/>
      <c r="I137" s="192"/>
      <c r="J137" s="106"/>
      <c r="K137" s="106"/>
      <c r="L137" s="107"/>
      <c r="M137" s="106"/>
      <c r="N137" s="106"/>
    </row>
    <row r="138" spans="2:14" x14ac:dyDescent="0.25">
      <c r="B138" s="192" t="s">
        <v>74</v>
      </c>
      <c r="C138" s="192"/>
      <c r="D138" s="192"/>
      <c r="E138" s="192"/>
      <c r="F138" s="192"/>
      <c r="G138" s="192"/>
      <c r="H138" s="192"/>
      <c r="I138" s="192"/>
      <c r="J138" s="106"/>
      <c r="K138" s="106"/>
      <c r="L138" s="107"/>
      <c r="M138" s="106"/>
      <c r="N138" s="106"/>
    </row>
    <row r="139" spans="2:14" x14ac:dyDescent="0.25">
      <c r="B139" s="192" t="s">
        <v>75</v>
      </c>
      <c r="C139" s="192"/>
      <c r="D139" s="192"/>
      <c r="E139" s="192"/>
      <c r="F139" s="192"/>
      <c r="G139" s="192"/>
      <c r="H139" s="192"/>
      <c r="I139" s="192"/>
      <c r="J139" s="75"/>
      <c r="K139" s="75"/>
      <c r="L139" s="75"/>
      <c r="M139" s="75"/>
      <c r="N139" s="75"/>
    </row>
    <row r="140" spans="2:14" x14ac:dyDescent="0.25">
      <c r="B140" s="192" t="s">
        <v>76</v>
      </c>
      <c r="C140" s="192"/>
      <c r="D140" s="192"/>
      <c r="E140" s="192"/>
      <c r="F140" s="192"/>
      <c r="G140" s="192"/>
      <c r="H140" s="192"/>
      <c r="I140" s="192"/>
      <c r="J140" s="75"/>
      <c r="K140" s="75"/>
      <c r="L140" s="75"/>
      <c r="M140" s="75"/>
      <c r="N140" s="75"/>
    </row>
    <row r="141" spans="2:14" x14ac:dyDescent="0.25">
      <c r="B141" s="192" t="s">
        <v>77</v>
      </c>
      <c r="C141" s="192"/>
      <c r="D141" s="192"/>
      <c r="E141" s="192"/>
      <c r="F141" s="192"/>
      <c r="G141" s="192"/>
      <c r="H141" s="192"/>
      <c r="I141" s="192"/>
      <c r="J141" s="75"/>
      <c r="K141" s="75"/>
      <c r="L141" s="75"/>
      <c r="M141" s="75"/>
      <c r="N141" s="75"/>
    </row>
    <row r="142" spans="2:14" x14ac:dyDescent="0.25">
      <c r="B142" s="192" t="s">
        <v>78</v>
      </c>
      <c r="C142" s="192"/>
      <c r="D142" s="192"/>
      <c r="E142" s="192"/>
      <c r="F142" s="192"/>
      <c r="G142" s="192"/>
      <c r="H142" s="192"/>
      <c r="I142" s="192"/>
      <c r="J142" s="75"/>
      <c r="K142" s="75"/>
      <c r="L142" s="75"/>
      <c r="M142" s="75"/>
      <c r="N142" s="75"/>
    </row>
    <row r="143" spans="2:14" x14ac:dyDescent="0.25">
      <c r="B143" s="110"/>
      <c r="C143" s="110"/>
      <c r="D143" s="110"/>
      <c r="E143" s="110"/>
      <c r="F143" s="110"/>
      <c r="G143" s="110"/>
      <c r="H143" s="110"/>
      <c r="I143" s="110"/>
      <c r="J143" s="75"/>
      <c r="K143" s="75"/>
      <c r="L143" s="75"/>
      <c r="M143" s="75"/>
      <c r="N143" s="75"/>
    </row>
    <row r="144" spans="2:14" x14ac:dyDescent="0.25">
      <c r="B144" s="75" t="s">
        <v>79</v>
      </c>
      <c r="C144" s="75"/>
      <c r="D144" s="75"/>
      <c r="E144" s="75"/>
      <c r="F144" s="75"/>
      <c r="G144" s="75"/>
      <c r="H144" s="76"/>
      <c r="I144" s="75"/>
      <c r="J144" s="75" t="s">
        <v>80</v>
      </c>
      <c r="K144" s="75"/>
      <c r="L144" s="75"/>
      <c r="M144" s="75"/>
      <c r="N144" s="75"/>
    </row>
    <row r="145" spans="2:14" x14ac:dyDescent="0.25">
      <c r="B145" s="111"/>
      <c r="C145" s="111"/>
      <c r="D145" s="75"/>
      <c r="E145" s="75"/>
      <c r="F145" s="75"/>
      <c r="G145" s="75"/>
      <c r="H145" s="76"/>
      <c r="I145" s="75"/>
      <c r="J145" s="111"/>
      <c r="K145" s="111"/>
      <c r="L145" s="111"/>
      <c r="M145" s="75"/>
      <c r="N145" s="75"/>
    </row>
    <row r="146" spans="2:14" x14ac:dyDescent="0.25">
      <c r="B146" s="112" t="s">
        <v>82</v>
      </c>
      <c r="C146" s="75"/>
      <c r="D146" s="75"/>
      <c r="E146" s="75"/>
      <c r="F146" s="75"/>
      <c r="G146" s="75"/>
      <c r="H146" s="76"/>
      <c r="I146" s="75"/>
      <c r="J146" s="75" t="s">
        <v>82</v>
      </c>
      <c r="K146" s="75"/>
      <c r="L146" s="75"/>
      <c r="M146" s="75"/>
      <c r="N146" s="75"/>
    </row>
    <row r="147" spans="2:14" x14ac:dyDescent="0.25">
      <c r="B147" s="75"/>
      <c r="C147" s="75"/>
      <c r="D147" s="75"/>
      <c r="E147" s="75"/>
      <c r="F147" s="75"/>
      <c r="G147" s="75"/>
      <c r="H147" s="76"/>
      <c r="I147" s="75"/>
      <c r="J147" s="75"/>
      <c r="K147" s="75"/>
      <c r="L147" s="75"/>
      <c r="M147" s="75"/>
      <c r="N147" s="75"/>
    </row>
    <row r="148" spans="2:14" x14ac:dyDescent="0.25">
      <c r="B148" s="111"/>
      <c r="C148" s="111"/>
      <c r="D148" s="75"/>
      <c r="E148" s="75"/>
      <c r="F148" s="75"/>
      <c r="G148" s="75"/>
      <c r="H148" s="76"/>
      <c r="I148" s="75"/>
      <c r="J148" s="111"/>
      <c r="K148" s="111"/>
      <c r="L148" s="111"/>
      <c r="M148" s="75"/>
      <c r="N148" s="75"/>
    </row>
    <row r="149" spans="2:14" x14ac:dyDescent="0.25">
      <c r="B149" s="113" t="s">
        <v>83</v>
      </c>
      <c r="C149" s="75"/>
      <c r="D149" s="75"/>
      <c r="E149" s="75"/>
      <c r="F149" s="75"/>
      <c r="G149" s="75"/>
      <c r="H149" s="76"/>
      <c r="I149" s="75"/>
      <c r="J149" s="181" t="s">
        <v>83</v>
      </c>
      <c r="K149" s="181"/>
      <c r="L149" s="181"/>
      <c r="M149" s="75"/>
      <c r="N149" s="75"/>
    </row>
    <row r="150" spans="2:14" x14ac:dyDescent="0.25">
      <c r="B150" s="75"/>
      <c r="C150" s="75"/>
      <c r="D150" s="75"/>
      <c r="E150" s="75"/>
      <c r="F150" s="75"/>
      <c r="G150" s="75"/>
      <c r="H150" s="76"/>
      <c r="I150" s="75"/>
      <c r="J150" s="75"/>
      <c r="K150" s="75"/>
      <c r="L150" s="75"/>
      <c r="M150" s="75"/>
      <c r="N150" s="75"/>
    </row>
    <row r="151" spans="2:14" x14ac:dyDescent="0.25">
      <c r="B151" s="110" t="s">
        <v>84</v>
      </c>
      <c r="C151" s="75"/>
      <c r="D151" s="75"/>
      <c r="E151" s="75"/>
      <c r="F151" s="75"/>
      <c r="G151" s="75"/>
      <c r="H151" s="76"/>
      <c r="I151" s="75"/>
      <c r="J151" s="75" t="s">
        <v>84</v>
      </c>
      <c r="K151" s="75"/>
      <c r="L151" s="75"/>
      <c r="M151" s="75"/>
      <c r="N151" s="75"/>
    </row>
    <row r="152" spans="2:14" x14ac:dyDescent="0.25">
      <c r="B152" s="110"/>
      <c r="C152" s="75"/>
      <c r="D152" s="75"/>
      <c r="E152" s="75"/>
      <c r="F152" s="75"/>
      <c r="G152" s="75"/>
      <c r="H152" s="76"/>
      <c r="I152" s="75"/>
      <c r="J152" s="75"/>
      <c r="K152" s="75"/>
      <c r="L152" s="75"/>
      <c r="M152" s="75"/>
      <c r="N152" s="75"/>
    </row>
    <row r="153" spans="2:14" x14ac:dyDescent="0.25">
      <c r="B153" s="110"/>
      <c r="C153" s="75"/>
      <c r="D153" s="75"/>
      <c r="E153" s="75"/>
      <c r="F153" s="75"/>
      <c r="G153" s="75"/>
      <c r="H153" s="76"/>
      <c r="I153" s="75"/>
      <c r="J153" s="75"/>
      <c r="K153" s="75"/>
      <c r="L153" s="75"/>
      <c r="M153" s="75"/>
      <c r="N153" s="75"/>
    </row>
    <row r="154" spans="2:14" x14ac:dyDescent="0.25">
      <c r="B154" s="110"/>
      <c r="C154" s="75"/>
      <c r="D154" s="75"/>
      <c r="E154" s="75"/>
      <c r="F154" s="75"/>
      <c r="G154" s="75"/>
      <c r="H154" s="76"/>
      <c r="I154" s="75"/>
      <c r="J154" s="75"/>
      <c r="K154" s="75"/>
      <c r="L154" s="75"/>
      <c r="M154" s="75"/>
      <c r="N154" s="75"/>
    </row>
    <row r="155" spans="2:14" x14ac:dyDescent="0.25">
      <c r="B155" s="75"/>
      <c r="C155" s="75"/>
      <c r="D155" s="75"/>
      <c r="E155" s="75"/>
      <c r="F155" s="75"/>
      <c r="G155" s="75"/>
      <c r="H155" s="76"/>
      <c r="I155" s="75"/>
      <c r="J155" s="75"/>
      <c r="K155" s="75"/>
      <c r="M155" s="75"/>
      <c r="N155" s="77" t="s">
        <v>37</v>
      </c>
    </row>
    <row r="156" spans="2:14" x14ac:dyDescent="0.25">
      <c r="B156" s="75"/>
      <c r="C156" s="75"/>
      <c r="D156" s="75"/>
      <c r="E156" s="75"/>
      <c r="F156" s="75"/>
      <c r="G156" s="75"/>
      <c r="H156" s="76"/>
      <c r="I156" s="75"/>
      <c r="J156" s="75"/>
      <c r="K156" s="75"/>
      <c r="M156" s="75"/>
      <c r="N156" s="77" t="s">
        <v>38</v>
      </c>
    </row>
    <row r="157" spans="2:14" x14ac:dyDescent="0.25">
      <c r="B157" s="75"/>
      <c r="C157" s="75"/>
      <c r="D157" s="75"/>
      <c r="E157" s="75"/>
      <c r="F157" s="75"/>
      <c r="G157" s="75"/>
      <c r="H157" s="76"/>
      <c r="I157" s="75"/>
      <c r="J157" s="75"/>
      <c r="K157" s="75"/>
      <c r="M157" s="75"/>
      <c r="N157" s="77" t="s">
        <v>39</v>
      </c>
    </row>
    <row r="158" spans="2:14" x14ac:dyDescent="0.25">
      <c r="B158" s="75"/>
      <c r="C158" s="75"/>
      <c r="D158" s="75"/>
      <c r="E158" s="75"/>
      <c r="F158" s="75"/>
      <c r="G158" s="75"/>
      <c r="H158" s="76"/>
      <c r="I158" s="75"/>
      <c r="J158" s="75"/>
      <c r="K158" s="75"/>
      <c r="L158" s="75"/>
      <c r="M158" s="75"/>
      <c r="N158" s="75"/>
    </row>
    <row r="159" spans="2:14" x14ac:dyDescent="0.25">
      <c r="B159" s="75"/>
      <c r="C159" s="194" t="s">
        <v>40</v>
      </c>
      <c r="D159" s="194"/>
      <c r="E159" s="194"/>
      <c r="F159" s="194"/>
      <c r="G159" s="194"/>
      <c r="H159" s="194"/>
      <c r="I159" s="194"/>
      <c r="J159" s="194"/>
      <c r="K159" s="194"/>
      <c r="L159" s="194"/>
      <c r="M159" s="75"/>
      <c r="N159" s="75"/>
    </row>
    <row r="160" spans="2:14" x14ac:dyDescent="0.25">
      <c r="B160" s="75"/>
      <c r="C160" s="194" t="s">
        <v>41</v>
      </c>
      <c r="D160" s="194"/>
      <c r="E160" s="194"/>
      <c r="F160" s="194"/>
      <c r="G160" s="194"/>
      <c r="H160" s="194"/>
      <c r="I160" s="194"/>
      <c r="J160" s="194"/>
      <c r="K160" s="194"/>
      <c r="L160" s="194"/>
      <c r="M160" s="75"/>
      <c r="N160" s="75"/>
    </row>
    <row r="161" spans="2:14" x14ac:dyDescent="0.25">
      <c r="B161" s="75" t="s">
        <v>42</v>
      </c>
      <c r="C161" s="78"/>
      <c r="D161" s="78"/>
      <c r="E161" s="78"/>
      <c r="F161" s="78"/>
      <c r="G161" s="78"/>
      <c r="H161" s="78"/>
      <c r="I161" s="78"/>
      <c r="J161" s="78"/>
      <c r="K161" s="78"/>
      <c r="L161" s="194" t="s">
        <v>43</v>
      </c>
      <c r="M161" s="194"/>
      <c r="N161" s="194"/>
    </row>
    <row r="162" spans="2:14" x14ac:dyDescent="0.25">
      <c r="B162" s="75"/>
      <c r="C162" s="78"/>
      <c r="D162" s="78"/>
      <c r="E162" s="78"/>
      <c r="F162" s="78"/>
      <c r="G162" s="78"/>
      <c r="H162" s="78"/>
      <c r="I162" s="78"/>
      <c r="J162" s="78"/>
      <c r="K162" s="78"/>
      <c r="L162" s="78"/>
      <c r="M162" s="78"/>
      <c r="N162" s="78"/>
    </row>
    <row r="163" spans="2:14" x14ac:dyDescent="0.25">
      <c r="B163" s="75" t="s">
        <v>44</v>
      </c>
      <c r="C163" s="78"/>
      <c r="D163" s="78"/>
      <c r="E163" s="78"/>
      <c r="F163" s="78"/>
      <c r="G163" s="78"/>
      <c r="H163" s="78"/>
      <c r="I163" s="78"/>
      <c r="J163" s="78"/>
      <c r="K163" s="78"/>
      <c r="L163" s="78"/>
      <c r="M163" s="78"/>
      <c r="N163" s="78"/>
    </row>
    <row r="164" spans="2:14" x14ac:dyDescent="0.25">
      <c r="B164" s="75" t="s">
        <v>45</v>
      </c>
      <c r="C164" s="78"/>
      <c r="D164" s="78"/>
      <c r="E164" s="78"/>
      <c r="F164" s="78"/>
      <c r="G164" s="78"/>
      <c r="H164" s="78"/>
      <c r="I164" s="78"/>
      <c r="J164" s="78"/>
      <c r="K164" s="78"/>
      <c r="L164" s="78"/>
      <c r="M164" s="78"/>
      <c r="N164" s="78"/>
    </row>
    <row r="165" spans="2:14" x14ac:dyDescent="0.25">
      <c r="B165" s="75" t="s">
        <v>46</v>
      </c>
      <c r="C165" s="78"/>
      <c r="D165" s="78"/>
      <c r="E165" s="78"/>
      <c r="F165" s="78"/>
      <c r="G165" s="78"/>
      <c r="H165" s="78"/>
      <c r="I165" s="78"/>
      <c r="J165" s="78"/>
      <c r="K165" s="78"/>
      <c r="L165" s="78"/>
      <c r="M165" s="78"/>
      <c r="N165" s="78"/>
    </row>
    <row r="166" spans="2:14" x14ac:dyDescent="0.25">
      <c r="B166" s="75"/>
      <c r="C166" s="78"/>
      <c r="D166" s="78"/>
      <c r="E166" s="78"/>
      <c r="F166" s="78"/>
      <c r="G166" s="78"/>
      <c r="H166" s="78"/>
      <c r="I166" s="78"/>
      <c r="J166" s="78"/>
      <c r="K166" s="78"/>
      <c r="L166" s="78"/>
      <c r="M166" s="78"/>
      <c r="N166" s="78"/>
    </row>
    <row r="167" spans="2:14" x14ac:dyDescent="0.25">
      <c r="B167" s="75"/>
      <c r="C167" s="75"/>
      <c r="D167" s="75"/>
      <c r="E167" s="75"/>
      <c r="F167" s="75"/>
      <c r="G167" s="75"/>
      <c r="H167" s="76"/>
      <c r="I167" s="75"/>
      <c r="J167" s="75"/>
      <c r="K167" s="75"/>
      <c r="L167" s="75"/>
      <c r="M167" s="75"/>
      <c r="N167" s="75"/>
    </row>
    <row r="168" spans="2:14" x14ac:dyDescent="0.25">
      <c r="B168" s="195" t="s">
        <v>47</v>
      </c>
      <c r="C168" s="197" t="s">
        <v>48</v>
      </c>
      <c r="D168" s="195" t="s">
        <v>49</v>
      </c>
      <c r="E168" s="195" t="s">
        <v>50</v>
      </c>
      <c r="F168" s="195" t="s">
        <v>51</v>
      </c>
      <c r="G168" s="195" t="s">
        <v>52</v>
      </c>
      <c r="H168" s="206" t="s">
        <v>53</v>
      </c>
      <c r="I168" s="208" t="s">
        <v>54</v>
      </c>
      <c r="J168" s="209"/>
      <c r="K168" s="209"/>
      <c r="L168" s="210"/>
      <c r="M168" s="211" t="s">
        <v>55</v>
      </c>
      <c r="N168" s="202" t="s">
        <v>56</v>
      </c>
    </row>
    <row r="169" spans="2:14" x14ac:dyDescent="0.25">
      <c r="B169" s="196"/>
      <c r="C169" s="198"/>
      <c r="D169" s="196"/>
      <c r="E169" s="196"/>
      <c r="F169" s="196"/>
      <c r="G169" s="196"/>
      <c r="H169" s="207"/>
      <c r="I169" s="79" t="s">
        <v>57</v>
      </c>
      <c r="J169" s="79" t="s">
        <v>58</v>
      </c>
      <c r="K169" s="79" t="s">
        <v>59</v>
      </c>
      <c r="L169" s="79" t="s">
        <v>60</v>
      </c>
      <c r="M169" s="212"/>
      <c r="N169" s="203"/>
    </row>
    <row r="170" spans="2:14" x14ac:dyDescent="0.25">
      <c r="B170" s="182" t="s">
        <v>61</v>
      </c>
      <c r="C170" s="183"/>
      <c r="D170" s="183"/>
      <c r="E170" s="183"/>
      <c r="F170" s="183"/>
      <c r="G170" s="184"/>
      <c r="H170" s="80" t="s">
        <v>93</v>
      </c>
      <c r="I170" s="81">
        <v>97.65</v>
      </c>
      <c r="J170" s="81">
        <v>71.09</v>
      </c>
      <c r="K170" s="81">
        <v>36.409999999999997</v>
      </c>
      <c r="L170" s="81"/>
      <c r="M170" s="81">
        <v>1.95</v>
      </c>
      <c r="N170" s="81"/>
    </row>
    <row r="171" spans="2:14" x14ac:dyDescent="0.25">
      <c r="B171" s="185"/>
      <c r="C171" s="186"/>
      <c r="D171" s="186"/>
      <c r="E171" s="186"/>
      <c r="F171" s="186"/>
      <c r="G171" s="187"/>
      <c r="H171" s="80" t="s">
        <v>94</v>
      </c>
      <c r="I171" s="81">
        <v>97.65</v>
      </c>
      <c r="J171" s="81">
        <v>71.09</v>
      </c>
      <c r="K171" s="81">
        <v>36.409999999999997</v>
      </c>
      <c r="L171" s="81"/>
      <c r="M171" s="81">
        <v>1.95</v>
      </c>
      <c r="N171" s="81"/>
    </row>
    <row r="172" spans="2:14" x14ac:dyDescent="0.25">
      <c r="B172" s="185"/>
      <c r="C172" s="186"/>
      <c r="D172" s="186"/>
      <c r="E172" s="186"/>
      <c r="F172" s="186"/>
      <c r="G172" s="187"/>
      <c r="H172" s="80" t="s">
        <v>95</v>
      </c>
      <c r="I172" s="81">
        <v>31.25</v>
      </c>
      <c r="J172" s="81">
        <v>23.83</v>
      </c>
      <c r="K172" s="81">
        <v>12.11</v>
      </c>
      <c r="L172" s="81"/>
      <c r="M172" s="81">
        <v>0.78</v>
      </c>
      <c r="N172" s="81"/>
    </row>
    <row r="173" spans="2:14" x14ac:dyDescent="0.25">
      <c r="B173" s="185"/>
      <c r="C173" s="186"/>
      <c r="D173" s="186"/>
      <c r="E173" s="186"/>
      <c r="F173" s="186"/>
      <c r="G173" s="187"/>
      <c r="H173" s="80" t="s">
        <v>64</v>
      </c>
      <c r="I173" s="81">
        <v>97.65</v>
      </c>
      <c r="J173" s="81">
        <v>71.09</v>
      </c>
      <c r="K173" s="81">
        <v>36.409999999999997</v>
      </c>
      <c r="L173" s="81"/>
      <c r="M173" s="81">
        <v>1.95</v>
      </c>
      <c r="N173" s="81"/>
    </row>
    <row r="174" spans="2:14" x14ac:dyDescent="0.25">
      <c r="B174" s="85" t="s">
        <v>65</v>
      </c>
      <c r="C174" s="86" t="s">
        <v>66</v>
      </c>
      <c r="D174" s="85">
        <v>54</v>
      </c>
      <c r="E174" s="85">
        <v>24</v>
      </c>
      <c r="F174" s="85">
        <v>1</v>
      </c>
      <c r="G174" s="87">
        <v>0.5</v>
      </c>
      <c r="H174" s="88" t="s">
        <v>93</v>
      </c>
      <c r="I174" s="89">
        <v>0</v>
      </c>
      <c r="J174" s="89">
        <v>0</v>
      </c>
      <c r="K174" s="89">
        <v>0</v>
      </c>
      <c r="L174" s="128">
        <f t="shared" ref="L174" si="18">IFERROR(K174+J174+I174,"")</f>
        <v>0</v>
      </c>
      <c r="M174" s="90">
        <v>9</v>
      </c>
      <c r="N174" s="129">
        <f t="shared" ref="N174:N180" si="19">IFERROR(L174+M174,"")</f>
        <v>9</v>
      </c>
    </row>
    <row r="175" spans="2:14" x14ac:dyDescent="0.25">
      <c r="B175" s="79"/>
      <c r="C175" s="79"/>
      <c r="D175" s="79"/>
      <c r="E175" s="79"/>
      <c r="F175" s="79"/>
      <c r="G175" s="79"/>
      <c r="H175" s="91" t="s">
        <v>67</v>
      </c>
      <c r="I175" s="92">
        <f>IFERROR(I174*I170,"")</f>
        <v>0</v>
      </c>
      <c r="J175" s="92">
        <f>IFERROR(J174*J170,"")</f>
        <v>0</v>
      </c>
      <c r="K175" s="92">
        <f>IFERROR(K174*K170,"")</f>
        <v>0</v>
      </c>
      <c r="L175" s="92">
        <f>IFERROR(K175+J175+I175,"")</f>
        <v>0</v>
      </c>
      <c r="M175" s="92">
        <f>IFERROR(M174*M170,"")</f>
        <v>17.55</v>
      </c>
      <c r="N175" s="93">
        <f t="shared" si="19"/>
        <v>17.55</v>
      </c>
    </row>
    <row r="176" spans="2:14" x14ac:dyDescent="0.25">
      <c r="B176" s="79"/>
      <c r="C176" s="79"/>
      <c r="D176" s="79"/>
      <c r="E176" s="79"/>
      <c r="F176" s="79"/>
      <c r="G176" s="79"/>
      <c r="H176" s="88" t="s">
        <v>94</v>
      </c>
      <c r="I176" s="94">
        <v>0</v>
      </c>
      <c r="J176" s="94">
        <v>0</v>
      </c>
      <c r="K176" s="94">
        <v>0</v>
      </c>
      <c r="L176" s="97">
        <f t="shared" ref="L176:L178" si="20">IFERROR(K176+J176+I176,"")</f>
        <v>0</v>
      </c>
      <c r="M176" s="95">
        <v>11</v>
      </c>
      <c r="N176" s="135">
        <f t="shared" si="19"/>
        <v>11</v>
      </c>
    </row>
    <row r="177" spans="2:14" x14ac:dyDescent="0.25">
      <c r="B177" s="79"/>
      <c r="C177" s="79"/>
      <c r="D177" s="79"/>
      <c r="E177" s="79"/>
      <c r="F177" s="79"/>
      <c r="G177" s="79"/>
      <c r="H177" s="91" t="s">
        <v>67</v>
      </c>
      <c r="I177" s="92">
        <f>IFERROR(I176*I171,"")</f>
        <v>0</v>
      </c>
      <c r="J177" s="92">
        <f>IFERROR(J176*J171,"")</f>
        <v>0</v>
      </c>
      <c r="K177" s="92">
        <f>IFERROR(K176*K171,"")</f>
        <v>0</v>
      </c>
      <c r="L177" s="92">
        <f t="shared" si="20"/>
        <v>0</v>
      </c>
      <c r="M177" s="92">
        <f>IFERROR(M176*M171,"")</f>
        <v>21.45</v>
      </c>
      <c r="N177" s="93">
        <f t="shared" si="19"/>
        <v>21.45</v>
      </c>
    </row>
    <row r="178" spans="2:14" x14ac:dyDescent="0.25">
      <c r="B178" s="79"/>
      <c r="C178" s="79"/>
      <c r="D178" s="79"/>
      <c r="E178" s="79"/>
      <c r="F178" s="79"/>
      <c r="G178" s="79"/>
      <c r="H178" s="96" t="s">
        <v>95</v>
      </c>
      <c r="I178" s="92"/>
      <c r="J178" s="92"/>
      <c r="K178" s="92"/>
      <c r="L178" s="97">
        <f t="shared" si="20"/>
        <v>0</v>
      </c>
      <c r="M178" s="97">
        <v>73</v>
      </c>
      <c r="N178" s="135">
        <f t="shared" si="19"/>
        <v>73</v>
      </c>
    </row>
    <row r="179" spans="2:14" x14ac:dyDescent="0.25">
      <c r="B179" s="79"/>
      <c r="C179" s="79"/>
      <c r="D179" s="79"/>
      <c r="E179" s="79"/>
      <c r="F179" s="79"/>
      <c r="G179" s="79"/>
      <c r="H179" s="91" t="s">
        <v>67</v>
      </c>
      <c r="I179" s="92">
        <f>IFERROR(I178*I172,"")</f>
        <v>0</v>
      </c>
      <c r="J179" s="92">
        <f t="shared" ref="J179:L179" si="21">IFERROR(J178*J172,"")</f>
        <v>0</v>
      </c>
      <c r="K179" s="92">
        <f t="shared" si="21"/>
        <v>0</v>
      </c>
      <c r="L179" s="92">
        <f t="shared" si="21"/>
        <v>0</v>
      </c>
      <c r="M179" s="92">
        <f>IFERROR(M178*M172,"")</f>
        <v>56.940000000000005</v>
      </c>
      <c r="N179" s="93">
        <f t="shared" si="19"/>
        <v>56.940000000000005</v>
      </c>
    </row>
    <row r="180" spans="2:14" x14ac:dyDescent="0.25">
      <c r="B180" s="79"/>
      <c r="C180" s="79"/>
      <c r="D180" s="79"/>
      <c r="E180" s="79"/>
      <c r="F180" s="79"/>
      <c r="G180" s="79"/>
      <c r="H180" s="96" t="s">
        <v>64</v>
      </c>
      <c r="I180" s="128">
        <v>0</v>
      </c>
      <c r="J180" s="128">
        <v>0</v>
      </c>
      <c r="K180" s="128">
        <v>0</v>
      </c>
      <c r="L180" s="128">
        <v>0</v>
      </c>
      <c r="M180" s="128">
        <v>7</v>
      </c>
      <c r="N180" s="129">
        <f t="shared" si="19"/>
        <v>7</v>
      </c>
    </row>
    <row r="181" spans="2:14" x14ac:dyDescent="0.25">
      <c r="B181" s="79"/>
      <c r="C181" s="79"/>
      <c r="D181" s="79"/>
      <c r="E181" s="79"/>
      <c r="F181" s="79"/>
      <c r="G181" s="79"/>
      <c r="H181" s="91" t="s">
        <v>67</v>
      </c>
      <c r="I181" s="92">
        <f>IFERROR(I180*I173,"")</f>
        <v>0</v>
      </c>
      <c r="J181" s="92">
        <f t="shared" ref="J181:K181" si="22">IFERROR(J180*J173,"")</f>
        <v>0</v>
      </c>
      <c r="K181" s="92">
        <f t="shared" si="22"/>
        <v>0</v>
      </c>
      <c r="L181" s="92">
        <f t="shared" ref="L181" si="23">IFERROR(K181+J181+I181,"")</f>
        <v>0</v>
      </c>
      <c r="M181" s="92">
        <f t="shared" ref="M181" si="24">IFERROR(M180*M173,"")</f>
        <v>13.65</v>
      </c>
      <c r="N181" s="93">
        <f>IFERROR(L181+M181,"")</f>
        <v>13.65</v>
      </c>
    </row>
    <row r="182" spans="2:14" x14ac:dyDescent="0.25">
      <c r="B182" s="79"/>
      <c r="C182" s="79"/>
      <c r="D182" s="79"/>
      <c r="E182" s="79"/>
      <c r="F182" s="79"/>
      <c r="G182" s="79"/>
      <c r="H182" s="98" t="s">
        <v>68</v>
      </c>
      <c r="I182" s="99">
        <f ca="1">SUM(I174:OFFSET(I182,-1,0))-I183</f>
        <v>0</v>
      </c>
      <c r="J182" s="99">
        <f ca="1">SUM(J174:OFFSET(J182,-1,0))-J183</f>
        <v>0</v>
      </c>
      <c r="K182" s="99">
        <f ca="1">SUM(K174:OFFSET(K182,-1,0))-K183</f>
        <v>0</v>
      </c>
      <c r="L182" s="99">
        <f t="shared" ref="L182:L183" ca="1" si="25">K182+J182+I182</f>
        <v>0</v>
      </c>
      <c r="M182" s="99">
        <f ca="1">SUM(M174:OFFSET(M182,-1,0))-M183</f>
        <v>100</v>
      </c>
      <c r="N182" s="100">
        <f t="shared" ref="N182:N183" ca="1" si="26">L182+M182</f>
        <v>100</v>
      </c>
    </row>
    <row r="183" spans="2:14" x14ac:dyDescent="0.25">
      <c r="B183" s="79"/>
      <c r="C183" s="79"/>
      <c r="D183" s="79"/>
      <c r="E183" s="79"/>
      <c r="F183" s="79"/>
      <c r="G183" s="79"/>
      <c r="H183" s="98" t="s">
        <v>69</v>
      </c>
      <c r="I183" s="92">
        <f>SUMIF(H174:H181,"стоимость",I174:I181)</f>
        <v>0</v>
      </c>
      <c r="J183" s="92">
        <f>SUMIF(H174:H181,"стоимость",J174:J181)</f>
        <v>0</v>
      </c>
      <c r="K183" s="92">
        <f>SUMIF(H174:H181,"стоимость",K174:K181)</f>
        <v>0</v>
      </c>
      <c r="L183" s="92">
        <f t="shared" si="25"/>
        <v>0</v>
      </c>
      <c r="M183" s="92">
        <f>SUMIF(H174:H181,"стоимость",M174:M181)</f>
        <v>109.59</v>
      </c>
      <c r="N183" s="93">
        <f t="shared" si="26"/>
        <v>109.59</v>
      </c>
    </row>
    <row r="184" spans="2:14" x14ac:dyDescent="0.25">
      <c r="B184" s="188" t="s">
        <v>87</v>
      </c>
      <c r="C184" s="189"/>
      <c r="D184" s="189"/>
      <c r="E184" s="204"/>
      <c r="F184" s="101">
        <v>1.05</v>
      </c>
      <c r="G184" s="102"/>
      <c r="H184" s="103"/>
      <c r="I184" s="104"/>
      <c r="J184" s="104"/>
      <c r="K184" s="104"/>
      <c r="L184" s="104"/>
      <c r="M184" s="104"/>
      <c r="N184" s="104">
        <f>F184*N183</f>
        <v>115.06950000000001</v>
      </c>
    </row>
    <row r="185" spans="2:14" x14ac:dyDescent="0.25">
      <c r="B185" s="205" t="s">
        <v>70</v>
      </c>
      <c r="C185" s="205"/>
      <c r="D185" s="205"/>
      <c r="E185" s="205"/>
      <c r="F185" s="105"/>
      <c r="G185" s="75"/>
      <c r="H185" s="76"/>
      <c r="I185" s="75"/>
      <c r="J185" s="106"/>
      <c r="K185" s="106"/>
      <c r="L185" s="107"/>
      <c r="M185" s="106"/>
      <c r="N185" s="106"/>
    </row>
    <row r="186" spans="2:14" x14ac:dyDescent="0.25">
      <c r="B186" s="191" t="s">
        <v>71</v>
      </c>
      <c r="C186" s="191"/>
      <c r="D186" s="191"/>
      <c r="E186" s="191"/>
      <c r="F186" s="191"/>
      <c r="G186" s="191"/>
      <c r="H186" s="191"/>
      <c r="I186" s="191"/>
      <c r="J186" s="108"/>
      <c r="K186" s="108"/>
      <c r="L186" s="109"/>
      <c r="M186" s="108"/>
      <c r="N186" s="108"/>
    </row>
    <row r="187" spans="2:14" x14ac:dyDescent="0.25">
      <c r="B187" s="192" t="s">
        <v>72</v>
      </c>
      <c r="C187" s="192"/>
      <c r="D187" s="192"/>
      <c r="E187" s="192"/>
      <c r="F187" s="192"/>
      <c r="G187" s="192"/>
      <c r="H187" s="192"/>
      <c r="I187" s="192"/>
      <c r="J187" s="106"/>
      <c r="K187" s="106"/>
      <c r="L187" s="107"/>
      <c r="M187" s="106"/>
      <c r="N187" s="106"/>
    </row>
    <row r="188" spans="2:14" x14ac:dyDescent="0.25">
      <c r="B188" s="192" t="s">
        <v>73</v>
      </c>
      <c r="C188" s="192"/>
      <c r="D188" s="192"/>
      <c r="E188" s="192"/>
      <c r="F188" s="192"/>
      <c r="G188" s="192"/>
      <c r="H188" s="192"/>
      <c r="I188" s="192"/>
      <c r="J188" s="106"/>
      <c r="K188" s="106"/>
      <c r="L188" s="107"/>
      <c r="M188" s="106"/>
      <c r="N188" s="106"/>
    </row>
    <row r="189" spans="2:14" x14ac:dyDescent="0.25">
      <c r="B189" s="192" t="s">
        <v>74</v>
      </c>
      <c r="C189" s="192"/>
      <c r="D189" s="192"/>
      <c r="E189" s="192"/>
      <c r="F189" s="192"/>
      <c r="G189" s="192"/>
      <c r="H189" s="192"/>
      <c r="I189" s="192"/>
      <c r="J189" s="106"/>
      <c r="K189" s="106"/>
      <c r="L189" s="107"/>
      <c r="M189" s="106"/>
      <c r="N189" s="106"/>
    </row>
    <row r="190" spans="2:14" x14ac:dyDescent="0.25">
      <c r="B190" s="192" t="s">
        <v>75</v>
      </c>
      <c r="C190" s="192"/>
      <c r="D190" s="192"/>
      <c r="E190" s="192"/>
      <c r="F190" s="192"/>
      <c r="G190" s="192"/>
      <c r="H190" s="192"/>
      <c r="I190" s="192"/>
      <c r="J190" s="75"/>
      <c r="K190" s="75"/>
      <c r="L190" s="75"/>
      <c r="M190" s="75"/>
      <c r="N190" s="75"/>
    </row>
    <row r="191" spans="2:14" x14ac:dyDescent="0.25">
      <c r="B191" s="192" t="s">
        <v>76</v>
      </c>
      <c r="C191" s="192"/>
      <c r="D191" s="192"/>
      <c r="E191" s="192"/>
      <c r="F191" s="192"/>
      <c r="G191" s="192"/>
      <c r="H191" s="192"/>
      <c r="I191" s="192"/>
      <c r="J191" s="75"/>
      <c r="K191" s="75"/>
      <c r="L191" s="75"/>
      <c r="M191" s="75"/>
      <c r="N191" s="75"/>
    </row>
    <row r="192" spans="2:14" x14ac:dyDescent="0.25">
      <c r="B192" s="192" t="s">
        <v>77</v>
      </c>
      <c r="C192" s="192"/>
      <c r="D192" s="192"/>
      <c r="E192" s="192"/>
      <c r="F192" s="192"/>
      <c r="G192" s="192"/>
      <c r="H192" s="192"/>
      <c r="I192" s="192"/>
      <c r="J192" s="75"/>
      <c r="K192" s="75"/>
      <c r="L192" s="75"/>
      <c r="M192" s="75"/>
      <c r="N192" s="75"/>
    </row>
    <row r="193" spans="2:14" x14ac:dyDescent="0.25">
      <c r="B193" s="192" t="s">
        <v>78</v>
      </c>
      <c r="C193" s="192"/>
      <c r="D193" s="192"/>
      <c r="E193" s="192"/>
      <c r="F193" s="192"/>
      <c r="G193" s="192"/>
      <c r="H193" s="192"/>
      <c r="I193" s="192"/>
      <c r="J193" s="75"/>
      <c r="K193" s="75"/>
      <c r="L193" s="75"/>
      <c r="M193" s="75"/>
      <c r="N193" s="75"/>
    </row>
    <row r="194" spans="2:14" x14ac:dyDescent="0.25">
      <c r="B194" s="110"/>
      <c r="C194" s="110"/>
      <c r="D194" s="110"/>
      <c r="E194" s="110"/>
      <c r="F194" s="110"/>
      <c r="G194" s="110"/>
      <c r="H194" s="110"/>
      <c r="I194" s="110"/>
      <c r="J194" s="75"/>
      <c r="K194" s="75"/>
      <c r="L194" s="75"/>
      <c r="M194" s="75"/>
      <c r="N194" s="75"/>
    </row>
    <row r="195" spans="2:14" x14ac:dyDescent="0.25">
      <c r="B195" s="75" t="s">
        <v>79</v>
      </c>
      <c r="C195" s="75"/>
      <c r="D195" s="75"/>
      <c r="E195" s="75"/>
      <c r="F195" s="75"/>
      <c r="G195" s="75"/>
      <c r="H195" s="76"/>
      <c r="I195" s="75"/>
      <c r="J195" s="75" t="s">
        <v>80</v>
      </c>
      <c r="K195" s="75"/>
      <c r="L195" s="75"/>
      <c r="M195" s="75"/>
      <c r="N195" s="75"/>
    </row>
    <row r="196" spans="2:14" x14ac:dyDescent="0.25">
      <c r="B196" s="111" t="s">
        <v>81</v>
      </c>
      <c r="C196" s="111"/>
      <c r="D196" s="75"/>
      <c r="E196" s="75"/>
      <c r="F196" s="75"/>
      <c r="G196" s="75"/>
      <c r="H196" s="76"/>
      <c r="I196" s="75"/>
      <c r="J196" s="111"/>
      <c r="K196" s="111"/>
      <c r="L196" s="111"/>
      <c r="M196" s="75"/>
      <c r="N196" s="75"/>
    </row>
    <row r="197" spans="2:14" x14ac:dyDescent="0.25">
      <c r="B197" s="112" t="s">
        <v>82</v>
      </c>
      <c r="C197" s="75"/>
      <c r="D197" s="75"/>
      <c r="E197" s="75"/>
      <c r="F197" s="75"/>
      <c r="G197" s="75"/>
      <c r="H197" s="76"/>
      <c r="I197" s="75"/>
      <c r="J197" s="75" t="s">
        <v>82</v>
      </c>
      <c r="K197" s="75"/>
      <c r="L197" s="75"/>
      <c r="M197" s="75"/>
      <c r="N197" s="75"/>
    </row>
    <row r="198" spans="2:14" x14ac:dyDescent="0.25">
      <c r="B198" s="75"/>
      <c r="C198" s="75"/>
      <c r="D198" s="75"/>
      <c r="E198" s="75"/>
      <c r="F198" s="75"/>
      <c r="G198" s="75"/>
      <c r="H198" s="76"/>
      <c r="I198" s="75"/>
      <c r="J198" s="75"/>
      <c r="K198" s="75"/>
      <c r="L198" s="75"/>
      <c r="M198" s="75"/>
      <c r="N198" s="75"/>
    </row>
    <row r="199" spans="2:14" x14ac:dyDescent="0.25">
      <c r="B199" s="111"/>
      <c r="C199" s="111"/>
      <c r="D199" s="75"/>
      <c r="E199" s="75"/>
      <c r="F199" s="75"/>
      <c r="G199" s="75"/>
      <c r="H199" s="76"/>
      <c r="I199" s="75"/>
      <c r="J199" s="111"/>
      <c r="K199" s="111"/>
      <c r="L199" s="111"/>
      <c r="M199" s="75"/>
      <c r="N199" s="75"/>
    </row>
    <row r="200" spans="2:14" x14ac:dyDescent="0.25">
      <c r="B200" s="113" t="s">
        <v>83</v>
      </c>
      <c r="C200" s="75"/>
      <c r="D200" s="75"/>
      <c r="E200" s="75"/>
      <c r="F200" s="75"/>
      <c r="G200" s="75"/>
      <c r="H200" s="76"/>
      <c r="I200" s="75"/>
      <c r="J200" s="181" t="s">
        <v>83</v>
      </c>
      <c r="K200" s="181"/>
      <c r="L200" s="181"/>
      <c r="M200" s="75"/>
      <c r="N200" s="75"/>
    </row>
    <row r="201" spans="2:14" x14ac:dyDescent="0.25">
      <c r="B201" s="75"/>
      <c r="C201" s="75"/>
      <c r="D201" s="75"/>
      <c r="E201" s="75"/>
      <c r="F201" s="75"/>
      <c r="G201" s="75"/>
      <c r="H201" s="76"/>
      <c r="I201" s="75"/>
      <c r="J201" s="75"/>
      <c r="K201" s="75"/>
      <c r="L201" s="75"/>
      <c r="M201" s="75"/>
      <c r="N201" s="75"/>
    </row>
    <row r="202" spans="2:14" x14ac:dyDescent="0.25">
      <c r="B202" s="110" t="s">
        <v>84</v>
      </c>
      <c r="C202" s="75"/>
      <c r="D202" s="75"/>
      <c r="E202" s="75"/>
      <c r="F202" s="75"/>
      <c r="G202" s="75"/>
      <c r="H202" s="76"/>
      <c r="I202" s="75"/>
      <c r="J202" s="75" t="s">
        <v>84</v>
      </c>
      <c r="K202" s="75"/>
      <c r="L202" s="75"/>
      <c r="M202" s="75"/>
      <c r="N202" s="75"/>
    </row>
    <row r="203" spans="2:14" x14ac:dyDescent="0.25">
      <c r="B203" s="110"/>
      <c r="C203" s="75"/>
      <c r="D203" s="75"/>
      <c r="E203" s="75"/>
      <c r="F203" s="75"/>
      <c r="G203" s="75"/>
      <c r="H203" s="76"/>
      <c r="I203" s="75"/>
      <c r="J203" s="75"/>
      <c r="K203" s="75"/>
      <c r="L203" s="75"/>
      <c r="M203" s="75"/>
      <c r="N203" s="75"/>
    </row>
    <row r="204" spans="2:14" x14ac:dyDescent="0.25">
      <c r="B204" s="75"/>
      <c r="C204" s="75"/>
      <c r="D204" s="75"/>
      <c r="E204" s="75"/>
      <c r="F204" s="75"/>
      <c r="G204" s="75"/>
      <c r="H204" s="76"/>
      <c r="I204" s="75"/>
      <c r="J204" s="75"/>
      <c r="K204" s="75"/>
      <c r="M204" s="75"/>
      <c r="N204" s="77" t="s">
        <v>37</v>
      </c>
    </row>
    <row r="205" spans="2:14" x14ac:dyDescent="0.25">
      <c r="B205" s="75"/>
      <c r="C205" s="75"/>
      <c r="D205" s="75"/>
      <c r="E205" s="75"/>
      <c r="F205" s="75"/>
      <c r="G205" s="75"/>
      <c r="H205" s="76"/>
      <c r="I205" s="75"/>
      <c r="J205" s="75"/>
      <c r="K205" s="75"/>
      <c r="M205" s="75"/>
      <c r="N205" s="77" t="s">
        <v>38</v>
      </c>
    </row>
    <row r="206" spans="2:14" x14ac:dyDescent="0.25">
      <c r="B206" s="75"/>
      <c r="C206" s="75"/>
      <c r="D206" s="75"/>
      <c r="F206" s="75"/>
      <c r="G206" s="75"/>
      <c r="H206" s="76"/>
      <c r="I206" s="75"/>
      <c r="J206" s="75"/>
      <c r="K206" s="75"/>
      <c r="M206" s="75"/>
      <c r="N206" s="77" t="s">
        <v>39</v>
      </c>
    </row>
    <row r="207" spans="2:14" x14ac:dyDescent="0.25">
      <c r="B207" s="75"/>
      <c r="C207" s="75"/>
      <c r="D207" s="75"/>
      <c r="E207" s="75"/>
      <c r="F207" s="75"/>
      <c r="G207" s="75"/>
      <c r="H207" s="76"/>
      <c r="I207" s="75"/>
      <c r="J207" s="75"/>
      <c r="K207" s="75"/>
      <c r="L207" s="75"/>
      <c r="M207" s="75"/>
      <c r="N207" s="75"/>
    </row>
    <row r="208" spans="2:14" x14ac:dyDescent="0.25">
      <c r="B208" s="75"/>
      <c r="C208" s="194" t="s">
        <v>40</v>
      </c>
      <c r="D208" s="194"/>
      <c r="E208" s="194"/>
      <c r="F208" s="194"/>
      <c r="G208" s="194"/>
      <c r="H208" s="194"/>
      <c r="I208" s="194"/>
      <c r="J208" s="194"/>
      <c r="K208" s="194"/>
      <c r="L208" s="194"/>
      <c r="M208" s="75"/>
      <c r="N208" s="75"/>
    </row>
    <row r="209" spans="2:14" x14ac:dyDescent="0.25">
      <c r="B209" s="75"/>
      <c r="C209" s="194" t="s">
        <v>41</v>
      </c>
      <c r="D209" s="194"/>
      <c r="E209" s="194"/>
      <c r="F209" s="194"/>
      <c r="G209" s="194"/>
      <c r="H209" s="194"/>
      <c r="I209" s="194"/>
      <c r="J209" s="194"/>
      <c r="K209" s="194"/>
      <c r="L209" s="194"/>
      <c r="M209" s="75"/>
      <c r="N209" s="75"/>
    </row>
    <row r="210" spans="2:14" x14ac:dyDescent="0.25">
      <c r="B210" s="75" t="s">
        <v>42</v>
      </c>
      <c r="C210" s="144"/>
      <c r="D210" s="144"/>
      <c r="E210" s="144"/>
      <c r="F210" s="144"/>
      <c r="G210" s="144"/>
      <c r="H210" s="144"/>
      <c r="I210" s="144"/>
      <c r="J210" s="144"/>
      <c r="K210" s="144"/>
      <c r="L210" s="194" t="s">
        <v>43</v>
      </c>
      <c r="M210" s="194"/>
      <c r="N210" s="194"/>
    </row>
    <row r="211" spans="2:14" x14ac:dyDescent="0.25">
      <c r="B211" s="75"/>
      <c r="C211" s="144"/>
      <c r="D211" s="144"/>
      <c r="E211" s="144"/>
      <c r="F211" s="144"/>
      <c r="G211" s="144"/>
      <c r="H211" s="144"/>
      <c r="I211" s="144"/>
      <c r="J211" s="144"/>
      <c r="K211" s="144"/>
      <c r="L211" s="144"/>
      <c r="M211" s="144"/>
      <c r="N211" s="144"/>
    </row>
    <row r="212" spans="2:14" x14ac:dyDescent="0.25">
      <c r="B212" s="75" t="s">
        <v>44</v>
      </c>
      <c r="C212" s="144"/>
      <c r="D212" s="144"/>
      <c r="E212" s="144"/>
      <c r="F212" s="144"/>
      <c r="G212" s="144"/>
      <c r="H212" s="144"/>
      <c r="I212" s="144"/>
      <c r="J212" s="144"/>
      <c r="K212" s="144"/>
      <c r="L212" s="144"/>
      <c r="M212" s="144"/>
      <c r="N212" s="144"/>
    </row>
    <row r="213" spans="2:14" x14ac:dyDescent="0.25">
      <c r="B213" s="75" t="s">
        <v>45</v>
      </c>
      <c r="C213" s="144"/>
      <c r="D213" s="144"/>
      <c r="E213" s="144"/>
      <c r="F213" s="144"/>
      <c r="G213" s="144"/>
      <c r="H213" s="144"/>
      <c r="I213" s="144"/>
      <c r="J213" s="144"/>
      <c r="K213" s="144"/>
      <c r="L213" s="144"/>
      <c r="M213" s="144"/>
      <c r="N213" s="144"/>
    </row>
    <row r="214" spans="2:14" x14ac:dyDescent="0.25">
      <c r="B214" s="75" t="s">
        <v>46</v>
      </c>
      <c r="C214" s="144"/>
      <c r="D214" s="144"/>
      <c r="E214" s="144"/>
      <c r="F214" s="144"/>
      <c r="G214" s="144"/>
      <c r="H214" s="144"/>
      <c r="I214" s="144"/>
      <c r="J214" s="144"/>
      <c r="K214" s="144"/>
      <c r="L214" s="144"/>
      <c r="M214" s="144"/>
      <c r="N214" s="144"/>
    </row>
    <row r="215" spans="2:14" x14ac:dyDescent="0.25">
      <c r="B215" s="75"/>
      <c r="C215" s="144"/>
      <c r="D215" s="144"/>
      <c r="E215" s="144"/>
      <c r="F215" s="144"/>
      <c r="G215" s="144"/>
      <c r="H215" s="144"/>
      <c r="I215" s="144"/>
      <c r="J215" s="144"/>
      <c r="K215" s="144"/>
      <c r="L215" s="144"/>
      <c r="M215" s="144"/>
      <c r="N215" s="144"/>
    </row>
    <row r="216" spans="2:14" x14ac:dyDescent="0.25">
      <c r="B216" s="75"/>
      <c r="C216" s="75"/>
      <c r="D216" s="75"/>
      <c r="E216" s="75"/>
      <c r="F216" s="75"/>
      <c r="G216" s="75"/>
      <c r="H216" s="76"/>
      <c r="I216" s="75"/>
      <c r="J216" s="75"/>
      <c r="K216" s="75"/>
      <c r="L216" s="75"/>
      <c r="M216" s="75"/>
      <c r="N216" s="75"/>
    </row>
    <row r="217" spans="2:14" x14ac:dyDescent="0.25">
      <c r="B217" s="195" t="s">
        <v>47</v>
      </c>
      <c r="C217" s="197" t="s">
        <v>48</v>
      </c>
      <c r="D217" s="199" t="s">
        <v>49</v>
      </c>
      <c r="E217" s="199" t="s">
        <v>50</v>
      </c>
      <c r="F217" s="199" t="s">
        <v>51</v>
      </c>
      <c r="G217" s="199" t="s">
        <v>52</v>
      </c>
      <c r="H217" s="200" t="s">
        <v>53</v>
      </c>
      <c r="I217" s="201" t="s">
        <v>54</v>
      </c>
      <c r="J217" s="201"/>
      <c r="K217" s="201"/>
      <c r="L217" s="201"/>
      <c r="M217" s="193" t="s">
        <v>55</v>
      </c>
      <c r="N217" s="202" t="s">
        <v>56</v>
      </c>
    </row>
    <row r="218" spans="2:14" x14ac:dyDescent="0.25">
      <c r="B218" s="196"/>
      <c r="C218" s="198"/>
      <c r="D218" s="199"/>
      <c r="E218" s="199"/>
      <c r="F218" s="199"/>
      <c r="G218" s="199"/>
      <c r="H218" s="200"/>
      <c r="I218" s="79" t="s">
        <v>57</v>
      </c>
      <c r="J218" s="79" t="s">
        <v>58</v>
      </c>
      <c r="K218" s="79" t="s">
        <v>59</v>
      </c>
      <c r="L218" s="79" t="s">
        <v>60</v>
      </c>
      <c r="M218" s="193"/>
      <c r="N218" s="203"/>
    </row>
    <row r="219" spans="2:14" x14ac:dyDescent="0.25">
      <c r="B219" s="182" t="s">
        <v>61</v>
      </c>
      <c r="C219" s="183"/>
      <c r="D219" s="183"/>
      <c r="E219" s="183"/>
      <c r="F219" s="183"/>
      <c r="G219" s="184"/>
      <c r="H219" s="80" t="s">
        <v>62</v>
      </c>
      <c r="I219" s="81">
        <v>296.07</v>
      </c>
      <c r="J219" s="81">
        <v>210.92</v>
      </c>
      <c r="K219" s="81">
        <v>105.85</v>
      </c>
      <c r="L219" s="81"/>
      <c r="M219" s="81">
        <v>8.98</v>
      </c>
      <c r="N219" s="81"/>
    </row>
    <row r="220" spans="2:14" x14ac:dyDescent="0.25">
      <c r="B220" s="185"/>
      <c r="C220" s="186"/>
      <c r="D220" s="186"/>
      <c r="E220" s="186"/>
      <c r="F220" s="186"/>
      <c r="G220" s="187"/>
      <c r="H220" s="80" t="s">
        <v>63</v>
      </c>
      <c r="I220" s="81">
        <v>164.44</v>
      </c>
      <c r="J220" s="81">
        <v>117.18</v>
      </c>
      <c r="K220" s="81">
        <v>59.37</v>
      </c>
      <c r="L220" s="81"/>
      <c r="M220" s="81">
        <v>9.3699999999999992</v>
      </c>
      <c r="N220" s="81"/>
    </row>
    <row r="221" spans="2:14" x14ac:dyDescent="0.25">
      <c r="B221" s="185"/>
      <c r="C221" s="186"/>
      <c r="D221" s="186"/>
      <c r="E221" s="186"/>
      <c r="F221" s="186"/>
      <c r="G221" s="187"/>
      <c r="H221" s="80" t="s">
        <v>86</v>
      </c>
      <c r="I221" s="81">
        <v>31.25</v>
      </c>
      <c r="J221" s="81">
        <v>23.83</v>
      </c>
      <c r="K221" s="81">
        <v>12.11</v>
      </c>
      <c r="L221" s="81"/>
      <c r="M221" s="81">
        <v>0.78</v>
      </c>
      <c r="N221" s="81"/>
    </row>
    <row r="222" spans="2:14" x14ac:dyDescent="0.25">
      <c r="B222" s="185"/>
      <c r="C222" s="186"/>
      <c r="D222" s="186"/>
      <c r="E222" s="186"/>
      <c r="F222" s="186"/>
      <c r="G222" s="187"/>
      <c r="H222" s="80" t="s">
        <v>118</v>
      </c>
      <c r="I222" s="81">
        <v>1230</v>
      </c>
      <c r="J222" s="81">
        <v>878.85</v>
      </c>
      <c r="K222" s="81">
        <v>442.16</v>
      </c>
      <c r="L222" s="81"/>
      <c r="M222" s="81">
        <v>38.28</v>
      </c>
      <c r="N222" s="81"/>
    </row>
    <row r="223" spans="2:14" x14ac:dyDescent="0.25">
      <c r="B223" s="185"/>
      <c r="C223" s="186"/>
      <c r="D223" s="186"/>
      <c r="E223" s="186"/>
      <c r="F223" s="186"/>
      <c r="G223" s="187"/>
      <c r="H223" s="80" t="s">
        <v>119</v>
      </c>
      <c r="I223" s="81">
        <v>31.25</v>
      </c>
      <c r="J223" s="81">
        <v>23.83</v>
      </c>
      <c r="K223" s="81">
        <v>12.11</v>
      </c>
      <c r="L223" s="81"/>
      <c r="M223" s="81">
        <v>0.78</v>
      </c>
      <c r="N223" s="81"/>
    </row>
    <row r="224" spans="2:14" x14ac:dyDescent="0.25">
      <c r="B224" s="185"/>
      <c r="C224" s="186"/>
      <c r="D224" s="186"/>
      <c r="E224" s="186"/>
      <c r="F224" s="186"/>
      <c r="G224" s="187"/>
      <c r="H224" s="80" t="s">
        <v>64</v>
      </c>
      <c r="I224" s="81">
        <v>97.65</v>
      </c>
      <c r="J224" s="81">
        <v>71.09</v>
      </c>
      <c r="K224" s="81">
        <v>36.409999999999997</v>
      </c>
      <c r="L224" s="81"/>
      <c r="M224" s="81">
        <v>1.95</v>
      </c>
      <c r="N224" s="81"/>
    </row>
    <row r="225" spans="2:14" x14ac:dyDescent="0.25">
      <c r="B225" s="85" t="s">
        <v>120</v>
      </c>
      <c r="C225" s="86" t="s">
        <v>66</v>
      </c>
      <c r="D225" s="85">
        <v>76</v>
      </c>
      <c r="E225" s="85">
        <v>11</v>
      </c>
      <c r="F225" s="85">
        <v>1</v>
      </c>
      <c r="G225" s="87">
        <v>0.4</v>
      </c>
      <c r="H225" s="88" t="s">
        <v>62</v>
      </c>
      <c r="I225" s="89">
        <v>0</v>
      </c>
      <c r="J225" s="89">
        <v>1</v>
      </c>
      <c r="K225" s="89">
        <v>0</v>
      </c>
      <c r="L225" s="90">
        <f t="shared" ref="L225:L236" si="27">IFERROR(K225+J225+I225,"")</f>
        <v>1</v>
      </c>
      <c r="M225" s="90">
        <v>0</v>
      </c>
      <c r="N225" s="90">
        <f t="shared" ref="N225:N236" si="28">IFERROR(L225+M225,"")</f>
        <v>1</v>
      </c>
    </row>
    <row r="226" spans="2:14" x14ac:dyDescent="0.25">
      <c r="B226" s="79"/>
      <c r="C226" s="79"/>
      <c r="D226" s="79"/>
      <c r="E226" s="79"/>
      <c r="F226" s="79"/>
      <c r="G226" s="79"/>
      <c r="H226" s="91" t="s">
        <v>67</v>
      </c>
      <c r="I226" s="92">
        <f>IFERROR(I225*I219,"")</f>
        <v>0</v>
      </c>
      <c r="J226" s="92">
        <f>IFERROR(J225*J219,"")</f>
        <v>210.92</v>
      </c>
      <c r="K226" s="92">
        <f>IFERROR(K225*K219,"")</f>
        <v>0</v>
      </c>
      <c r="L226" s="92">
        <f t="shared" si="27"/>
        <v>210.92</v>
      </c>
      <c r="M226" s="92">
        <f>IFERROR(M225*M219,"")</f>
        <v>0</v>
      </c>
      <c r="N226" s="93">
        <f t="shared" si="28"/>
        <v>210.92</v>
      </c>
    </row>
    <row r="227" spans="2:14" x14ac:dyDescent="0.25">
      <c r="B227" s="79"/>
      <c r="C227" s="79"/>
      <c r="D227" s="79"/>
      <c r="E227" s="79"/>
      <c r="F227" s="79"/>
      <c r="G227" s="79"/>
      <c r="H227" s="88" t="s">
        <v>63</v>
      </c>
      <c r="I227" s="89">
        <v>2</v>
      </c>
      <c r="J227" s="89">
        <v>8</v>
      </c>
      <c r="K227" s="89">
        <v>2</v>
      </c>
      <c r="L227" s="90">
        <f t="shared" si="27"/>
        <v>12</v>
      </c>
      <c r="M227" s="90">
        <v>3</v>
      </c>
      <c r="N227" s="90">
        <f t="shared" si="28"/>
        <v>15</v>
      </c>
    </row>
    <row r="228" spans="2:14" x14ac:dyDescent="0.25">
      <c r="B228" s="79"/>
      <c r="C228" s="79"/>
      <c r="D228" s="79"/>
      <c r="E228" s="79"/>
      <c r="F228" s="79"/>
      <c r="G228" s="79"/>
      <c r="H228" s="91" t="s">
        <v>67</v>
      </c>
      <c r="I228" s="92">
        <f>IFERROR(I227*I220,"")</f>
        <v>328.88</v>
      </c>
      <c r="J228" s="92">
        <f>IFERROR(J227*J220,"")</f>
        <v>937.44</v>
      </c>
      <c r="K228" s="92">
        <f>IFERROR(K227*K220,"")</f>
        <v>118.74</v>
      </c>
      <c r="L228" s="92">
        <f t="shared" si="27"/>
        <v>1385.06</v>
      </c>
      <c r="M228" s="92">
        <f>IFERROR(M227*M220,"")</f>
        <v>28.11</v>
      </c>
      <c r="N228" s="93">
        <f t="shared" si="28"/>
        <v>1413.1699999999998</v>
      </c>
    </row>
    <row r="229" spans="2:14" x14ac:dyDescent="0.25">
      <c r="B229" s="79"/>
      <c r="C229" s="79"/>
      <c r="D229" s="79"/>
      <c r="E229" s="79"/>
      <c r="F229" s="79"/>
      <c r="G229" s="79"/>
      <c r="H229" s="96" t="s">
        <v>86</v>
      </c>
      <c r="I229" s="128">
        <v>4</v>
      </c>
      <c r="J229" s="128">
        <v>0</v>
      </c>
      <c r="K229" s="128">
        <v>0</v>
      </c>
      <c r="L229" s="128">
        <f t="shared" si="27"/>
        <v>4</v>
      </c>
      <c r="M229" s="128">
        <v>1</v>
      </c>
      <c r="N229" s="90">
        <f t="shared" si="28"/>
        <v>5</v>
      </c>
    </row>
    <row r="230" spans="2:14" x14ac:dyDescent="0.25">
      <c r="B230" s="79"/>
      <c r="C230" s="79"/>
      <c r="D230" s="79"/>
      <c r="E230" s="79"/>
      <c r="F230" s="79"/>
      <c r="G230" s="79"/>
      <c r="H230" s="91" t="s">
        <v>67</v>
      </c>
      <c r="I230" s="92">
        <f>IFERROR(I229*I221,"")</f>
        <v>125</v>
      </c>
      <c r="J230" s="92">
        <f>IFERROR(J229*J221,"")</f>
        <v>0</v>
      </c>
      <c r="K230" s="92">
        <f>IFERROR(K229*K221,"")</f>
        <v>0</v>
      </c>
      <c r="L230" s="92">
        <f t="shared" si="27"/>
        <v>125</v>
      </c>
      <c r="M230" s="92">
        <f>IFERROR(M229*M221,"")</f>
        <v>0.78</v>
      </c>
      <c r="N230" s="93">
        <f t="shared" si="28"/>
        <v>125.78</v>
      </c>
    </row>
    <row r="231" spans="2:14" x14ac:dyDescent="0.25">
      <c r="B231" s="79"/>
      <c r="C231" s="79"/>
      <c r="D231" s="79"/>
      <c r="E231" s="79"/>
      <c r="F231" s="79"/>
      <c r="G231" s="79"/>
      <c r="H231" s="96" t="s">
        <v>118</v>
      </c>
      <c r="I231" s="128">
        <v>0</v>
      </c>
      <c r="J231" s="128">
        <v>0</v>
      </c>
      <c r="K231" s="128">
        <v>0</v>
      </c>
      <c r="L231" s="128">
        <f t="shared" si="27"/>
        <v>0</v>
      </c>
      <c r="M231" s="128">
        <v>1</v>
      </c>
      <c r="N231" s="90">
        <f t="shared" si="28"/>
        <v>1</v>
      </c>
    </row>
    <row r="232" spans="2:14" x14ac:dyDescent="0.25">
      <c r="B232" s="79"/>
      <c r="C232" s="79"/>
      <c r="D232" s="79"/>
      <c r="E232" s="79"/>
      <c r="F232" s="79"/>
      <c r="G232" s="79"/>
      <c r="H232" s="91" t="s">
        <v>67</v>
      </c>
      <c r="I232" s="92">
        <f>IFERROR(I231*I222,"")</f>
        <v>0</v>
      </c>
      <c r="J232" s="92">
        <f t="shared" ref="J232:M232" si="29">IFERROR(J231*J222,"")</f>
        <v>0</v>
      </c>
      <c r="K232" s="92">
        <f t="shared" si="29"/>
        <v>0</v>
      </c>
      <c r="L232" s="92">
        <f t="shared" si="27"/>
        <v>0</v>
      </c>
      <c r="M232" s="92">
        <f t="shared" si="29"/>
        <v>38.28</v>
      </c>
      <c r="N232" s="93">
        <f>IFERROR(L232+M232,"")</f>
        <v>38.28</v>
      </c>
    </row>
    <row r="233" spans="2:14" x14ac:dyDescent="0.25">
      <c r="B233" s="79"/>
      <c r="C233" s="79"/>
      <c r="D233" s="79"/>
      <c r="E233" s="79"/>
      <c r="F233" s="79"/>
      <c r="G233" s="79"/>
      <c r="H233" s="96" t="s">
        <v>119</v>
      </c>
      <c r="I233" s="128">
        <v>3</v>
      </c>
      <c r="J233" s="128">
        <v>13</v>
      </c>
      <c r="K233" s="128">
        <v>0</v>
      </c>
      <c r="L233" s="128">
        <f t="shared" si="27"/>
        <v>16</v>
      </c>
      <c r="M233" s="128">
        <v>4</v>
      </c>
      <c r="N233" s="90">
        <f t="shared" si="28"/>
        <v>20</v>
      </c>
    </row>
    <row r="234" spans="2:14" x14ac:dyDescent="0.25">
      <c r="B234" s="79"/>
      <c r="C234" s="79"/>
      <c r="D234" s="79"/>
      <c r="E234" s="79"/>
      <c r="F234" s="79"/>
      <c r="G234" s="79"/>
      <c r="H234" s="91" t="s">
        <v>67</v>
      </c>
      <c r="I234" s="92">
        <f>IFERROR(I233*I223,"")</f>
        <v>93.75</v>
      </c>
      <c r="J234" s="92">
        <f t="shared" ref="J234:M234" si="30">IFERROR(J233*J223,"")</f>
        <v>309.78999999999996</v>
      </c>
      <c r="K234" s="92">
        <f t="shared" si="30"/>
        <v>0</v>
      </c>
      <c r="L234" s="92">
        <f t="shared" si="27"/>
        <v>403.53999999999996</v>
      </c>
      <c r="M234" s="92">
        <f t="shared" si="30"/>
        <v>3.12</v>
      </c>
      <c r="N234" s="93">
        <f>IFERROR(L234+M234,"")</f>
        <v>406.65999999999997</v>
      </c>
    </row>
    <row r="235" spans="2:14" x14ac:dyDescent="0.25">
      <c r="B235" s="79"/>
      <c r="C235" s="79"/>
      <c r="D235" s="79"/>
      <c r="E235" s="79"/>
      <c r="F235" s="79"/>
      <c r="G235" s="79"/>
      <c r="H235" s="96" t="s">
        <v>64</v>
      </c>
      <c r="I235" s="128">
        <v>1</v>
      </c>
      <c r="J235" s="128">
        <v>5</v>
      </c>
      <c r="K235" s="128">
        <v>1</v>
      </c>
      <c r="L235" s="128">
        <f t="shared" si="27"/>
        <v>7</v>
      </c>
      <c r="M235" s="128">
        <v>1</v>
      </c>
      <c r="N235" s="90">
        <f t="shared" si="28"/>
        <v>8</v>
      </c>
    </row>
    <row r="236" spans="2:14" x14ac:dyDescent="0.25">
      <c r="B236" s="79"/>
      <c r="C236" s="79"/>
      <c r="D236" s="79"/>
      <c r="E236" s="79"/>
      <c r="F236" s="79"/>
      <c r="G236" s="79"/>
      <c r="H236" s="91" t="s">
        <v>67</v>
      </c>
      <c r="I236" s="92">
        <f>IFERROR(I235*I224,"")</f>
        <v>97.65</v>
      </c>
      <c r="J236" s="92">
        <f>IFERROR(J235*J224,"")</f>
        <v>355.45000000000005</v>
      </c>
      <c r="K236" s="92">
        <f>IFERROR(K235*K224,"")</f>
        <v>36.409999999999997</v>
      </c>
      <c r="L236" s="92">
        <f t="shared" si="27"/>
        <v>489.51</v>
      </c>
      <c r="M236" s="92">
        <f>IFERROR(M235*M224,"")</f>
        <v>1.95</v>
      </c>
      <c r="N236" s="93">
        <f t="shared" si="28"/>
        <v>491.46</v>
      </c>
    </row>
    <row r="237" spans="2:14" x14ac:dyDescent="0.25">
      <c r="B237" s="79"/>
      <c r="C237" s="79"/>
      <c r="D237" s="79"/>
      <c r="E237" s="79"/>
      <c r="F237" s="79"/>
      <c r="G237" s="79"/>
      <c r="H237" s="139" t="s">
        <v>68</v>
      </c>
      <c r="I237" s="99">
        <f ca="1">SUM(I225:OFFSET(I237,-1,0))-I238</f>
        <v>10</v>
      </c>
      <c r="J237" s="99">
        <f ca="1">SUM(J225:OFFSET(J237,-1,0))-J238</f>
        <v>27</v>
      </c>
      <c r="K237" s="99">
        <f ca="1">SUM(K225:OFFSET(K237,-1,0))-K238</f>
        <v>3</v>
      </c>
      <c r="L237" s="99">
        <f t="shared" ref="L237:L238" ca="1" si="31">K237+J237+I237</f>
        <v>40</v>
      </c>
      <c r="M237" s="99">
        <f ca="1">SUM(M225:OFFSET(M237,-1,0))-M238</f>
        <v>10</v>
      </c>
      <c r="N237" s="100">
        <f t="shared" ref="N237:N238" ca="1" si="32">L237+M237</f>
        <v>50</v>
      </c>
    </row>
    <row r="238" spans="2:14" x14ac:dyDescent="0.25">
      <c r="B238" s="79"/>
      <c r="C238" s="79"/>
      <c r="D238" s="79"/>
      <c r="E238" s="79"/>
      <c r="F238" s="79"/>
      <c r="G238" s="79"/>
      <c r="H238" s="98" t="s">
        <v>69</v>
      </c>
      <c r="I238" s="92">
        <f>SUMIF(H225:H236,"стоимость",I225:I236)</f>
        <v>645.28</v>
      </c>
      <c r="J238" s="92">
        <f>SUMIF(H225:H236,"стоимость",J225:J236)</f>
        <v>1813.6000000000001</v>
      </c>
      <c r="K238" s="92">
        <f>SUMIF(H225:H236,"стоимость",K225:K236)</f>
        <v>155.14999999999998</v>
      </c>
      <c r="L238" s="92">
        <f t="shared" si="31"/>
        <v>2614.0299999999997</v>
      </c>
      <c r="M238" s="92">
        <f>SUMIF(H225:H236,"стоимость",M225:M236)</f>
        <v>72.240000000000009</v>
      </c>
      <c r="N238" s="93">
        <f t="shared" si="32"/>
        <v>2686.2699999999995</v>
      </c>
    </row>
    <row r="239" spans="2:14" x14ac:dyDescent="0.25">
      <c r="B239" s="188" t="s">
        <v>121</v>
      </c>
      <c r="C239" s="189"/>
      <c r="D239" s="189"/>
      <c r="E239" s="189"/>
      <c r="F239" s="101">
        <v>1</v>
      </c>
      <c r="G239" s="102"/>
      <c r="H239" s="103"/>
      <c r="I239" s="104"/>
      <c r="J239" s="104"/>
      <c r="K239" s="104"/>
      <c r="L239" s="104"/>
      <c r="M239" s="104"/>
      <c r="N239" s="104">
        <f>F239*N238</f>
        <v>2686.2699999999995</v>
      </c>
    </row>
    <row r="240" spans="2:14" x14ac:dyDescent="0.25">
      <c r="B240" s="190" t="s">
        <v>70</v>
      </c>
      <c r="C240" s="190"/>
      <c r="D240" s="190"/>
      <c r="E240" s="190"/>
      <c r="F240" s="143"/>
      <c r="G240" s="75"/>
      <c r="H240" s="76"/>
      <c r="I240" s="145"/>
      <c r="J240" s="145"/>
      <c r="K240" s="145"/>
      <c r="L240" s="145"/>
      <c r="M240" s="145"/>
      <c r="N240" s="145"/>
    </row>
    <row r="241" spans="2:14" x14ac:dyDescent="0.25">
      <c r="B241" s="191" t="s">
        <v>71</v>
      </c>
      <c r="C241" s="191"/>
      <c r="D241" s="191"/>
      <c r="E241" s="191"/>
      <c r="F241" s="191"/>
      <c r="G241" s="191"/>
      <c r="H241" s="191"/>
      <c r="I241" s="191"/>
      <c r="J241" s="108"/>
      <c r="K241" s="108"/>
      <c r="L241" s="109"/>
      <c r="M241" s="108"/>
      <c r="N241" s="108"/>
    </row>
    <row r="242" spans="2:14" x14ac:dyDescent="0.25">
      <c r="B242" s="192" t="s">
        <v>72</v>
      </c>
      <c r="C242" s="192"/>
      <c r="D242" s="192"/>
      <c r="E242" s="192"/>
      <c r="F242" s="192"/>
      <c r="G242" s="192"/>
      <c r="H242" s="192"/>
      <c r="I242" s="192"/>
      <c r="J242" s="106"/>
      <c r="K242" s="106"/>
      <c r="L242" s="107"/>
      <c r="M242" s="106"/>
      <c r="N242" s="106"/>
    </row>
    <row r="243" spans="2:14" x14ac:dyDescent="0.25">
      <c r="B243" s="192" t="s">
        <v>73</v>
      </c>
      <c r="C243" s="192"/>
      <c r="D243" s="192"/>
      <c r="E243" s="192"/>
      <c r="F243" s="192"/>
      <c r="G243" s="192"/>
      <c r="H243" s="192"/>
      <c r="I243" s="192"/>
      <c r="J243" s="106"/>
      <c r="K243" s="106"/>
      <c r="L243" s="107"/>
      <c r="M243" s="106"/>
      <c r="N243" s="106"/>
    </row>
    <row r="244" spans="2:14" x14ac:dyDescent="0.25">
      <c r="B244" s="192" t="s">
        <v>74</v>
      </c>
      <c r="C244" s="192"/>
      <c r="D244" s="192"/>
      <c r="E244" s="192"/>
      <c r="F244" s="192"/>
      <c r="G244" s="192"/>
      <c r="H244" s="192"/>
      <c r="I244" s="192"/>
      <c r="J244" s="106"/>
      <c r="K244" s="106"/>
      <c r="L244" s="107"/>
      <c r="M244" s="106"/>
      <c r="N244" s="106"/>
    </row>
    <row r="245" spans="2:14" x14ac:dyDescent="0.25">
      <c r="B245" s="192" t="s">
        <v>75</v>
      </c>
      <c r="C245" s="192"/>
      <c r="D245" s="192"/>
      <c r="E245" s="192"/>
      <c r="F245" s="192"/>
      <c r="G245" s="192"/>
      <c r="H245" s="192"/>
      <c r="I245" s="192"/>
      <c r="J245" s="75"/>
      <c r="K245" s="75"/>
      <c r="L245" s="75"/>
      <c r="M245" s="75"/>
      <c r="N245" s="75"/>
    </row>
    <row r="246" spans="2:14" x14ac:dyDescent="0.25">
      <c r="B246" s="192" t="s">
        <v>76</v>
      </c>
      <c r="C246" s="192"/>
      <c r="D246" s="192"/>
      <c r="E246" s="192"/>
      <c r="F246" s="192"/>
      <c r="G246" s="192"/>
      <c r="H246" s="192"/>
      <c r="I246" s="192"/>
      <c r="J246" s="75"/>
      <c r="K246" s="75"/>
      <c r="L246" s="75"/>
      <c r="M246" s="75"/>
      <c r="N246" s="75"/>
    </row>
    <row r="247" spans="2:14" x14ac:dyDescent="0.25">
      <c r="B247" s="192" t="s">
        <v>77</v>
      </c>
      <c r="C247" s="192"/>
      <c r="D247" s="192"/>
      <c r="E247" s="192"/>
      <c r="F247" s="192"/>
      <c r="G247" s="192"/>
      <c r="H247" s="192"/>
      <c r="I247" s="192"/>
      <c r="J247" s="75"/>
      <c r="K247" s="75"/>
      <c r="L247" s="75"/>
      <c r="M247" s="75"/>
      <c r="N247" s="75"/>
    </row>
    <row r="248" spans="2:14" x14ac:dyDescent="0.25">
      <c r="B248" s="192" t="s">
        <v>78</v>
      </c>
      <c r="C248" s="192"/>
      <c r="D248" s="192"/>
      <c r="E248" s="192"/>
      <c r="F248" s="192"/>
      <c r="G248" s="192"/>
      <c r="H248" s="192"/>
      <c r="I248" s="192"/>
      <c r="J248" s="75"/>
      <c r="K248" s="75"/>
      <c r="L248" s="75"/>
      <c r="M248" s="75"/>
      <c r="N248" s="75"/>
    </row>
    <row r="249" spans="2:14" x14ac:dyDescent="0.25">
      <c r="B249" s="142"/>
      <c r="C249" s="142"/>
      <c r="D249" s="142"/>
      <c r="E249" s="142"/>
      <c r="F249" s="142"/>
      <c r="G249" s="142"/>
      <c r="H249" s="142"/>
      <c r="I249" s="142"/>
      <c r="J249" s="75"/>
      <c r="K249" s="75"/>
      <c r="L249" s="75"/>
      <c r="M249" s="75"/>
      <c r="N249" s="75"/>
    </row>
    <row r="250" spans="2:14" x14ac:dyDescent="0.25">
      <c r="B250" s="75" t="s">
        <v>79</v>
      </c>
      <c r="C250" s="75"/>
      <c r="D250" s="75"/>
      <c r="E250" s="75"/>
      <c r="F250" s="75"/>
      <c r="G250" s="75"/>
      <c r="H250" s="76"/>
      <c r="I250" s="75"/>
      <c r="J250" s="75" t="s">
        <v>80</v>
      </c>
      <c r="K250" s="75"/>
      <c r="L250" s="75"/>
      <c r="M250" s="75"/>
      <c r="N250" s="75"/>
    </row>
    <row r="251" spans="2:14" x14ac:dyDescent="0.25">
      <c r="B251" s="111" t="s">
        <v>81</v>
      </c>
      <c r="C251" s="111"/>
      <c r="D251" s="75"/>
      <c r="E251" s="75"/>
      <c r="F251" s="75"/>
      <c r="G251" s="75"/>
      <c r="H251" s="76"/>
      <c r="I251" s="75"/>
      <c r="J251" s="111"/>
      <c r="K251" s="111"/>
      <c r="L251" s="111"/>
      <c r="M251" s="75"/>
      <c r="N251" s="75"/>
    </row>
    <row r="252" spans="2:14" x14ac:dyDescent="0.25">
      <c r="B252" s="112" t="s">
        <v>82</v>
      </c>
      <c r="C252" s="75"/>
      <c r="D252" s="75"/>
      <c r="E252" s="75"/>
      <c r="F252" s="75"/>
      <c r="G252" s="75"/>
      <c r="H252" s="76"/>
      <c r="I252" s="75"/>
      <c r="J252" s="75" t="s">
        <v>82</v>
      </c>
      <c r="K252" s="75"/>
      <c r="L252" s="75"/>
      <c r="M252" s="75"/>
      <c r="N252" s="75"/>
    </row>
    <row r="253" spans="2:14" x14ac:dyDescent="0.25">
      <c r="B253" s="75"/>
      <c r="C253" s="75"/>
      <c r="D253" s="75"/>
      <c r="E253" s="75"/>
      <c r="F253" s="75"/>
      <c r="G253" s="75"/>
      <c r="H253" s="76"/>
      <c r="I253" s="75"/>
      <c r="J253" s="75"/>
      <c r="K253" s="75"/>
      <c r="L253" s="75"/>
      <c r="M253" s="75"/>
      <c r="N253" s="75"/>
    </row>
    <row r="254" spans="2:14" x14ac:dyDescent="0.25">
      <c r="B254" s="111"/>
      <c r="C254" s="111"/>
      <c r="D254" s="75"/>
      <c r="E254" s="75"/>
      <c r="F254" s="75"/>
      <c r="G254" s="75"/>
      <c r="H254" s="76"/>
      <c r="I254" s="75"/>
      <c r="J254" s="111"/>
      <c r="K254" s="111"/>
      <c r="L254" s="111"/>
      <c r="M254" s="75"/>
      <c r="N254" s="75"/>
    </row>
    <row r="255" spans="2:14" x14ac:dyDescent="0.25">
      <c r="B255" s="113" t="s">
        <v>83</v>
      </c>
      <c r="C255" s="75"/>
      <c r="D255" s="75"/>
      <c r="E255" s="75"/>
      <c r="F255" s="75"/>
      <c r="G255" s="75"/>
      <c r="H255" s="76"/>
      <c r="I255" s="75"/>
      <c r="J255" s="181" t="s">
        <v>83</v>
      </c>
      <c r="K255" s="181"/>
      <c r="L255" s="181"/>
      <c r="M255" s="75"/>
      <c r="N255" s="75"/>
    </row>
    <row r="256" spans="2:14" x14ac:dyDescent="0.25">
      <c r="B256" s="75"/>
      <c r="C256" s="75"/>
      <c r="D256" s="75"/>
      <c r="E256" s="75"/>
      <c r="F256" s="75"/>
      <c r="G256" s="75"/>
      <c r="H256" s="76"/>
      <c r="I256" s="75"/>
      <c r="J256" s="75"/>
      <c r="K256" s="75"/>
      <c r="L256" s="75"/>
      <c r="M256" s="75"/>
      <c r="N256" s="75"/>
    </row>
    <row r="257" spans="2:14" x14ac:dyDescent="0.25">
      <c r="B257" s="142" t="s">
        <v>84</v>
      </c>
      <c r="C257" s="75"/>
      <c r="D257" s="75"/>
      <c r="E257" s="75"/>
      <c r="F257" s="75"/>
      <c r="G257" s="75"/>
      <c r="H257" s="76"/>
      <c r="I257" s="75"/>
      <c r="J257" s="75" t="s">
        <v>84</v>
      </c>
      <c r="K257" s="75"/>
      <c r="L257" s="75"/>
      <c r="M257" s="75"/>
      <c r="N257" s="75"/>
    </row>
    <row r="258" spans="2:14" x14ac:dyDescent="0.25">
      <c r="B258" s="142"/>
      <c r="C258" s="75"/>
      <c r="D258" s="75"/>
      <c r="E258" s="75"/>
      <c r="F258" s="75"/>
      <c r="G258" s="75"/>
      <c r="H258" s="76"/>
      <c r="I258" s="75"/>
      <c r="J258" s="75"/>
      <c r="K258" s="75"/>
      <c r="L258" s="75"/>
      <c r="M258" s="75"/>
      <c r="N258" s="75"/>
    </row>
    <row r="259" spans="2:14" x14ac:dyDescent="0.25">
      <c r="B259" s="142"/>
      <c r="C259" s="75"/>
      <c r="D259" s="75"/>
      <c r="E259" s="75"/>
      <c r="F259" s="75"/>
      <c r="G259" s="75"/>
      <c r="H259" s="76"/>
      <c r="I259" s="75"/>
      <c r="J259" s="75"/>
      <c r="K259" s="75"/>
      <c r="L259" s="75"/>
      <c r="M259" s="75"/>
      <c r="N259" s="75"/>
    </row>
    <row r="260" spans="2:14" x14ac:dyDescent="0.25">
      <c r="B260" s="142"/>
      <c r="C260" s="75"/>
      <c r="D260" s="75"/>
      <c r="E260" s="75"/>
      <c r="F260" s="75"/>
      <c r="G260" s="75"/>
      <c r="H260" s="76"/>
      <c r="I260" s="75"/>
      <c r="J260" s="75"/>
      <c r="K260" s="75"/>
      <c r="L260" s="75"/>
      <c r="M260" s="75"/>
      <c r="N260" s="75"/>
    </row>
    <row r="261" spans="2:14" x14ac:dyDescent="0.25">
      <c r="B261" s="142"/>
      <c r="C261" s="75"/>
      <c r="D261" s="75"/>
      <c r="E261" s="75"/>
      <c r="F261" s="75"/>
      <c r="G261" s="75"/>
      <c r="H261" s="76"/>
      <c r="I261" s="75"/>
      <c r="J261" s="75"/>
      <c r="K261" s="75"/>
      <c r="L261" s="75"/>
      <c r="M261" s="75"/>
      <c r="N261" s="75"/>
    </row>
    <row r="262" spans="2:14" x14ac:dyDescent="0.25">
      <c r="B262" s="110"/>
      <c r="C262" s="75"/>
      <c r="D262" s="75"/>
      <c r="E262" s="75"/>
      <c r="F262" s="75"/>
      <c r="G262" s="75"/>
      <c r="H262" s="76"/>
      <c r="I262" s="75"/>
      <c r="J262" s="75"/>
      <c r="K262" s="75"/>
      <c r="L262" s="75"/>
      <c r="M262" s="75"/>
      <c r="N262" s="75"/>
    </row>
    <row r="263" spans="2:14" x14ac:dyDescent="0.25">
      <c r="B263" s="110"/>
      <c r="C263" s="75"/>
      <c r="D263" s="75"/>
      <c r="E263" s="75"/>
      <c r="F263" s="75"/>
      <c r="G263" s="75"/>
      <c r="H263" s="76"/>
      <c r="I263" s="75"/>
      <c r="J263" s="75"/>
      <c r="K263" s="75"/>
      <c r="L263" s="75"/>
      <c r="M263" s="75"/>
      <c r="N263" s="75"/>
    </row>
    <row r="265" spans="2:14" x14ac:dyDescent="0.25">
      <c r="B265" s="75"/>
      <c r="C265" s="75"/>
      <c r="D265" s="75"/>
      <c r="E265" s="75"/>
      <c r="F265" s="75"/>
      <c r="G265" s="75"/>
      <c r="H265" s="76"/>
      <c r="I265" s="75"/>
      <c r="J265" s="75"/>
      <c r="K265" s="75"/>
      <c r="M265" s="75"/>
      <c r="N265" s="77" t="s">
        <v>37</v>
      </c>
    </row>
    <row r="266" spans="2:14" x14ac:dyDescent="0.25">
      <c r="B266" s="75"/>
      <c r="C266" s="75"/>
      <c r="D266" s="75"/>
      <c r="E266" s="75"/>
      <c r="F266" s="75"/>
      <c r="G266" s="75"/>
      <c r="H266" s="76"/>
      <c r="I266" s="75"/>
      <c r="J266" s="75"/>
      <c r="K266" s="75"/>
      <c r="M266" s="75"/>
      <c r="N266" s="77" t="s">
        <v>38</v>
      </c>
    </row>
    <row r="267" spans="2:14" x14ac:dyDescent="0.25">
      <c r="B267" s="75"/>
      <c r="C267" s="75"/>
      <c r="D267" s="75"/>
      <c r="E267" s="75"/>
      <c r="F267" s="75"/>
      <c r="G267" s="75"/>
      <c r="H267" s="76"/>
      <c r="I267" s="75"/>
      <c r="J267" s="75"/>
      <c r="K267" s="75"/>
      <c r="M267" s="75"/>
      <c r="N267" s="77" t="s">
        <v>39</v>
      </c>
    </row>
    <row r="268" spans="2:14" x14ac:dyDescent="0.25">
      <c r="B268" s="75"/>
      <c r="C268" s="75"/>
      <c r="D268" s="75"/>
      <c r="E268" s="75"/>
      <c r="F268" s="75"/>
      <c r="G268" s="75"/>
      <c r="H268" s="76"/>
      <c r="I268" s="75"/>
      <c r="J268" s="75"/>
      <c r="K268" s="75"/>
      <c r="L268" s="75"/>
      <c r="M268" s="75"/>
      <c r="N268" s="75"/>
    </row>
    <row r="269" spans="2:14" x14ac:dyDescent="0.25">
      <c r="B269" s="75"/>
      <c r="C269" s="194" t="s">
        <v>40</v>
      </c>
      <c r="D269" s="194"/>
      <c r="E269" s="194"/>
      <c r="F269" s="194"/>
      <c r="G269" s="194"/>
      <c r="H269" s="194"/>
      <c r="I269" s="194"/>
      <c r="J269" s="194"/>
      <c r="K269" s="194"/>
      <c r="L269" s="194"/>
      <c r="M269" s="75"/>
      <c r="N269" s="75"/>
    </row>
    <row r="270" spans="2:14" x14ac:dyDescent="0.25">
      <c r="B270" s="75"/>
      <c r="C270" s="194" t="s">
        <v>41</v>
      </c>
      <c r="D270" s="194"/>
      <c r="E270" s="194"/>
      <c r="F270" s="194"/>
      <c r="G270" s="194"/>
      <c r="H270" s="194"/>
      <c r="I270" s="194"/>
      <c r="J270" s="194"/>
      <c r="K270" s="194"/>
      <c r="L270" s="194"/>
      <c r="M270" s="75"/>
      <c r="N270" s="75"/>
    </row>
    <row r="271" spans="2:14" x14ac:dyDescent="0.25">
      <c r="B271" s="75" t="s">
        <v>42</v>
      </c>
      <c r="C271" s="78"/>
      <c r="D271" s="78"/>
      <c r="E271" s="78"/>
      <c r="F271" s="78"/>
      <c r="G271" s="78"/>
      <c r="H271" s="78"/>
      <c r="I271" s="78"/>
      <c r="J271" s="78"/>
      <c r="K271" s="78"/>
      <c r="L271" s="194" t="s">
        <v>43</v>
      </c>
      <c r="M271" s="194"/>
      <c r="N271" s="194"/>
    </row>
    <row r="272" spans="2:14" x14ac:dyDescent="0.25">
      <c r="B272" s="75"/>
      <c r="C272" s="78"/>
      <c r="D272" s="78"/>
      <c r="E272" s="78"/>
      <c r="F272" s="78"/>
      <c r="G272" s="78"/>
      <c r="H272" s="78"/>
      <c r="I272" s="78"/>
      <c r="J272" s="78"/>
      <c r="K272" s="78"/>
      <c r="L272" s="78"/>
      <c r="M272" s="78"/>
      <c r="N272" s="78"/>
    </row>
    <row r="273" spans="2:14" x14ac:dyDescent="0.25">
      <c r="B273" s="75" t="s">
        <v>44</v>
      </c>
      <c r="C273" s="78"/>
      <c r="D273" s="78"/>
      <c r="E273" s="78"/>
      <c r="F273" s="78"/>
      <c r="G273" s="78"/>
      <c r="H273" s="78"/>
      <c r="I273" s="78"/>
      <c r="J273" s="78"/>
      <c r="K273" s="78"/>
      <c r="L273" s="78"/>
      <c r="M273" s="78"/>
      <c r="N273" s="78"/>
    </row>
    <row r="274" spans="2:14" x14ac:dyDescent="0.25">
      <c r="B274" s="75" t="s">
        <v>45</v>
      </c>
      <c r="C274" s="78"/>
      <c r="D274" s="78"/>
      <c r="E274" s="78"/>
      <c r="F274" s="78"/>
      <c r="G274" s="78"/>
      <c r="H274" s="78"/>
      <c r="I274" s="78"/>
      <c r="J274" s="78"/>
      <c r="K274" s="78"/>
      <c r="L274" s="78"/>
      <c r="M274" s="78"/>
      <c r="N274" s="78"/>
    </row>
    <row r="275" spans="2:14" x14ac:dyDescent="0.25">
      <c r="B275" s="75" t="s">
        <v>46</v>
      </c>
      <c r="C275" s="78"/>
      <c r="D275" s="78"/>
      <c r="E275" s="78"/>
      <c r="F275" s="78"/>
      <c r="G275" s="78"/>
      <c r="H275" s="78"/>
      <c r="I275" s="78"/>
      <c r="J275" s="78"/>
      <c r="K275" s="78"/>
      <c r="L275" s="78"/>
      <c r="M275" s="78"/>
      <c r="N275" s="78"/>
    </row>
    <row r="276" spans="2:14" x14ac:dyDescent="0.25">
      <c r="B276" s="75"/>
      <c r="C276" s="78"/>
      <c r="D276" s="78"/>
      <c r="E276" s="78"/>
      <c r="F276" s="78"/>
      <c r="G276" s="78"/>
      <c r="H276" s="78"/>
      <c r="I276" s="78"/>
      <c r="J276" s="78"/>
      <c r="K276" s="78"/>
      <c r="L276" s="78"/>
      <c r="M276" s="78"/>
      <c r="N276" s="78"/>
    </row>
    <row r="277" spans="2:14" x14ac:dyDescent="0.25">
      <c r="B277" s="75"/>
      <c r="C277" s="75"/>
      <c r="D277" s="75"/>
      <c r="E277" s="75"/>
      <c r="F277" s="75"/>
      <c r="G277" s="75"/>
      <c r="H277" s="76"/>
      <c r="I277" s="75"/>
      <c r="J277" s="75"/>
      <c r="K277" s="75"/>
      <c r="L277" s="75"/>
      <c r="M277" s="75"/>
      <c r="N277" s="75"/>
    </row>
    <row r="278" spans="2:14" x14ac:dyDescent="0.25">
      <c r="B278" s="195" t="s">
        <v>47</v>
      </c>
      <c r="C278" s="197" t="s">
        <v>48</v>
      </c>
      <c r="D278" s="199" t="s">
        <v>49</v>
      </c>
      <c r="E278" s="199" t="s">
        <v>50</v>
      </c>
      <c r="F278" s="199" t="s">
        <v>51</v>
      </c>
      <c r="G278" s="199" t="s">
        <v>52</v>
      </c>
      <c r="H278" s="200" t="s">
        <v>53</v>
      </c>
      <c r="I278" s="201" t="s">
        <v>54</v>
      </c>
      <c r="J278" s="201"/>
      <c r="K278" s="201"/>
      <c r="L278" s="201"/>
      <c r="M278" s="193" t="s">
        <v>55</v>
      </c>
      <c r="N278" s="202" t="s">
        <v>56</v>
      </c>
    </row>
    <row r="279" spans="2:14" x14ac:dyDescent="0.25">
      <c r="B279" s="196"/>
      <c r="C279" s="198"/>
      <c r="D279" s="199"/>
      <c r="E279" s="199"/>
      <c r="F279" s="199"/>
      <c r="G279" s="199"/>
      <c r="H279" s="200"/>
      <c r="I279" s="79" t="s">
        <v>57</v>
      </c>
      <c r="J279" s="79" t="s">
        <v>58</v>
      </c>
      <c r="K279" s="79" t="s">
        <v>59</v>
      </c>
      <c r="L279" s="79" t="s">
        <v>60</v>
      </c>
      <c r="M279" s="193"/>
      <c r="N279" s="203"/>
    </row>
    <row r="280" spans="2:14" x14ac:dyDescent="0.25">
      <c r="B280" s="182" t="s">
        <v>61</v>
      </c>
      <c r="C280" s="183"/>
      <c r="D280" s="183"/>
      <c r="E280" s="183"/>
      <c r="F280" s="183"/>
      <c r="G280" s="184"/>
      <c r="H280" s="80" t="s">
        <v>63</v>
      </c>
      <c r="I280" s="81">
        <v>164.44</v>
      </c>
      <c r="J280" s="81">
        <v>117.18</v>
      </c>
      <c r="K280" s="81">
        <v>59.37</v>
      </c>
      <c r="L280" s="81"/>
      <c r="M280" s="81">
        <v>9.3699999999999992</v>
      </c>
      <c r="N280" s="81"/>
    </row>
    <row r="281" spans="2:14" x14ac:dyDescent="0.25">
      <c r="B281" s="185"/>
      <c r="C281" s="186"/>
      <c r="D281" s="186"/>
      <c r="E281" s="186"/>
      <c r="F281" s="186"/>
      <c r="G281" s="187"/>
      <c r="H281" s="80" t="s">
        <v>96</v>
      </c>
      <c r="I281" s="81">
        <v>1230</v>
      </c>
      <c r="J281" s="81">
        <v>878.85</v>
      </c>
      <c r="K281" s="81">
        <v>442.16</v>
      </c>
      <c r="L281" s="81"/>
      <c r="M281" s="81">
        <v>38.28</v>
      </c>
      <c r="N281" s="81"/>
    </row>
    <row r="282" spans="2:14" x14ac:dyDescent="0.25">
      <c r="B282" s="185"/>
      <c r="C282" s="186"/>
      <c r="D282" s="186"/>
      <c r="E282" s="186"/>
      <c r="F282" s="186"/>
      <c r="G282" s="187"/>
      <c r="H282" s="80" t="s">
        <v>89</v>
      </c>
      <c r="I282" s="81">
        <v>1230</v>
      </c>
      <c r="J282" s="81">
        <v>878.85</v>
      </c>
      <c r="K282" s="81">
        <v>442.16</v>
      </c>
      <c r="L282" s="81"/>
      <c r="M282" s="81">
        <v>38.28</v>
      </c>
      <c r="N282" s="81"/>
    </row>
    <row r="283" spans="2:14" x14ac:dyDescent="0.25">
      <c r="B283" s="82"/>
      <c r="C283" s="83"/>
      <c r="D283" s="83"/>
      <c r="E283" s="83"/>
      <c r="F283" s="83"/>
      <c r="G283" s="84"/>
      <c r="H283" s="80" t="s">
        <v>64</v>
      </c>
      <c r="I283" s="81">
        <v>97.65</v>
      </c>
      <c r="J283" s="81">
        <v>71.09</v>
      </c>
      <c r="K283" s="81">
        <v>36.409999999999997</v>
      </c>
      <c r="L283" s="81"/>
      <c r="M283" s="81">
        <v>1.95</v>
      </c>
      <c r="N283" s="81"/>
    </row>
    <row r="284" spans="2:14" x14ac:dyDescent="0.25">
      <c r="B284" s="85" t="s">
        <v>90</v>
      </c>
      <c r="C284" s="86" t="s">
        <v>66</v>
      </c>
      <c r="D284" s="85">
        <v>108</v>
      </c>
      <c r="E284" s="85">
        <v>26</v>
      </c>
      <c r="F284" s="85">
        <v>1</v>
      </c>
      <c r="G284" s="87">
        <v>3.2</v>
      </c>
      <c r="H284" s="88" t="s">
        <v>63</v>
      </c>
      <c r="I284" s="89">
        <v>3</v>
      </c>
      <c r="J284" s="89">
        <v>5</v>
      </c>
      <c r="K284" s="89">
        <v>0</v>
      </c>
      <c r="L284" s="90">
        <f t="shared" ref="L284:L290" si="33">IFERROR(K284+J284+I284,"")</f>
        <v>8</v>
      </c>
      <c r="M284" s="90">
        <v>11</v>
      </c>
      <c r="N284" s="90">
        <f t="shared" ref="N284:N290" si="34">IFERROR(L284+M284,"")</f>
        <v>19</v>
      </c>
    </row>
    <row r="285" spans="2:14" x14ac:dyDescent="0.25">
      <c r="B285" s="79"/>
      <c r="C285" s="79"/>
      <c r="D285" s="79"/>
      <c r="E285" s="79"/>
      <c r="F285" s="79"/>
      <c r="G285" s="79"/>
      <c r="H285" s="91" t="s">
        <v>67</v>
      </c>
      <c r="I285" s="92">
        <f>IFERROR(I284*I280,"")</f>
        <v>493.32</v>
      </c>
      <c r="J285" s="92">
        <f>IFERROR(J284*J280,"")</f>
        <v>585.90000000000009</v>
      </c>
      <c r="K285" s="92">
        <f>IFERROR(K284*K280,"")</f>
        <v>0</v>
      </c>
      <c r="L285" s="92">
        <f t="shared" si="33"/>
        <v>1079.22</v>
      </c>
      <c r="M285" s="92">
        <f>IFERROR(M284*M280,"")</f>
        <v>103.07</v>
      </c>
      <c r="N285" s="93">
        <f t="shared" si="34"/>
        <v>1182.29</v>
      </c>
    </row>
    <row r="286" spans="2:14" x14ac:dyDescent="0.25">
      <c r="B286" s="79"/>
      <c r="C286" s="79"/>
      <c r="D286" s="79"/>
      <c r="E286" s="79"/>
      <c r="F286" s="79"/>
      <c r="G286" s="79"/>
      <c r="H286" s="88" t="s">
        <v>96</v>
      </c>
      <c r="I286" s="89">
        <v>52</v>
      </c>
      <c r="J286" s="89">
        <v>94</v>
      </c>
      <c r="K286" s="89">
        <v>5</v>
      </c>
      <c r="L286" s="90">
        <f t="shared" si="33"/>
        <v>151</v>
      </c>
      <c r="M286" s="90">
        <v>91</v>
      </c>
      <c r="N286" s="90">
        <f t="shared" si="34"/>
        <v>242</v>
      </c>
    </row>
    <row r="287" spans="2:14" x14ac:dyDescent="0.25">
      <c r="B287" s="79"/>
      <c r="C287" s="79"/>
      <c r="D287" s="79"/>
      <c r="E287" s="79"/>
      <c r="F287" s="79"/>
      <c r="G287" s="79"/>
      <c r="H287" s="91" t="s">
        <v>67</v>
      </c>
      <c r="I287" s="92">
        <f>IFERROR(I286*I281,"")</f>
        <v>63960</v>
      </c>
      <c r="J287" s="92">
        <f>IFERROR(J286*J281,"")</f>
        <v>82611.900000000009</v>
      </c>
      <c r="K287" s="92">
        <f>IFERROR(K286*K281,"")</f>
        <v>2210.8000000000002</v>
      </c>
      <c r="L287" s="92">
        <f t="shared" si="33"/>
        <v>148782.70000000001</v>
      </c>
      <c r="M287" s="92">
        <f>IFERROR(M286*M281,"")</f>
        <v>3483.48</v>
      </c>
      <c r="N287" s="93">
        <f t="shared" si="34"/>
        <v>152266.18000000002</v>
      </c>
    </row>
    <row r="288" spans="2:14" x14ac:dyDescent="0.25">
      <c r="B288" s="79"/>
      <c r="C288" s="79"/>
      <c r="D288" s="79"/>
      <c r="E288" s="79"/>
      <c r="F288" s="79"/>
      <c r="G288" s="79"/>
      <c r="H288" s="96" t="s">
        <v>89</v>
      </c>
      <c r="I288" s="128">
        <v>0</v>
      </c>
      <c r="J288" s="128">
        <v>0</v>
      </c>
      <c r="K288" s="128">
        <v>0</v>
      </c>
      <c r="L288" s="90">
        <f t="shared" ref="L288" si="35">IFERROR(K288+J288+I288,"")</f>
        <v>0</v>
      </c>
      <c r="M288" s="128">
        <v>16</v>
      </c>
      <c r="N288" s="90">
        <f t="shared" ref="N288" si="36">IFERROR(L288+M288,"")</f>
        <v>16</v>
      </c>
    </row>
    <row r="289" spans="2:14" x14ac:dyDescent="0.25">
      <c r="B289" s="79"/>
      <c r="C289" s="79"/>
      <c r="D289" s="79"/>
      <c r="E289" s="79"/>
      <c r="F289" s="79"/>
      <c r="G289" s="79"/>
      <c r="H289" s="91" t="s">
        <v>67</v>
      </c>
      <c r="I289" s="92">
        <f>IFERROR(I288*I282,"")</f>
        <v>0</v>
      </c>
      <c r="J289" s="92">
        <f t="shared" ref="J289:K289" si="37">IFERROR(J288*J282,"")</f>
        <v>0</v>
      </c>
      <c r="K289" s="92">
        <f t="shared" si="37"/>
        <v>0</v>
      </c>
      <c r="L289" s="92">
        <f>IFERROR(K289+J289+I289,"")</f>
        <v>0</v>
      </c>
      <c r="M289" s="92">
        <f>IFERROR(M288*M282,"")</f>
        <v>612.48</v>
      </c>
      <c r="N289" s="93">
        <f>IFERROR(L289+M289,"")</f>
        <v>612.48</v>
      </c>
    </row>
    <row r="290" spans="2:14" x14ac:dyDescent="0.25">
      <c r="B290" s="79"/>
      <c r="C290" s="79"/>
      <c r="D290" s="79"/>
      <c r="E290" s="79"/>
      <c r="F290" s="79"/>
      <c r="G290" s="79"/>
      <c r="H290" s="96" t="s">
        <v>64</v>
      </c>
      <c r="I290" s="128">
        <v>17</v>
      </c>
      <c r="J290" s="128">
        <v>30</v>
      </c>
      <c r="K290" s="128">
        <v>3</v>
      </c>
      <c r="L290" s="90">
        <f t="shared" si="33"/>
        <v>50</v>
      </c>
      <c r="M290" s="128">
        <v>33</v>
      </c>
      <c r="N290" s="90">
        <f t="shared" si="34"/>
        <v>83</v>
      </c>
    </row>
    <row r="291" spans="2:14" x14ac:dyDescent="0.25">
      <c r="B291" s="79"/>
      <c r="C291" s="79"/>
      <c r="D291" s="79"/>
      <c r="E291" s="79"/>
      <c r="F291" s="79"/>
      <c r="G291" s="79"/>
      <c r="H291" s="91" t="s">
        <v>67</v>
      </c>
      <c r="I291" s="92">
        <f>IFERROR(I290*I283,"")</f>
        <v>1660.0500000000002</v>
      </c>
      <c r="J291" s="92">
        <f t="shared" ref="J291:M291" si="38">IFERROR(J290*J283,"")</f>
        <v>2132.7000000000003</v>
      </c>
      <c r="K291" s="92">
        <f t="shared" si="38"/>
        <v>109.22999999999999</v>
      </c>
      <c r="L291" s="92">
        <f>IFERROR(K291+J291+I291,"")</f>
        <v>3901.9800000000005</v>
      </c>
      <c r="M291" s="92">
        <f t="shared" si="38"/>
        <v>64.349999999999994</v>
      </c>
      <c r="N291" s="93">
        <f>IFERROR(L291+M291,"")</f>
        <v>3966.3300000000004</v>
      </c>
    </row>
    <row r="292" spans="2:14" x14ac:dyDescent="0.25">
      <c r="B292" s="79"/>
      <c r="C292" s="79"/>
      <c r="D292" s="79"/>
      <c r="E292" s="79"/>
      <c r="F292" s="79"/>
      <c r="G292" s="79"/>
      <c r="H292" s="139" t="s">
        <v>68</v>
      </c>
      <c r="I292" s="99">
        <f ca="1">SUM(I284:OFFSET(I292,-1,0))-I293</f>
        <v>72</v>
      </c>
      <c r="J292" s="99">
        <f ca="1">SUM(J284:OFFSET(J292,-1,0))-J293</f>
        <v>129</v>
      </c>
      <c r="K292" s="99">
        <f ca="1">SUM(K284:OFFSET(K292,-1,0))-K293</f>
        <v>8</v>
      </c>
      <c r="L292" s="99">
        <f t="shared" ref="L292:L293" ca="1" si="39">K292+J292+I292</f>
        <v>209</v>
      </c>
      <c r="M292" s="99">
        <f ca="1">SUM(M284:OFFSET(M292,-1,0))-M293</f>
        <v>151</v>
      </c>
      <c r="N292" s="100">
        <f t="shared" ref="N292:N293" ca="1" si="40">L292+M292</f>
        <v>360</v>
      </c>
    </row>
    <row r="293" spans="2:14" x14ac:dyDescent="0.25">
      <c r="B293" s="79"/>
      <c r="C293" s="79"/>
      <c r="D293" s="79"/>
      <c r="E293" s="79"/>
      <c r="F293" s="79"/>
      <c r="G293" s="79"/>
      <c r="H293" s="98" t="s">
        <v>69</v>
      </c>
      <c r="I293" s="92">
        <f>SUMIF(H284:H291,"стоимость",I284:I291)</f>
        <v>66113.37</v>
      </c>
      <c r="J293" s="92">
        <f>SUMIF(H284:H291,"стоимость",J284:J291)</f>
        <v>85330.5</v>
      </c>
      <c r="K293" s="92">
        <f>SUMIF(H284:H291,"стоимость",K284:K291)</f>
        <v>2320.0300000000002</v>
      </c>
      <c r="L293" s="92">
        <f t="shared" si="39"/>
        <v>153763.9</v>
      </c>
      <c r="M293" s="92">
        <f>SUMIF(H284:H291,"стоимость",M284:M291)</f>
        <v>4263.380000000001</v>
      </c>
      <c r="N293" s="93">
        <f t="shared" si="40"/>
        <v>158027.28</v>
      </c>
    </row>
    <row r="294" spans="2:14" x14ac:dyDescent="0.25">
      <c r="B294" s="188" t="s">
        <v>88</v>
      </c>
      <c r="C294" s="189"/>
      <c r="D294" s="189"/>
      <c r="E294" s="204"/>
      <c r="F294" s="140">
        <v>1</v>
      </c>
      <c r="G294" s="102"/>
      <c r="H294" s="103"/>
      <c r="I294" s="104"/>
      <c r="J294" s="104"/>
      <c r="K294" s="104"/>
      <c r="L294" s="104"/>
      <c r="M294" s="104"/>
      <c r="N294" s="104">
        <f>F294*N293</f>
        <v>158027.28</v>
      </c>
    </row>
    <row r="295" spans="2:14" x14ac:dyDescent="0.25">
      <c r="B295" s="190" t="s">
        <v>70</v>
      </c>
      <c r="C295" s="190"/>
      <c r="D295" s="190"/>
      <c r="E295" s="190"/>
      <c r="F295" s="105"/>
      <c r="G295" s="75"/>
      <c r="H295" s="76"/>
      <c r="I295" s="141"/>
      <c r="J295" s="106"/>
      <c r="K295" s="106"/>
      <c r="L295" s="107"/>
      <c r="M295" s="106"/>
      <c r="N295" s="106"/>
    </row>
    <row r="296" spans="2:14" x14ac:dyDescent="0.25">
      <c r="B296" s="191" t="s">
        <v>71</v>
      </c>
      <c r="C296" s="191"/>
      <c r="D296" s="191"/>
      <c r="E296" s="191"/>
      <c r="F296" s="191"/>
      <c r="G296" s="191"/>
      <c r="H296" s="191"/>
      <c r="I296" s="191"/>
      <c r="J296" s="108"/>
      <c r="K296" s="108"/>
      <c r="L296" s="109"/>
      <c r="M296" s="108"/>
      <c r="N296" s="108"/>
    </row>
    <row r="297" spans="2:14" x14ac:dyDescent="0.25">
      <c r="B297" s="192" t="s">
        <v>72</v>
      </c>
      <c r="C297" s="192"/>
      <c r="D297" s="192"/>
      <c r="E297" s="192"/>
      <c r="F297" s="192"/>
      <c r="G297" s="192"/>
      <c r="H297" s="192"/>
      <c r="I297" s="192"/>
      <c r="J297" s="106"/>
      <c r="K297" s="106"/>
      <c r="L297" s="107"/>
      <c r="M297" s="106"/>
      <c r="N297" s="106"/>
    </row>
    <row r="298" spans="2:14" x14ac:dyDescent="0.25">
      <c r="B298" s="192" t="s">
        <v>73</v>
      </c>
      <c r="C298" s="192"/>
      <c r="D298" s="192"/>
      <c r="E298" s="192"/>
      <c r="F298" s="192"/>
      <c r="G298" s="192"/>
      <c r="H298" s="192"/>
      <c r="I298" s="192"/>
      <c r="J298" s="106"/>
      <c r="K298" s="106"/>
      <c r="L298" s="107"/>
      <c r="M298" s="106"/>
      <c r="N298" s="106"/>
    </row>
    <row r="299" spans="2:14" x14ac:dyDescent="0.25">
      <c r="B299" s="192" t="s">
        <v>74</v>
      </c>
      <c r="C299" s="192"/>
      <c r="D299" s="192"/>
      <c r="E299" s="192"/>
      <c r="F299" s="192"/>
      <c r="G299" s="192"/>
      <c r="H299" s="192"/>
      <c r="I299" s="192"/>
      <c r="J299" s="106"/>
      <c r="K299" s="106"/>
      <c r="L299" s="107"/>
      <c r="M299" s="106"/>
      <c r="N299" s="106"/>
    </row>
    <row r="300" spans="2:14" x14ac:dyDescent="0.25">
      <c r="B300" s="192" t="s">
        <v>75</v>
      </c>
      <c r="C300" s="192"/>
      <c r="D300" s="192"/>
      <c r="E300" s="192"/>
      <c r="F300" s="192"/>
      <c r="G300" s="192"/>
      <c r="H300" s="192"/>
      <c r="I300" s="192"/>
      <c r="J300" s="75"/>
      <c r="K300" s="75"/>
      <c r="L300" s="75"/>
      <c r="M300" s="75"/>
      <c r="N300" s="75"/>
    </row>
    <row r="301" spans="2:14" x14ac:dyDescent="0.25">
      <c r="B301" s="192" t="s">
        <v>76</v>
      </c>
      <c r="C301" s="192"/>
      <c r="D301" s="192"/>
      <c r="E301" s="192"/>
      <c r="F301" s="192"/>
      <c r="G301" s="192"/>
      <c r="H301" s="192"/>
      <c r="I301" s="192"/>
      <c r="J301" s="75"/>
      <c r="K301" s="75"/>
      <c r="L301" s="75"/>
      <c r="M301" s="75"/>
      <c r="N301" s="75"/>
    </row>
    <row r="302" spans="2:14" x14ac:dyDescent="0.25">
      <c r="B302" s="192" t="s">
        <v>77</v>
      </c>
      <c r="C302" s="192"/>
      <c r="D302" s="192"/>
      <c r="E302" s="192"/>
      <c r="F302" s="192"/>
      <c r="G302" s="192"/>
      <c r="H302" s="192"/>
      <c r="I302" s="192"/>
      <c r="J302" s="75"/>
      <c r="K302" s="75"/>
      <c r="L302" s="75"/>
      <c r="M302" s="75"/>
      <c r="N302" s="75"/>
    </row>
    <row r="303" spans="2:14" x14ac:dyDescent="0.25">
      <c r="B303" s="192" t="s">
        <v>78</v>
      </c>
      <c r="C303" s="192"/>
      <c r="D303" s="192"/>
      <c r="E303" s="192"/>
      <c r="F303" s="192"/>
      <c r="G303" s="192"/>
      <c r="H303" s="192"/>
      <c r="I303" s="192"/>
      <c r="J303" s="75"/>
      <c r="K303" s="75"/>
      <c r="L303" s="75"/>
      <c r="M303" s="75"/>
      <c r="N303" s="75"/>
    </row>
    <row r="304" spans="2:14" x14ac:dyDescent="0.25">
      <c r="B304" s="110"/>
      <c r="C304" s="110"/>
      <c r="D304" s="110"/>
      <c r="E304" s="110"/>
      <c r="F304" s="110"/>
      <c r="G304" s="110"/>
      <c r="H304" s="110"/>
      <c r="I304" s="110"/>
      <c r="J304" s="75"/>
      <c r="K304" s="75"/>
      <c r="L304" s="75"/>
      <c r="M304" s="75"/>
      <c r="N304" s="75"/>
    </row>
    <row r="305" spans="2:14" x14ac:dyDescent="0.25">
      <c r="B305" s="75" t="s">
        <v>79</v>
      </c>
      <c r="C305" s="75"/>
      <c r="D305" s="75"/>
      <c r="E305" s="75"/>
      <c r="F305" s="75"/>
      <c r="G305" s="75"/>
      <c r="H305" s="76"/>
      <c r="I305" s="75"/>
      <c r="J305" s="75" t="s">
        <v>80</v>
      </c>
      <c r="K305" s="75"/>
      <c r="L305" s="75"/>
      <c r="M305" s="75"/>
      <c r="N305" s="75"/>
    </row>
    <row r="306" spans="2:14" x14ac:dyDescent="0.25">
      <c r="B306" s="111"/>
      <c r="C306" s="111"/>
      <c r="D306" s="75"/>
      <c r="E306" s="75"/>
      <c r="F306" s="75"/>
      <c r="G306" s="75"/>
      <c r="H306" s="76"/>
      <c r="I306" s="75"/>
      <c r="J306" s="111"/>
      <c r="K306" s="111"/>
      <c r="L306" s="111"/>
      <c r="M306" s="75"/>
      <c r="N306" s="75"/>
    </row>
    <row r="307" spans="2:14" x14ac:dyDescent="0.25">
      <c r="B307" s="112" t="s">
        <v>82</v>
      </c>
      <c r="C307" s="75"/>
      <c r="D307" s="75"/>
      <c r="E307" s="75"/>
      <c r="F307" s="75"/>
      <c r="G307" s="75"/>
      <c r="H307" s="76"/>
      <c r="I307" s="75"/>
      <c r="J307" s="75" t="s">
        <v>82</v>
      </c>
      <c r="K307" s="75"/>
      <c r="L307" s="75"/>
      <c r="M307" s="75"/>
      <c r="N307" s="75"/>
    </row>
    <row r="308" spans="2:14" x14ac:dyDescent="0.25">
      <c r="B308" s="75"/>
      <c r="C308" s="75"/>
      <c r="D308" s="75"/>
      <c r="E308" s="75"/>
      <c r="F308" s="75"/>
      <c r="G308" s="75"/>
      <c r="H308" s="76"/>
      <c r="I308" s="75"/>
      <c r="J308" s="75"/>
      <c r="K308" s="75"/>
      <c r="L308" s="75"/>
      <c r="M308" s="75"/>
      <c r="N308" s="75"/>
    </row>
    <row r="309" spans="2:14" x14ac:dyDescent="0.25">
      <c r="B309" s="111"/>
      <c r="C309" s="111"/>
      <c r="D309" s="75"/>
      <c r="E309" s="75"/>
      <c r="F309" s="75"/>
      <c r="G309" s="75"/>
      <c r="H309" s="76"/>
      <c r="I309" s="75"/>
      <c r="J309" s="111"/>
      <c r="K309" s="111"/>
      <c r="L309" s="111"/>
      <c r="M309" s="75"/>
      <c r="N309" s="75"/>
    </row>
    <row r="310" spans="2:14" x14ac:dyDescent="0.25">
      <c r="B310" s="113" t="s">
        <v>83</v>
      </c>
      <c r="C310" s="75"/>
      <c r="D310" s="75"/>
      <c r="E310" s="75"/>
      <c r="F310" s="75"/>
      <c r="G310" s="75"/>
      <c r="H310" s="76"/>
      <c r="I310" s="75"/>
      <c r="J310" s="181" t="s">
        <v>83</v>
      </c>
      <c r="K310" s="181"/>
      <c r="L310" s="181"/>
      <c r="M310" s="75"/>
      <c r="N310" s="75"/>
    </row>
    <row r="311" spans="2:14" x14ac:dyDescent="0.25">
      <c r="B311" s="75"/>
      <c r="C311" s="75"/>
      <c r="D311" s="75"/>
      <c r="E311" s="75"/>
      <c r="F311" s="75"/>
      <c r="G311" s="75"/>
      <c r="H311" s="76"/>
      <c r="I311" s="75"/>
      <c r="J311" s="75"/>
      <c r="K311" s="75"/>
      <c r="L311" s="75"/>
      <c r="M311" s="75"/>
      <c r="N311" s="75"/>
    </row>
    <row r="312" spans="2:14" x14ac:dyDescent="0.25">
      <c r="B312" s="110" t="s">
        <v>84</v>
      </c>
      <c r="C312" s="75"/>
      <c r="D312" s="75"/>
      <c r="E312" s="75"/>
      <c r="F312" s="75"/>
      <c r="G312" s="75"/>
      <c r="H312" s="76"/>
      <c r="I312" s="75"/>
      <c r="J312" s="75" t="s">
        <v>84</v>
      </c>
      <c r="K312" s="75"/>
      <c r="L312" s="75"/>
      <c r="M312" s="75"/>
      <c r="N312" s="75"/>
    </row>
    <row r="313" spans="2:14" x14ac:dyDescent="0.25">
      <c r="B313" s="110"/>
      <c r="C313" s="75"/>
      <c r="D313" s="75"/>
      <c r="E313" s="75"/>
      <c r="F313" s="75"/>
      <c r="G313" s="75"/>
      <c r="H313" s="76"/>
      <c r="I313" s="75"/>
      <c r="J313" s="75"/>
      <c r="K313" s="75"/>
      <c r="L313" s="75"/>
      <c r="M313" s="75"/>
      <c r="N313" s="75"/>
    </row>
    <row r="314" spans="2:14" x14ac:dyDescent="0.25">
      <c r="B314" s="75"/>
      <c r="C314" s="75"/>
      <c r="D314" s="75"/>
      <c r="E314" s="75"/>
      <c r="F314" s="75"/>
      <c r="G314" s="75"/>
      <c r="H314" s="76"/>
      <c r="I314" s="75"/>
      <c r="J314" s="75"/>
      <c r="K314" s="75"/>
      <c r="M314" s="75"/>
    </row>
    <row r="316" spans="2:14" x14ac:dyDescent="0.25">
      <c r="B316" s="75"/>
      <c r="C316" s="75"/>
      <c r="D316" s="75"/>
      <c r="E316" s="75"/>
      <c r="F316" s="75"/>
      <c r="G316" s="75"/>
      <c r="H316" s="76"/>
      <c r="I316" s="75"/>
      <c r="J316" s="75"/>
      <c r="K316" s="75"/>
      <c r="M316" s="75"/>
      <c r="N316" s="77" t="s">
        <v>37</v>
      </c>
    </row>
    <row r="317" spans="2:14" x14ac:dyDescent="0.25">
      <c r="B317" s="75"/>
      <c r="C317" s="75"/>
      <c r="D317" s="75"/>
      <c r="E317" s="75"/>
      <c r="F317" s="75"/>
      <c r="G317" s="75"/>
      <c r="H317" s="76"/>
      <c r="I317" s="75"/>
      <c r="J317" s="75"/>
      <c r="K317" s="75"/>
      <c r="M317" s="75"/>
      <c r="N317" s="77" t="s">
        <v>38</v>
      </c>
    </row>
    <row r="318" spans="2:14" x14ac:dyDescent="0.25">
      <c r="B318" s="75"/>
      <c r="C318" s="75"/>
      <c r="D318" s="75"/>
      <c r="E318" s="75"/>
      <c r="F318" s="75"/>
      <c r="G318" s="75"/>
      <c r="H318" s="76"/>
      <c r="I318" s="75"/>
      <c r="J318" s="75"/>
      <c r="K318" s="75"/>
      <c r="M318" s="75"/>
      <c r="N318" s="77" t="s">
        <v>39</v>
      </c>
    </row>
    <row r="319" spans="2:14" x14ac:dyDescent="0.25">
      <c r="B319" s="75"/>
      <c r="C319" s="75"/>
      <c r="D319" s="75"/>
      <c r="E319" s="75"/>
      <c r="F319" s="75"/>
      <c r="G319" s="75"/>
      <c r="H319" s="76"/>
      <c r="I319" s="75"/>
      <c r="J319" s="75"/>
      <c r="K319" s="75"/>
      <c r="L319" s="75"/>
      <c r="M319" s="75"/>
      <c r="N319" s="75"/>
    </row>
    <row r="320" spans="2:14" x14ac:dyDescent="0.25">
      <c r="B320" s="75"/>
      <c r="C320" s="194" t="s">
        <v>40</v>
      </c>
      <c r="D320" s="194"/>
      <c r="E320" s="194"/>
      <c r="F320" s="194"/>
      <c r="G320" s="194"/>
      <c r="H320" s="194"/>
      <c r="I320" s="194"/>
      <c r="J320" s="194"/>
      <c r="K320" s="194"/>
      <c r="L320" s="194"/>
      <c r="M320" s="75"/>
      <c r="N320" s="75"/>
    </row>
    <row r="321" spans="2:14" x14ac:dyDescent="0.25">
      <c r="B321" s="75"/>
      <c r="C321" s="194" t="s">
        <v>41</v>
      </c>
      <c r="D321" s="194"/>
      <c r="E321" s="194"/>
      <c r="F321" s="194"/>
      <c r="G321" s="194"/>
      <c r="H321" s="194"/>
      <c r="I321" s="194"/>
      <c r="J321" s="194"/>
      <c r="K321" s="194"/>
      <c r="L321" s="194"/>
      <c r="M321" s="75"/>
      <c r="N321" s="75"/>
    </row>
    <row r="322" spans="2:14" x14ac:dyDescent="0.25">
      <c r="B322" s="75" t="s">
        <v>42</v>
      </c>
      <c r="C322" s="78"/>
      <c r="D322" s="78"/>
      <c r="E322" s="78"/>
      <c r="F322" s="78"/>
      <c r="G322" s="78"/>
      <c r="H322" s="78"/>
      <c r="I322" s="78"/>
      <c r="J322" s="78"/>
      <c r="K322" s="78"/>
      <c r="L322" s="194" t="s">
        <v>43</v>
      </c>
      <c r="M322" s="194"/>
      <c r="N322" s="194"/>
    </row>
    <row r="323" spans="2:14" x14ac:dyDescent="0.25">
      <c r="B323" s="75"/>
      <c r="C323" s="78"/>
      <c r="D323" s="78"/>
      <c r="E323" s="78"/>
      <c r="F323" s="78"/>
      <c r="G323" s="78"/>
      <c r="H323" s="78"/>
      <c r="I323" s="78"/>
      <c r="J323" s="78"/>
      <c r="K323" s="78"/>
      <c r="L323" s="78"/>
      <c r="M323" s="78"/>
      <c r="N323" s="78"/>
    </row>
    <row r="324" spans="2:14" x14ac:dyDescent="0.25">
      <c r="B324" s="75" t="s">
        <v>44</v>
      </c>
      <c r="C324" s="78"/>
      <c r="D324" s="78"/>
      <c r="E324" s="78"/>
      <c r="F324" s="78"/>
      <c r="G324" s="78"/>
      <c r="H324" s="78"/>
      <c r="I324" s="78"/>
      <c r="J324" s="78"/>
      <c r="K324" s="78"/>
      <c r="L324" s="78"/>
      <c r="M324" s="78"/>
      <c r="N324" s="78"/>
    </row>
    <row r="325" spans="2:14" x14ac:dyDescent="0.25">
      <c r="B325" s="75" t="s">
        <v>45</v>
      </c>
      <c r="C325" s="78"/>
      <c r="D325" s="78"/>
      <c r="E325" s="78"/>
      <c r="F325" s="78"/>
      <c r="G325" s="78"/>
      <c r="H325" s="78"/>
      <c r="I325" s="78"/>
      <c r="J325" s="78"/>
      <c r="K325" s="78"/>
      <c r="L325" s="78"/>
      <c r="M325" s="78"/>
      <c r="N325" s="78"/>
    </row>
    <row r="326" spans="2:14" x14ac:dyDescent="0.25">
      <c r="B326" s="75" t="s">
        <v>46</v>
      </c>
      <c r="C326" s="78"/>
      <c r="D326" s="78"/>
      <c r="E326" s="78"/>
      <c r="F326" s="78"/>
      <c r="G326" s="78"/>
      <c r="H326" s="78"/>
      <c r="I326" s="78"/>
      <c r="J326" s="78"/>
      <c r="K326" s="78"/>
      <c r="L326" s="78"/>
      <c r="M326" s="78"/>
      <c r="N326" s="78"/>
    </row>
    <row r="327" spans="2:14" x14ac:dyDescent="0.25">
      <c r="B327" s="75"/>
      <c r="C327" s="78"/>
      <c r="D327" s="78"/>
      <c r="E327" s="78"/>
      <c r="F327" s="78"/>
      <c r="G327" s="78"/>
      <c r="H327" s="78"/>
      <c r="I327" s="78"/>
      <c r="J327" s="78"/>
      <c r="K327" s="78"/>
      <c r="L327" s="78"/>
      <c r="M327" s="78"/>
      <c r="N327" s="78"/>
    </row>
    <row r="328" spans="2:14" x14ac:dyDescent="0.25">
      <c r="B328" s="75"/>
      <c r="C328" s="75"/>
      <c r="D328" s="75"/>
      <c r="E328" s="75"/>
      <c r="F328" s="75"/>
      <c r="G328" s="75"/>
      <c r="H328" s="76"/>
      <c r="I328" s="75"/>
      <c r="J328" s="75"/>
      <c r="K328" s="75"/>
      <c r="L328" s="75"/>
      <c r="M328" s="75"/>
      <c r="N328" s="75"/>
    </row>
    <row r="329" spans="2:14" x14ac:dyDescent="0.25">
      <c r="B329" s="195" t="s">
        <v>47</v>
      </c>
      <c r="C329" s="197" t="s">
        <v>48</v>
      </c>
      <c r="D329" s="199" t="s">
        <v>49</v>
      </c>
      <c r="E329" s="199" t="s">
        <v>50</v>
      </c>
      <c r="F329" s="199" t="s">
        <v>51</v>
      </c>
      <c r="G329" s="199" t="s">
        <v>52</v>
      </c>
      <c r="H329" s="200" t="s">
        <v>53</v>
      </c>
      <c r="I329" s="201" t="s">
        <v>54</v>
      </c>
      <c r="J329" s="201"/>
      <c r="K329" s="201"/>
      <c r="L329" s="201"/>
      <c r="M329" s="193" t="s">
        <v>55</v>
      </c>
      <c r="N329" s="202" t="s">
        <v>56</v>
      </c>
    </row>
    <row r="330" spans="2:14" x14ac:dyDescent="0.25">
      <c r="B330" s="196"/>
      <c r="C330" s="198"/>
      <c r="D330" s="199"/>
      <c r="E330" s="199"/>
      <c r="F330" s="199"/>
      <c r="G330" s="199"/>
      <c r="H330" s="200"/>
      <c r="I330" s="79" t="s">
        <v>57</v>
      </c>
      <c r="J330" s="79" t="s">
        <v>58</v>
      </c>
      <c r="K330" s="79" t="s">
        <v>59</v>
      </c>
      <c r="L330" s="79" t="s">
        <v>60</v>
      </c>
      <c r="M330" s="193"/>
      <c r="N330" s="203"/>
    </row>
    <row r="331" spans="2:14" x14ac:dyDescent="0.25">
      <c r="B331" s="182" t="s">
        <v>61</v>
      </c>
      <c r="C331" s="183"/>
      <c r="D331" s="183"/>
      <c r="E331" s="183"/>
      <c r="F331" s="183"/>
      <c r="G331" s="184"/>
      <c r="H331" s="80" t="s">
        <v>63</v>
      </c>
      <c r="I331" s="81">
        <v>164.44</v>
      </c>
      <c r="J331" s="81">
        <v>117.18</v>
      </c>
      <c r="K331" s="81">
        <v>59.37</v>
      </c>
      <c r="L331" s="81"/>
      <c r="M331" s="81">
        <v>9.3699999999999992</v>
      </c>
      <c r="N331" s="81"/>
    </row>
    <row r="332" spans="2:14" x14ac:dyDescent="0.25">
      <c r="B332" s="185"/>
      <c r="C332" s="186"/>
      <c r="D332" s="186"/>
      <c r="E332" s="186"/>
      <c r="F332" s="186"/>
      <c r="G332" s="187"/>
      <c r="H332" s="80" t="s">
        <v>86</v>
      </c>
      <c r="I332" s="81">
        <v>31.25</v>
      </c>
      <c r="J332" s="81">
        <v>23.83</v>
      </c>
      <c r="K332" s="81">
        <v>12.11</v>
      </c>
      <c r="L332" s="81"/>
      <c r="M332" s="81">
        <v>0.78</v>
      </c>
      <c r="N332" s="81"/>
    </row>
    <row r="333" spans="2:14" x14ac:dyDescent="0.25">
      <c r="B333" s="185"/>
      <c r="C333" s="186"/>
      <c r="D333" s="186"/>
      <c r="E333" s="186"/>
      <c r="F333" s="186"/>
      <c r="G333" s="187"/>
      <c r="H333" s="80" t="s">
        <v>96</v>
      </c>
      <c r="I333" s="81">
        <v>1230</v>
      </c>
      <c r="J333" s="81">
        <v>878.85</v>
      </c>
      <c r="K333" s="81">
        <v>442.16</v>
      </c>
      <c r="L333" s="81"/>
      <c r="M333" s="81">
        <v>38.28</v>
      </c>
      <c r="N333" s="81"/>
    </row>
    <row r="334" spans="2:14" x14ac:dyDescent="0.25">
      <c r="B334" s="82"/>
      <c r="C334" s="83"/>
      <c r="D334" s="83"/>
      <c r="E334" s="83"/>
      <c r="F334" s="83"/>
      <c r="G334" s="84"/>
      <c r="H334" s="80" t="s">
        <v>64</v>
      </c>
      <c r="I334" s="81">
        <v>97.65</v>
      </c>
      <c r="J334" s="81">
        <v>71.09</v>
      </c>
      <c r="K334" s="81">
        <v>36.409999999999997</v>
      </c>
      <c r="L334" s="81"/>
      <c r="M334" s="81">
        <v>1.95</v>
      </c>
      <c r="N334" s="81"/>
    </row>
    <row r="335" spans="2:14" x14ac:dyDescent="0.25">
      <c r="B335" s="85" t="s">
        <v>90</v>
      </c>
      <c r="C335" s="86" t="s">
        <v>66</v>
      </c>
      <c r="D335" s="85">
        <v>109</v>
      </c>
      <c r="E335" s="85">
        <v>11</v>
      </c>
      <c r="F335" s="85">
        <v>1</v>
      </c>
      <c r="G335" s="87">
        <v>4</v>
      </c>
      <c r="H335" s="88" t="s">
        <v>63</v>
      </c>
      <c r="I335" s="89">
        <v>18</v>
      </c>
      <c r="J335" s="89">
        <v>14</v>
      </c>
      <c r="K335" s="89">
        <v>0</v>
      </c>
      <c r="L335" s="90">
        <f t="shared" ref="L335:L339" si="41">IFERROR(K335+J335+I335,"")</f>
        <v>32</v>
      </c>
      <c r="M335" s="90">
        <v>31</v>
      </c>
      <c r="N335" s="90">
        <f t="shared" ref="N335:N339" si="42">IFERROR(L335+M335,"")</f>
        <v>63</v>
      </c>
    </row>
    <row r="336" spans="2:14" x14ac:dyDescent="0.25">
      <c r="B336" s="79"/>
      <c r="C336" s="79"/>
      <c r="D336" s="79"/>
      <c r="E336" s="79"/>
      <c r="F336" s="79"/>
      <c r="G336" s="79"/>
      <c r="H336" s="91" t="s">
        <v>67</v>
      </c>
      <c r="I336" s="92">
        <f>IFERROR(I335*I331,"")</f>
        <v>2959.92</v>
      </c>
      <c r="J336" s="92">
        <f>IFERROR(J335*J331,"")</f>
        <v>1640.52</v>
      </c>
      <c r="K336" s="92">
        <f>IFERROR(K335*K331,"")</f>
        <v>0</v>
      </c>
      <c r="L336" s="92">
        <f t="shared" si="41"/>
        <v>4600.4400000000005</v>
      </c>
      <c r="M336" s="92">
        <f>IFERROR(M335*M331,"")</f>
        <v>290.46999999999997</v>
      </c>
      <c r="N336" s="93">
        <f t="shared" si="42"/>
        <v>4890.9100000000008</v>
      </c>
    </row>
    <row r="337" spans="2:14" x14ac:dyDescent="0.25">
      <c r="B337" s="79"/>
      <c r="C337" s="79"/>
      <c r="D337" s="79"/>
      <c r="E337" s="79"/>
      <c r="F337" s="79"/>
      <c r="G337" s="79"/>
      <c r="H337" s="88" t="s">
        <v>86</v>
      </c>
      <c r="I337" s="89">
        <v>14</v>
      </c>
      <c r="J337" s="89">
        <v>3</v>
      </c>
      <c r="K337" s="89">
        <v>0</v>
      </c>
      <c r="L337" s="90">
        <f t="shared" si="41"/>
        <v>17</v>
      </c>
      <c r="M337" s="90">
        <v>23</v>
      </c>
      <c r="N337" s="90">
        <f t="shared" si="42"/>
        <v>40</v>
      </c>
    </row>
    <row r="338" spans="2:14" x14ac:dyDescent="0.25">
      <c r="B338" s="79"/>
      <c r="C338" s="79"/>
      <c r="D338" s="79"/>
      <c r="E338" s="79"/>
      <c r="F338" s="79"/>
      <c r="G338" s="79"/>
      <c r="H338" s="91" t="s">
        <v>67</v>
      </c>
      <c r="I338" s="92">
        <f>IFERROR(I337*I332,"")</f>
        <v>437.5</v>
      </c>
      <c r="J338" s="92">
        <f>IFERROR(J337*J332,"")</f>
        <v>71.489999999999995</v>
      </c>
      <c r="K338" s="92">
        <f>IFERROR(K337*K332,"")</f>
        <v>0</v>
      </c>
      <c r="L338" s="92">
        <f t="shared" si="41"/>
        <v>508.99</v>
      </c>
      <c r="M338" s="92">
        <f>IFERROR(M337*M332,"")</f>
        <v>17.940000000000001</v>
      </c>
      <c r="N338" s="93">
        <f t="shared" si="42"/>
        <v>526.93000000000006</v>
      </c>
    </row>
    <row r="339" spans="2:14" x14ac:dyDescent="0.25">
      <c r="B339" s="79"/>
      <c r="C339" s="79"/>
      <c r="D339" s="79"/>
      <c r="E339" s="79"/>
      <c r="F339" s="79"/>
      <c r="G339" s="79"/>
      <c r="H339" s="96" t="s">
        <v>96</v>
      </c>
      <c r="I339" s="128">
        <v>39</v>
      </c>
      <c r="J339" s="128">
        <v>91</v>
      </c>
      <c r="K339" s="128">
        <v>2</v>
      </c>
      <c r="L339" s="90">
        <f t="shared" si="41"/>
        <v>132</v>
      </c>
      <c r="M339" s="128">
        <v>85</v>
      </c>
      <c r="N339" s="90">
        <f t="shared" si="42"/>
        <v>217</v>
      </c>
    </row>
    <row r="340" spans="2:14" x14ac:dyDescent="0.25">
      <c r="B340" s="79"/>
      <c r="C340" s="79"/>
      <c r="D340" s="79"/>
      <c r="E340" s="79"/>
      <c r="F340" s="79"/>
      <c r="G340" s="79"/>
      <c r="H340" s="91" t="s">
        <v>67</v>
      </c>
      <c r="I340" s="92">
        <f>IFERROR(I339*I333,"")</f>
        <v>47970</v>
      </c>
      <c r="J340" s="92">
        <f t="shared" ref="J340" si="43">IFERROR(J339*J333,"")</f>
        <v>79975.350000000006</v>
      </c>
      <c r="K340" s="92">
        <f t="shared" ref="K340" si="44">IFERROR(K339*K333,"")</f>
        <v>884.32</v>
      </c>
      <c r="L340" s="92">
        <f>IFERROR(K340+J340+I340,"")</f>
        <v>128829.67000000001</v>
      </c>
      <c r="M340" s="92">
        <f>IFERROR(M339*M333,"")</f>
        <v>3253.8</v>
      </c>
      <c r="N340" s="93">
        <f>IFERROR(L340+M340,"")</f>
        <v>132083.47</v>
      </c>
    </row>
    <row r="341" spans="2:14" x14ac:dyDescent="0.25">
      <c r="B341" s="79"/>
      <c r="C341" s="79"/>
      <c r="D341" s="79"/>
      <c r="E341" s="79"/>
      <c r="F341" s="79"/>
      <c r="G341" s="79"/>
      <c r="H341" s="96" t="s">
        <v>64</v>
      </c>
      <c r="I341" s="128">
        <v>21</v>
      </c>
      <c r="J341" s="128">
        <v>42</v>
      </c>
      <c r="K341" s="128">
        <v>4</v>
      </c>
      <c r="L341" s="90">
        <f t="shared" ref="L341" si="45">IFERROR(K341+J341+I341,"")</f>
        <v>67</v>
      </c>
      <c r="M341" s="128">
        <v>53</v>
      </c>
      <c r="N341" s="90">
        <f t="shared" ref="N341" si="46">IFERROR(L341+M341,"")</f>
        <v>120</v>
      </c>
    </row>
    <row r="342" spans="2:14" x14ac:dyDescent="0.25">
      <c r="B342" s="79"/>
      <c r="C342" s="79"/>
      <c r="D342" s="79"/>
      <c r="E342" s="79"/>
      <c r="F342" s="79"/>
      <c r="G342" s="79"/>
      <c r="H342" s="91" t="s">
        <v>67</v>
      </c>
      <c r="I342" s="92">
        <f>IFERROR(I341*I334,"")</f>
        <v>2050.65</v>
      </c>
      <c r="J342" s="92">
        <f t="shared" ref="J342:M342" si="47">IFERROR(J341*J334,"")</f>
        <v>2985.78</v>
      </c>
      <c r="K342" s="92">
        <f t="shared" si="47"/>
        <v>145.63999999999999</v>
      </c>
      <c r="L342" s="92">
        <f>IFERROR(K342+J342+I342,"")</f>
        <v>5182.07</v>
      </c>
      <c r="M342" s="92">
        <f t="shared" si="47"/>
        <v>103.35</v>
      </c>
      <c r="N342" s="93">
        <f>IFERROR(L342+M342,"")</f>
        <v>5285.42</v>
      </c>
    </row>
    <row r="343" spans="2:14" x14ac:dyDescent="0.25">
      <c r="B343" s="79"/>
      <c r="C343" s="79"/>
      <c r="D343" s="79"/>
      <c r="E343" s="79"/>
      <c r="F343" s="79"/>
      <c r="G343" s="79"/>
      <c r="H343" s="139" t="s">
        <v>68</v>
      </c>
      <c r="I343" s="99">
        <f ca="1">SUM(I335:OFFSET(I343,-1,0))-I344</f>
        <v>92</v>
      </c>
      <c r="J343" s="99">
        <f ca="1">SUM(J335:OFFSET(J343,-1,0))-J344</f>
        <v>150</v>
      </c>
      <c r="K343" s="99">
        <f ca="1">SUM(K335:OFFSET(K343,-1,0))-K344</f>
        <v>6</v>
      </c>
      <c r="L343" s="99">
        <f t="shared" ref="L343:L344" ca="1" si="48">K343+J343+I343</f>
        <v>248</v>
      </c>
      <c r="M343" s="99">
        <f ca="1">SUM(M335:OFFSET(M343,-1,0))-M344</f>
        <v>192</v>
      </c>
      <c r="N343" s="100">
        <f t="shared" ref="N343:N344" ca="1" si="49">L343+M343</f>
        <v>440</v>
      </c>
    </row>
    <row r="344" spans="2:14" x14ac:dyDescent="0.25">
      <c r="B344" s="79"/>
      <c r="C344" s="79"/>
      <c r="D344" s="79"/>
      <c r="E344" s="79"/>
      <c r="F344" s="79"/>
      <c r="G344" s="79"/>
      <c r="H344" s="98" t="s">
        <v>69</v>
      </c>
      <c r="I344" s="92">
        <f>SUMIF(H335:H342,"стоимость",I335:I342)</f>
        <v>53418.07</v>
      </c>
      <c r="J344" s="92">
        <f>SUMIF(H335:H342,"стоимость",J335:J342)</f>
        <v>84673.14</v>
      </c>
      <c r="K344" s="92">
        <f>SUMIF(H335:H342,"стоимость",K335:K342)</f>
        <v>1029.96</v>
      </c>
      <c r="L344" s="92">
        <f t="shared" si="48"/>
        <v>139121.17000000001</v>
      </c>
      <c r="M344" s="92">
        <f>SUMIF(H335:H342,"стоимость",M335:M342)</f>
        <v>3665.56</v>
      </c>
      <c r="N344" s="93">
        <f t="shared" si="49"/>
        <v>142786.73000000001</v>
      </c>
    </row>
    <row r="345" spans="2:14" x14ac:dyDescent="0.25">
      <c r="B345" s="188" t="s">
        <v>88</v>
      </c>
      <c r="C345" s="189"/>
      <c r="D345" s="189"/>
      <c r="E345" s="204"/>
      <c r="F345" s="140">
        <v>1</v>
      </c>
      <c r="G345" s="102"/>
      <c r="H345" s="103"/>
      <c r="I345" s="104"/>
      <c r="J345" s="104"/>
      <c r="K345" s="104"/>
      <c r="L345" s="104"/>
      <c r="M345" s="104"/>
      <c r="N345" s="104">
        <f>F345*N344</f>
        <v>142786.73000000001</v>
      </c>
    </row>
    <row r="346" spans="2:14" x14ac:dyDescent="0.25">
      <c r="B346" s="190" t="s">
        <v>70</v>
      </c>
      <c r="C346" s="190"/>
      <c r="D346" s="190"/>
      <c r="E346" s="190"/>
      <c r="F346" s="105"/>
      <c r="G346" s="75"/>
      <c r="H346" s="76"/>
      <c r="I346" s="141"/>
      <c r="J346" s="106"/>
      <c r="K346" s="106"/>
      <c r="L346" s="107"/>
      <c r="M346" s="106"/>
      <c r="N346" s="106"/>
    </row>
    <row r="347" spans="2:14" x14ac:dyDescent="0.25">
      <c r="B347" s="191" t="s">
        <v>71</v>
      </c>
      <c r="C347" s="191"/>
      <c r="D347" s="191"/>
      <c r="E347" s="191"/>
      <c r="F347" s="191"/>
      <c r="G347" s="191"/>
      <c r="H347" s="191"/>
      <c r="I347" s="191"/>
      <c r="J347" s="108"/>
      <c r="K347" s="108"/>
      <c r="L347" s="109"/>
      <c r="M347" s="108"/>
      <c r="N347" s="108"/>
    </row>
    <row r="348" spans="2:14" x14ac:dyDescent="0.25">
      <c r="B348" s="192" t="s">
        <v>72</v>
      </c>
      <c r="C348" s="192"/>
      <c r="D348" s="192"/>
      <c r="E348" s="192"/>
      <c r="F348" s="192"/>
      <c r="G348" s="192"/>
      <c r="H348" s="192"/>
      <c r="I348" s="192"/>
      <c r="J348" s="106"/>
      <c r="K348" s="106"/>
      <c r="L348" s="107"/>
      <c r="M348" s="106"/>
      <c r="N348" s="106"/>
    </row>
    <row r="349" spans="2:14" x14ac:dyDescent="0.25">
      <c r="B349" s="192" t="s">
        <v>73</v>
      </c>
      <c r="C349" s="192"/>
      <c r="D349" s="192"/>
      <c r="E349" s="192"/>
      <c r="F349" s="192"/>
      <c r="G349" s="192"/>
      <c r="H349" s="192"/>
      <c r="I349" s="192"/>
      <c r="J349" s="106"/>
      <c r="K349" s="106"/>
      <c r="L349" s="107"/>
      <c r="M349" s="106"/>
      <c r="N349" s="106"/>
    </row>
    <row r="350" spans="2:14" x14ac:dyDescent="0.25">
      <c r="B350" s="192" t="s">
        <v>74</v>
      </c>
      <c r="C350" s="192"/>
      <c r="D350" s="192"/>
      <c r="E350" s="192"/>
      <c r="F350" s="192"/>
      <c r="G350" s="192"/>
      <c r="H350" s="192"/>
      <c r="I350" s="192"/>
      <c r="J350" s="106"/>
      <c r="K350" s="106"/>
      <c r="L350" s="107"/>
      <c r="M350" s="106"/>
      <c r="N350" s="106"/>
    </row>
    <row r="351" spans="2:14" x14ac:dyDescent="0.25">
      <c r="B351" s="192" t="s">
        <v>75</v>
      </c>
      <c r="C351" s="192"/>
      <c r="D351" s="192"/>
      <c r="E351" s="192"/>
      <c r="F351" s="192"/>
      <c r="G351" s="192"/>
      <c r="H351" s="192"/>
      <c r="I351" s="192"/>
      <c r="J351" s="75"/>
      <c r="K351" s="75"/>
      <c r="L351" s="75"/>
      <c r="M351" s="75"/>
      <c r="N351" s="75"/>
    </row>
    <row r="352" spans="2:14" x14ac:dyDescent="0.25">
      <c r="B352" s="192" t="s">
        <v>76</v>
      </c>
      <c r="C352" s="192"/>
      <c r="D352" s="192"/>
      <c r="E352" s="192"/>
      <c r="F352" s="192"/>
      <c r="G352" s="192"/>
      <c r="H352" s="192"/>
      <c r="I352" s="192"/>
      <c r="J352" s="75"/>
      <c r="K352" s="75"/>
      <c r="L352" s="75"/>
      <c r="M352" s="75"/>
      <c r="N352" s="75"/>
    </row>
    <row r="353" spans="2:14" x14ac:dyDescent="0.25">
      <c r="B353" s="192" t="s">
        <v>77</v>
      </c>
      <c r="C353" s="192"/>
      <c r="D353" s="192"/>
      <c r="E353" s="192"/>
      <c r="F353" s="192"/>
      <c r="G353" s="192"/>
      <c r="H353" s="192"/>
      <c r="I353" s="192"/>
      <c r="J353" s="75"/>
      <c r="K353" s="75"/>
      <c r="L353" s="75"/>
      <c r="M353" s="75"/>
      <c r="N353" s="75"/>
    </row>
    <row r="354" spans="2:14" x14ac:dyDescent="0.25">
      <c r="B354" s="192" t="s">
        <v>78</v>
      </c>
      <c r="C354" s="192"/>
      <c r="D354" s="192"/>
      <c r="E354" s="192"/>
      <c r="F354" s="192"/>
      <c r="G354" s="192"/>
      <c r="H354" s="192"/>
      <c r="I354" s="192"/>
      <c r="J354" s="75"/>
      <c r="K354" s="75"/>
      <c r="L354" s="75"/>
      <c r="M354" s="75"/>
      <c r="N354" s="75"/>
    </row>
    <row r="355" spans="2:14" x14ac:dyDescent="0.25">
      <c r="B355" s="110"/>
      <c r="C355" s="110"/>
      <c r="D355" s="110"/>
      <c r="E355" s="110"/>
      <c r="F355" s="110"/>
      <c r="G355" s="110"/>
      <c r="H355" s="110"/>
      <c r="I355" s="110"/>
      <c r="J355" s="75"/>
      <c r="K355" s="75"/>
      <c r="L355" s="75"/>
      <c r="M355" s="75"/>
      <c r="N355" s="75"/>
    </row>
    <row r="356" spans="2:14" x14ac:dyDescent="0.25">
      <c r="B356" s="75" t="s">
        <v>79</v>
      </c>
      <c r="C356" s="75"/>
      <c r="D356" s="75"/>
      <c r="E356" s="75"/>
      <c r="F356" s="75"/>
      <c r="G356" s="75"/>
      <c r="H356" s="76"/>
      <c r="I356" s="75"/>
      <c r="J356" s="75" t="s">
        <v>80</v>
      </c>
      <c r="K356" s="75"/>
      <c r="L356" s="75"/>
      <c r="M356" s="75"/>
      <c r="N356" s="75"/>
    </row>
    <row r="357" spans="2:14" x14ac:dyDescent="0.25">
      <c r="B357" s="111"/>
      <c r="C357" s="111"/>
      <c r="D357" s="75"/>
      <c r="E357" s="75"/>
      <c r="F357" s="75"/>
      <c r="G357" s="75"/>
      <c r="H357" s="76"/>
      <c r="I357" s="75"/>
      <c r="J357" s="111"/>
      <c r="K357" s="111"/>
      <c r="L357" s="111"/>
      <c r="M357" s="75"/>
      <c r="N357" s="75"/>
    </row>
    <row r="358" spans="2:14" x14ac:dyDescent="0.25">
      <c r="B358" s="112" t="s">
        <v>82</v>
      </c>
      <c r="C358" s="75"/>
      <c r="D358" s="75"/>
      <c r="E358" s="75"/>
      <c r="F358" s="75"/>
      <c r="G358" s="75"/>
      <c r="H358" s="76"/>
      <c r="I358" s="75"/>
      <c r="J358" s="75" t="s">
        <v>82</v>
      </c>
      <c r="K358" s="75"/>
      <c r="L358" s="75"/>
      <c r="M358" s="75"/>
      <c r="N358" s="75"/>
    </row>
    <row r="359" spans="2:14" x14ac:dyDescent="0.25">
      <c r="B359" s="75"/>
      <c r="C359" s="75"/>
      <c r="D359" s="75"/>
      <c r="E359" s="75"/>
      <c r="F359" s="75"/>
      <c r="G359" s="75"/>
      <c r="H359" s="76"/>
      <c r="I359" s="75"/>
      <c r="J359" s="75"/>
      <c r="K359" s="75"/>
      <c r="L359" s="75"/>
      <c r="M359" s="75"/>
      <c r="N359" s="75"/>
    </row>
    <row r="360" spans="2:14" x14ac:dyDescent="0.25">
      <c r="B360" s="111"/>
      <c r="C360" s="111"/>
      <c r="D360" s="75"/>
      <c r="E360" s="75"/>
      <c r="F360" s="75"/>
      <c r="G360" s="75"/>
      <c r="H360" s="76"/>
      <c r="I360" s="75"/>
      <c r="J360" s="111"/>
      <c r="K360" s="111"/>
      <c r="L360" s="111"/>
      <c r="M360" s="75"/>
      <c r="N360" s="75"/>
    </row>
    <row r="361" spans="2:14" x14ac:dyDescent="0.25">
      <c r="B361" s="113" t="s">
        <v>83</v>
      </c>
      <c r="C361" s="75"/>
      <c r="D361" s="75"/>
      <c r="E361" s="75"/>
      <c r="F361" s="75"/>
      <c r="G361" s="75"/>
      <c r="H361" s="76"/>
      <c r="I361" s="75"/>
      <c r="J361" s="181" t="s">
        <v>83</v>
      </c>
      <c r="K361" s="181"/>
      <c r="L361" s="181"/>
      <c r="M361" s="75"/>
      <c r="N361" s="75"/>
    </row>
    <row r="362" spans="2:14" x14ac:dyDescent="0.25">
      <c r="B362" s="75"/>
      <c r="C362" s="75"/>
      <c r="D362" s="75"/>
      <c r="E362" s="75"/>
      <c r="F362" s="75"/>
      <c r="G362" s="75"/>
      <c r="H362" s="76"/>
      <c r="I362" s="75"/>
      <c r="J362" s="75"/>
      <c r="K362" s="75"/>
      <c r="L362" s="75"/>
      <c r="M362" s="75"/>
      <c r="N362" s="75"/>
    </row>
    <row r="363" spans="2:14" x14ac:dyDescent="0.25">
      <c r="B363" s="110" t="s">
        <v>84</v>
      </c>
      <c r="C363" s="75"/>
      <c r="D363" s="75"/>
      <c r="E363" s="75"/>
      <c r="F363" s="75"/>
      <c r="G363" s="75"/>
      <c r="H363" s="76"/>
      <c r="I363" s="75"/>
      <c r="J363" s="75" t="s">
        <v>84</v>
      </c>
      <c r="K363" s="75"/>
      <c r="L363" s="75"/>
      <c r="M363" s="75"/>
      <c r="N363" s="75"/>
    </row>
    <row r="364" spans="2:14" x14ac:dyDescent="0.25">
      <c r="B364" s="110"/>
      <c r="C364" s="75"/>
      <c r="D364" s="75"/>
      <c r="E364" s="75"/>
      <c r="F364" s="75"/>
      <c r="G364" s="75"/>
      <c r="H364" s="76"/>
      <c r="I364" s="75"/>
      <c r="J364" s="75"/>
      <c r="K364" s="75"/>
      <c r="L364" s="75"/>
      <c r="M364" s="75"/>
      <c r="N364" s="75"/>
    </row>
    <row r="365" spans="2:14" x14ac:dyDescent="0.25">
      <c r="B365" s="110"/>
      <c r="C365" s="75"/>
      <c r="D365" s="75"/>
      <c r="E365" s="75"/>
      <c r="F365" s="75"/>
      <c r="G365" s="75"/>
      <c r="H365" s="76"/>
      <c r="I365" s="75"/>
      <c r="J365" s="75"/>
      <c r="K365" s="75"/>
      <c r="L365" s="75"/>
      <c r="M365" s="75"/>
      <c r="N365" s="75"/>
    </row>
    <row r="366" spans="2:14" x14ac:dyDescent="0.25">
      <c r="B366" s="75"/>
      <c r="C366" s="75"/>
      <c r="D366" s="75"/>
      <c r="E366" s="75"/>
      <c r="F366" s="75"/>
      <c r="G366" s="75"/>
      <c r="H366" s="76"/>
      <c r="I366" s="75"/>
      <c r="J366" s="75"/>
      <c r="K366" s="75"/>
      <c r="M366" s="75"/>
      <c r="N366" s="77" t="s">
        <v>37</v>
      </c>
    </row>
    <row r="367" spans="2:14" x14ac:dyDescent="0.25">
      <c r="B367" s="75"/>
      <c r="C367" s="75"/>
      <c r="D367" s="75"/>
      <c r="E367" s="75"/>
      <c r="F367" s="75"/>
      <c r="G367" s="75"/>
      <c r="H367" s="76"/>
      <c r="I367" s="75"/>
      <c r="J367" s="75"/>
      <c r="K367" s="75"/>
      <c r="M367" s="75"/>
      <c r="N367" s="77" t="s">
        <v>38</v>
      </c>
    </row>
    <row r="368" spans="2:14" x14ac:dyDescent="0.25">
      <c r="B368" s="75"/>
      <c r="C368" s="75"/>
      <c r="D368" s="75"/>
      <c r="E368" s="75"/>
      <c r="F368" s="75"/>
      <c r="G368" s="75"/>
      <c r="H368" s="76"/>
      <c r="I368" s="75"/>
      <c r="J368" s="75"/>
      <c r="K368" s="75"/>
      <c r="M368" s="75"/>
      <c r="N368" s="77" t="s">
        <v>39</v>
      </c>
    </row>
    <row r="369" spans="2:14" x14ac:dyDescent="0.25">
      <c r="B369" s="75"/>
      <c r="C369" s="75"/>
      <c r="D369" s="75"/>
      <c r="E369" s="75"/>
      <c r="F369" s="75"/>
      <c r="G369" s="75"/>
      <c r="H369" s="76"/>
      <c r="I369" s="75"/>
      <c r="J369" s="75"/>
      <c r="K369" s="75"/>
      <c r="L369" s="75"/>
      <c r="M369" s="75"/>
      <c r="N369" s="75"/>
    </row>
    <row r="370" spans="2:14" x14ac:dyDescent="0.25">
      <c r="B370" s="75"/>
      <c r="C370" s="194" t="s">
        <v>40</v>
      </c>
      <c r="D370" s="194"/>
      <c r="E370" s="194"/>
      <c r="F370" s="194"/>
      <c r="G370" s="194"/>
      <c r="H370" s="194"/>
      <c r="I370" s="194"/>
      <c r="J370" s="194"/>
      <c r="K370" s="194"/>
      <c r="L370" s="194"/>
      <c r="M370" s="75"/>
      <c r="N370" s="75"/>
    </row>
    <row r="371" spans="2:14" x14ac:dyDescent="0.25">
      <c r="B371" s="75"/>
      <c r="C371" s="194" t="s">
        <v>41</v>
      </c>
      <c r="D371" s="194"/>
      <c r="E371" s="194"/>
      <c r="F371" s="194"/>
      <c r="G371" s="194"/>
      <c r="H371" s="194"/>
      <c r="I371" s="194"/>
      <c r="J371" s="194"/>
      <c r="K371" s="194"/>
      <c r="L371" s="194"/>
      <c r="M371" s="75"/>
      <c r="N371" s="75"/>
    </row>
    <row r="372" spans="2:14" x14ac:dyDescent="0.25">
      <c r="B372" s="75" t="s">
        <v>42</v>
      </c>
      <c r="C372" s="78"/>
      <c r="D372" s="78"/>
      <c r="E372" s="78"/>
      <c r="F372" s="78"/>
      <c r="G372" s="78"/>
      <c r="H372" s="78"/>
      <c r="I372" s="78"/>
      <c r="J372" s="78"/>
      <c r="K372" s="78"/>
      <c r="L372" s="194" t="s">
        <v>43</v>
      </c>
      <c r="M372" s="194"/>
      <c r="N372" s="194"/>
    </row>
    <row r="373" spans="2:14" x14ac:dyDescent="0.25">
      <c r="B373" s="75"/>
      <c r="C373" s="78"/>
      <c r="D373" s="78"/>
      <c r="E373" s="78"/>
      <c r="F373" s="78"/>
      <c r="G373" s="78"/>
      <c r="H373" s="78"/>
      <c r="I373" s="78"/>
      <c r="J373" s="78"/>
      <c r="K373" s="78"/>
      <c r="L373" s="78"/>
      <c r="M373" s="78"/>
      <c r="N373" s="78"/>
    </row>
    <row r="374" spans="2:14" x14ac:dyDescent="0.25">
      <c r="B374" s="75" t="s">
        <v>44</v>
      </c>
      <c r="C374" s="78"/>
      <c r="D374" s="78"/>
      <c r="E374" s="78"/>
      <c r="F374" s="78"/>
      <c r="G374" s="78"/>
      <c r="H374" s="78"/>
      <c r="I374" s="78"/>
      <c r="J374" s="78"/>
      <c r="K374" s="78"/>
      <c r="L374" s="78"/>
      <c r="M374" s="78"/>
      <c r="N374" s="78"/>
    </row>
    <row r="375" spans="2:14" x14ac:dyDescent="0.25">
      <c r="B375" s="75" t="s">
        <v>45</v>
      </c>
      <c r="C375" s="78"/>
      <c r="D375" s="78"/>
      <c r="E375" s="78"/>
      <c r="F375" s="78"/>
      <c r="G375" s="78"/>
      <c r="H375" s="78"/>
      <c r="I375" s="78"/>
      <c r="J375" s="78"/>
      <c r="K375" s="78"/>
      <c r="L375" s="78"/>
      <c r="M375" s="78"/>
      <c r="N375" s="78"/>
    </row>
    <row r="376" spans="2:14" x14ac:dyDescent="0.25">
      <c r="B376" s="75" t="s">
        <v>46</v>
      </c>
      <c r="C376" s="78"/>
      <c r="D376" s="78"/>
      <c r="E376" s="78"/>
      <c r="F376" s="78"/>
      <c r="G376" s="78"/>
      <c r="H376" s="78"/>
      <c r="I376" s="78"/>
      <c r="J376" s="78"/>
      <c r="K376" s="78"/>
      <c r="L376" s="78"/>
      <c r="M376" s="78"/>
      <c r="N376" s="78"/>
    </row>
    <row r="377" spans="2:14" x14ac:dyDescent="0.25">
      <c r="B377" s="75"/>
      <c r="C377" s="78"/>
      <c r="D377" s="78"/>
      <c r="E377" s="78"/>
      <c r="F377" s="78"/>
      <c r="G377" s="78"/>
      <c r="H377" s="78"/>
      <c r="I377" s="78"/>
      <c r="J377" s="78"/>
      <c r="K377" s="78"/>
      <c r="L377" s="78"/>
      <c r="M377" s="78"/>
      <c r="N377" s="78"/>
    </row>
    <row r="378" spans="2:14" x14ac:dyDescent="0.25">
      <c r="B378" s="75"/>
      <c r="C378" s="75"/>
      <c r="D378" s="75"/>
      <c r="E378" s="75"/>
      <c r="F378" s="75"/>
      <c r="G378" s="75"/>
      <c r="H378" s="76"/>
      <c r="I378" s="75"/>
      <c r="J378" s="75"/>
      <c r="K378" s="75"/>
      <c r="L378" s="75"/>
      <c r="M378" s="75"/>
      <c r="N378" s="75"/>
    </row>
    <row r="379" spans="2:14" x14ac:dyDescent="0.25">
      <c r="B379" s="195" t="s">
        <v>47</v>
      </c>
      <c r="C379" s="197" t="s">
        <v>48</v>
      </c>
      <c r="D379" s="199" t="s">
        <v>49</v>
      </c>
      <c r="E379" s="199" t="s">
        <v>50</v>
      </c>
      <c r="F379" s="199" t="s">
        <v>51</v>
      </c>
      <c r="G379" s="199" t="s">
        <v>52</v>
      </c>
      <c r="H379" s="200" t="s">
        <v>53</v>
      </c>
      <c r="I379" s="201" t="s">
        <v>54</v>
      </c>
      <c r="J379" s="201"/>
      <c r="K379" s="201"/>
      <c r="L379" s="201"/>
      <c r="M379" s="193" t="s">
        <v>55</v>
      </c>
      <c r="N379" s="202" t="s">
        <v>56</v>
      </c>
    </row>
    <row r="380" spans="2:14" x14ac:dyDescent="0.25">
      <c r="B380" s="196"/>
      <c r="C380" s="198"/>
      <c r="D380" s="199"/>
      <c r="E380" s="199"/>
      <c r="F380" s="199"/>
      <c r="G380" s="199"/>
      <c r="H380" s="200"/>
      <c r="I380" s="79" t="s">
        <v>57</v>
      </c>
      <c r="J380" s="79" t="s">
        <v>58</v>
      </c>
      <c r="K380" s="79" t="s">
        <v>59</v>
      </c>
      <c r="L380" s="79" t="s">
        <v>60</v>
      </c>
      <c r="M380" s="193"/>
      <c r="N380" s="203"/>
    </row>
    <row r="381" spans="2:14" x14ac:dyDescent="0.25">
      <c r="B381" s="182" t="s">
        <v>61</v>
      </c>
      <c r="C381" s="183"/>
      <c r="D381" s="183"/>
      <c r="E381" s="183"/>
      <c r="F381" s="183"/>
      <c r="G381" s="184"/>
      <c r="H381" s="80" t="s">
        <v>62</v>
      </c>
      <c r="I381" s="81">
        <v>296.07</v>
      </c>
      <c r="J381" s="81">
        <v>210.92</v>
      </c>
      <c r="K381" s="81">
        <v>105.85</v>
      </c>
      <c r="L381" s="81"/>
      <c r="M381" s="81">
        <v>8.98</v>
      </c>
      <c r="N381" s="81"/>
    </row>
    <row r="382" spans="2:14" x14ac:dyDescent="0.25">
      <c r="B382" s="185"/>
      <c r="C382" s="186"/>
      <c r="D382" s="186"/>
      <c r="E382" s="186"/>
      <c r="F382" s="186"/>
      <c r="G382" s="187"/>
      <c r="H382" s="80" t="s">
        <v>63</v>
      </c>
      <c r="I382" s="81">
        <v>164.44</v>
      </c>
      <c r="J382" s="81">
        <v>117.18</v>
      </c>
      <c r="K382" s="81">
        <v>59.37</v>
      </c>
      <c r="L382" s="81"/>
      <c r="M382" s="81">
        <v>9.3699999999999992</v>
      </c>
      <c r="N382" s="81"/>
    </row>
    <row r="383" spans="2:14" x14ac:dyDescent="0.25">
      <c r="B383" s="185"/>
      <c r="C383" s="186"/>
      <c r="D383" s="186"/>
      <c r="E383" s="186"/>
      <c r="F383" s="186"/>
      <c r="G383" s="187"/>
      <c r="H383" s="80" t="s">
        <v>86</v>
      </c>
      <c r="I383" s="81">
        <v>31.25</v>
      </c>
      <c r="J383" s="81">
        <v>23.83</v>
      </c>
      <c r="K383" s="81">
        <v>12.11</v>
      </c>
      <c r="L383" s="81"/>
      <c r="M383" s="81">
        <v>0.78</v>
      </c>
      <c r="N383" s="81"/>
    </row>
    <row r="384" spans="2:14" x14ac:dyDescent="0.25">
      <c r="B384" s="82"/>
      <c r="C384" s="83"/>
      <c r="D384" s="83"/>
      <c r="E384" s="83"/>
      <c r="F384" s="83"/>
      <c r="G384" s="84"/>
      <c r="H384" s="80" t="s">
        <v>64</v>
      </c>
      <c r="I384" s="81">
        <v>97.65</v>
      </c>
      <c r="J384" s="81">
        <v>71.09</v>
      </c>
      <c r="K384" s="81">
        <v>36.409999999999997</v>
      </c>
      <c r="L384" s="81"/>
      <c r="M384" s="81">
        <v>1.95</v>
      </c>
      <c r="N384" s="81"/>
    </row>
    <row r="385" spans="2:14" x14ac:dyDescent="0.25">
      <c r="B385" s="85" t="s">
        <v>90</v>
      </c>
      <c r="C385" s="86" t="s">
        <v>66</v>
      </c>
      <c r="D385" s="85">
        <v>34</v>
      </c>
      <c r="E385" s="85">
        <v>42</v>
      </c>
      <c r="F385" s="85">
        <v>1</v>
      </c>
      <c r="G385" s="87">
        <v>15.5</v>
      </c>
      <c r="H385" s="88" t="s">
        <v>62</v>
      </c>
      <c r="I385" s="89">
        <v>158</v>
      </c>
      <c r="J385" s="89">
        <v>140</v>
      </c>
      <c r="K385" s="89">
        <v>27</v>
      </c>
      <c r="L385" s="90">
        <f t="shared" ref="L385:L389" si="50">IFERROR(K385+J385+I385,"")</f>
        <v>325</v>
      </c>
      <c r="M385" s="90">
        <v>150</v>
      </c>
      <c r="N385" s="90">
        <f t="shared" ref="N385:N389" si="51">IFERROR(L385+M385,"")</f>
        <v>475</v>
      </c>
    </row>
    <row r="386" spans="2:14" x14ac:dyDescent="0.25">
      <c r="B386" s="79"/>
      <c r="C386" s="79"/>
      <c r="D386" s="79"/>
      <c r="E386" s="79"/>
      <c r="F386" s="79"/>
      <c r="G386" s="79"/>
      <c r="H386" s="91" t="s">
        <v>67</v>
      </c>
      <c r="I386" s="92">
        <f>IFERROR(I385*I381,"")</f>
        <v>46779.06</v>
      </c>
      <c r="J386" s="92">
        <f>IFERROR(J385*J381,"")</f>
        <v>29528.799999999999</v>
      </c>
      <c r="K386" s="92">
        <f>IFERROR(K385*K381,"")</f>
        <v>2857.95</v>
      </c>
      <c r="L386" s="92">
        <f t="shared" si="50"/>
        <v>79165.81</v>
      </c>
      <c r="M386" s="92">
        <f>IFERROR(M385*M381,"")</f>
        <v>1347</v>
      </c>
      <c r="N386" s="93">
        <f t="shared" si="51"/>
        <v>80512.81</v>
      </c>
    </row>
    <row r="387" spans="2:14" x14ac:dyDescent="0.25">
      <c r="B387" s="79"/>
      <c r="C387" s="79"/>
      <c r="D387" s="79"/>
      <c r="E387" s="79"/>
      <c r="F387" s="79"/>
      <c r="G387" s="79"/>
      <c r="H387" s="88" t="s">
        <v>63</v>
      </c>
      <c r="I387" s="89">
        <v>7</v>
      </c>
      <c r="J387" s="89">
        <v>21</v>
      </c>
      <c r="K387" s="89">
        <v>2</v>
      </c>
      <c r="L387" s="90">
        <f t="shared" si="50"/>
        <v>30</v>
      </c>
      <c r="M387" s="90">
        <v>13</v>
      </c>
      <c r="N387" s="90">
        <f t="shared" si="51"/>
        <v>43</v>
      </c>
    </row>
    <row r="388" spans="2:14" x14ac:dyDescent="0.25">
      <c r="B388" s="79"/>
      <c r="C388" s="79"/>
      <c r="D388" s="79"/>
      <c r="E388" s="79"/>
      <c r="F388" s="79"/>
      <c r="G388" s="79"/>
      <c r="H388" s="91" t="s">
        <v>67</v>
      </c>
      <c r="I388" s="92">
        <f>IFERROR(I387*I382,"")</f>
        <v>1151.08</v>
      </c>
      <c r="J388" s="92">
        <f>IFERROR(J387*J382,"")</f>
        <v>2460.7800000000002</v>
      </c>
      <c r="K388" s="92">
        <f>IFERROR(K387*K382,"")</f>
        <v>118.74</v>
      </c>
      <c r="L388" s="92">
        <f t="shared" si="50"/>
        <v>3730.6</v>
      </c>
      <c r="M388" s="92">
        <f>IFERROR(M387*M382,"")</f>
        <v>121.80999999999999</v>
      </c>
      <c r="N388" s="93">
        <f t="shared" si="51"/>
        <v>3852.41</v>
      </c>
    </row>
    <row r="389" spans="2:14" x14ac:dyDescent="0.25">
      <c r="B389" s="79"/>
      <c r="C389" s="79"/>
      <c r="D389" s="79"/>
      <c r="E389" s="79"/>
      <c r="F389" s="79"/>
      <c r="G389" s="79"/>
      <c r="H389" s="96" t="s">
        <v>86</v>
      </c>
      <c r="I389" s="128">
        <v>16</v>
      </c>
      <c r="J389" s="128">
        <v>4</v>
      </c>
      <c r="K389" s="128">
        <v>0</v>
      </c>
      <c r="L389" s="90">
        <f t="shared" si="50"/>
        <v>20</v>
      </c>
      <c r="M389" s="128">
        <v>19</v>
      </c>
      <c r="N389" s="90">
        <f t="shared" si="51"/>
        <v>39</v>
      </c>
    </row>
    <row r="390" spans="2:14" x14ac:dyDescent="0.25">
      <c r="B390" s="79"/>
      <c r="C390" s="79"/>
      <c r="D390" s="79"/>
      <c r="E390" s="79"/>
      <c r="F390" s="79"/>
      <c r="G390" s="79"/>
      <c r="H390" s="91" t="s">
        <v>67</v>
      </c>
      <c r="I390" s="92">
        <f>IFERROR(I389*I383,"")</f>
        <v>500</v>
      </c>
      <c r="J390" s="92">
        <f t="shared" ref="J390" si="52">IFERROR(J389*J383,"")</f>
        <v>95.32</v>
      </c>
      <c r="K390" s="92">
        <f t="shared" ref="K390" si="53">IFERROR(K389*K383,"")</f>
        <v>0</v>
      </c>
      <c r="L390" s="92">
        <f>IFERROR(K390+J390+I390,"")</f>
        <v>595.31999999999994</v>
      </c>
      <c r="M390" s="92">
        <f>IFERROR(M389*M383,"")</f>
        <v>14.82</v>
      </c>
      <c r="N390" s="93">
        <f>IFERROR(L390+M390,"")</f>
        <v>610.14</v>
      </c>
    </row>
    <row r="391" spans="2:14" x14ac:dyDescent="0.25">
      <c r="B391" s="79"/>
      <c r="C391" s="79"/>
      <c r="D391" s="79"/>
      <c r="E391" s="79"/>
      <c r="F391" s="79"/>
      <c r="G391" s="79"/>
      <c r="H391" s="96" t="s">
        <v>64</v>
      </c>
      <c r="I391" s="128">
        <v>684</v>
      </c>
      <c r="J391" s="128">
        <v>360</v>
      </c>
      <c r="K391" s="128">
        <v>6</v>
      </c>
      <c r="L391" s="90">
        <f t="shared" ref="L391" si="54">IFERROR(K391+J391+I391,"")</f>
        <v>1050</v>
      </c>
      <c r="M391" s="128">
        <v>539</v>
      </c>
      <c r="N391" s="90">
        <f t="shared" ref="N391" si="55">IFERROR(L391+M391,"")</f>
        <v>1589</v>
      </c>
    </row>
    <row r="392" spans="2:14" x14ac:dyDescent="0.25">
      <c r="B392" s="79"/>
      <c r="C392" s="79"/>
      <c r="D392" s="79"/>
      <c r="E392" s="79"/>
      <c r="F392" s="79"/>
      <c r="G392" s="79"/>
      <c r="H392" s="91" t="s">
        <v>67</v>
      </c>
      <c r="I392" s="92">
        <f>IFERROR(I391*I384,"")</f>
        <v>66792.600000000006</v>
      </c>
      <c r="J392" s="92">
        <f t="shared" ref="J392:M392" si="56">IFERROR(J391*J384,"")</f>
        <v>25592.400000000001</v>
      </c>
      <c r="K392" s="92">
        <f t="shared" si="56"/>
        <v>218.45999999999998</v>
      </c>
      <c r="L392" s="92">
        <f>IFERROR(K392+J392+I392,"")</f>
        <v>92603.46</v>
      </c>
      <c r="M392" s="92">
        <f t="shared" si="56"/>
        <v>1051.05</v>
      </c>
      <c r="N392" s="93">
        <f>IFERROR(L392+M392,"")</f>
        <v>93654.510000000009</v>
      </c>
    </row>
    <row r="393" spans="2:14" x14ac:dyDescent="0.25">
      <c r="B393" s="79"/>
      <c r="C393" s="79"/>
      <c r="D393" s="79"/>
      <c r="E393" s="79"/>
      <c r="F393" s="79"/>
      <c r="G393" s="79"/>
      <c r="H393" s="139" t="s">
        <v>68</v>
      </c>
      <c r="I393" s="99">
        <f ca="1">SUM(I385:OFFSET(I393,-1,0))-I394</f>
        <v>865</v>
      </c>
      <c r="J393" s="99">
        <f ca="1">SUM(J385:OFFSET(J393,-1,0))-J394</f>
        <v>525</v>
      </c>
      <c r="K393" s="99">
        <f ca="1">SUM(K385:OFFSET(K393,-1,0))-K394</f>
        <v>35</v>
      </c>
      <c r="L393" s="99">
        <f t="shared" ref="L393:L394" ca="1" si="57">K393+J393+I393</f>
        <v>1425</v>
      </c>
      <c r="M393" s="99">
        <f ca="1">SUM(M385:OFFSET(M393,-1,0))-M394</f>
        <v>721.00000000000045</v>
      </c>
      <c r="N393" s="100">
        <f t="shared" ref="N393:N394" ca="1" si="58">L393+M393</f>
        <v>2146.0000000000005</v>
      </c>
    </row>
    <row r="394" spans="2:14" x14ac:dyDescent="0.25">
      <c r="B394" s="79"/>
      <c r="C394" s="79"/>
      <c r="D394" s="79"/>
      <c r="E394" s="79"/>
      <c r="F394" s="79"/>
      <c r="G394" s="79"/>
      <c r="H394" s="98" t="s">
        <v>69</v>
      </c>
      <c r="I394" s="92">
        <f>SUMIF(H385:H392,"стоимость",I385:I392)</f>
        <v>115222.74</v>
      </c>
      <c r="J394" s="92">
        <f>SUMIF(H385:H392,"стоимость",J385:J392)</f>
        <v>57677.3</v>
      </c>
      <c r="K394" s="92">
        <f>SUMIF(H385:H392,"стоимость",K385:K392)</f>
        <v>3195.1499999999996</v>
      </c>
      <c r="L394" s="92">
        <f t="shared" si="57"/>
        <v>176095.19</v>
      </c>
      <c r="M394" s="92">
        <f>SUMIF(H385:H392,"стоимость",M385:M392)</f>
        <v>2534.6799999999998</v>
      </c>
      <c r="N394" s="93">
        <f t="shared" si="58"/>
        <v>178629.87</v>
      </c>
    </row>
    <row r="395" spans="2:14" x14ac:dyDescent="0.25">
      <c r="B395" s="188" t="s">
        <v>88</v>
      </c>
      <c r="C395" s="189"/>
      <c r="D395" s="189"/>
      <c r="E395" s="204"/>
      <c r="F395" s="140">
        <v>1</v>
      </c>
      <c r="G395" s="102"/>
      <c r="H395" s="103"/>
      <c r="I395" s="104"/>
      <c r="J395" s="104"/>
      <c r="K395" s="104"/>
      <c r="L395" s="104"/>
      <c r="M395" s="104"/>
      <c r="N395" s="104">
        <f>F395*N394</f>
        <v>178629.87</v>
      </c>
    </row>
    <row r="396" spans="2:14" x14ac:dyDescent="0.25">
      <c r="B396" s="190" t="s">
        <v>70</v>
      </c>
      <c r="C396" s="190"/>
      <c r="D396" s="190"/>
      <c r="E396" s="190"/>
      <c r="F396" s="105"/>
      <c r="G396" s="75"/>
      <c r="H396" s="76"/>
      <c r="I396" s="141"/>
      <c r="J396" s="106"/>
      <c r="K396" s="106"/>
      <c r="L396" s="107"/>
      <c r="M396" s="106"/>
      <c r="N396" s="106"/>
    </row>
    <row r="397" spans="2:14" x14ac:dyDescent="0.25">
      <c r="B397" s="191" t="s">
        <v>71</v>
      </c>
      <c r="C397" s="191"/>
      <c r="D397" s="191"/>
      <c r="E397" s="191"/>
      <c r="F397" s="191"/>
      <c r="G397" s="191"/>
      <c r="H397" s="191"/>
      <c r="I397" s="191"/>
      <c r="J397" s="108"/>
      <c r="K397" s="108"/>
      <c r="L397" s="109"/>
      <c r="M397" s="108"/>
      <c r="N397" s="108"/>
    </row>
    <row r="398" spans="2:14" x14ac:dyDescent="0.25">
      <c r="B398" s="192" t="s">
        <v>72</v>
      </c>
      <c r="C398" s="192"/>
      <c r="D398" s="192"/>
      <c r="E398" s="192"/>
      <c r="F398" s="192"/>
      <c r="G398" s="192"/>
      <c r="H398" s="192"/>
      <c r="I398" s="192"/>
      <c r="J398" s="106"/>
      <c r="K398" s="106"/>
      <c r="L398" s="107"/>
      <c r="M398" s="106"/>
      <c r="N398" s="106"/>
    </row>
    <row r="399" spans="2:14" x14ac:dyDescent="0.25">
      <c r="B399" s="192" t="s">
        <v>73</v>
      </c>
      <c r="C399" s="192"/>
      <c r="D399" s="192"/>
      <c r="E399" s="192"/>
      <c r="F399" s="192"/>
      <c r="G399" s="192"/>
      <c r="H399" s="192"/>
      <c r="I399" s="192"/>
      <c r="J399" s="106"/>
      <c r="K399" s="106"/>
      <c r="L399" s="107"/>
      <c r="M399" s="106"/>
      <c r="N399" s="106"/>
    </row>
    <row r="400" spans="2:14" x14ac:dyDescent="0.25">
      <c r="B400" s="192" t="s">
        <v>74</v>
      </c>
      <c r="C400" s="192"/>
      <c r="D400" s="192"/>
      <c r="E400" s="192"/>
      <c r="F400" s="192"/>
      <c r="G400" s="192"/>
      <c r="H400" s="192"/>
      <c r="I400" s="192"/>
      <c r="J400" s="106"/>
      <c r="K400" s="106"/>
      <c r="L400" s="107"/>
      <c r="M400" s="106"/>
      <c r="N400" s="106"/>
    </row>
    <row r="401" spans="2:14" x14ac:dyDescent="0.25">
      <c r="B401" s="192" t="s">
        <v>75</v>
      </c>
      <c r="C401" s="192"/>
      <c r="D401" s="192"/>
      <c r="E401" s="192"/>
      <c r="F401" s="192"/>
      <c r="G401" s="192"/>
      <c r="H401" s="192"/>
      <c r="I401" s="192"/>
      <c r="J401" s="75"/>
      <c r="K401" s="75"/>
      <c r="L401" s="75"/>
      <c r="M401" s="75"/>
      <c r="N401" s="75"/>
    </row>
    <row r="402" spans="2:14" x14ac:dyDescent="0.25">
      <c r="B402" s="192" t="s">
        <v>76</v>
      </c>
      <c r="C402" s="192"/>
      <c r="D402" s="192"/>
      <c r="E402" s="192"/>
      <c r="F402" s="192"/>
      <c r="G402" s="192"/>
      <c r="H402" s="192"/>
      <c r="I402" s="192"/>
      <c r="J402" s="75"/>
      <c r="K402" s="75"/>
      <c r="L402" s="75"/>
      <c r="M402" s="75"/>
      <c r="N402" s="75"/>
    </row>
    <row r="403" spans="2:14" x14ac:dyDescent="0.25">
      <c r="B403" s="192" t="s">
        <v>77</v>
      </c>
      <c r="C403" s="192"/>
      <c r="D403" s="192"/>
      <c r="E403" s="192"/>
      <c r="F403" s="192"/>
      <c r="G403" s="192"/>
      <c r="H403" s="192"/>
      <c r="I403" s="192"/>
      <c r="J403" s="75"/>
      <c r="K403" s="75"/>
      <c r="L403" s="75"/>
      <c r="M403" s="75"/>
      <c r="N403" s="75"/>
    </row>
    <row r="404" spans="2:14" x14ac:dyDescent="0.25">
      <c r="B404" s="192" t="s">
        <v>78</v>
      </c>
      <c r="C404" s="192"/>
      <c r="D404" s="192"/>
      <c r="E404" s="192"/>
      <c r="F404" s="192"/>
      <c r="G404" s="192"/>
      <c r="H404" s="192"/>
      <c r="I404" s="192"/>
      <c r="J404" s="75"/>
      <c r="K404" s="75"/>
      <c r="L404" s="75"/>
      <c r="M404" s="75"/>
      <c r="N404" s="75"/>
    </row>
    <row r="405" spans="2:14" x14ac:dyDescent="0.25">
      <c r="B405" s="110"/>
      <c r="C405" s="110"/>
      <c r="D405" s="110"/>
      <c r="E405" s="110"/>
      <c r="F405" s="110"/>
      <c r="G405" s="110"/>
      <c r="H405" s="110"/>
      <c r="I405" s="110"/>
      <c r="J405" s="75"/>
      <c r="K405" s="75"/>
      <c r="L405" s="75"/>
      <c r="M405" s="75"/>
      <c r="N405" s="75"/>
    </row>
    <row r="406" spans="2:14" x14ac:dyDescent="0.25">
      <c r="B406" s="75" t="s">
        <v>79</v>
      </c>
      <c r="C406" s="75"/>
      <c r="D406" s="75"/>
      <c r="E406" s="75"/>
      <c r="F406" s="75"/>
      <c r="G406" s="75"/>
      <c r="H406" s="76"/>
      <c r="I406" s="75"/>
      <c r="J406" s="75" t="s">
        <v>80</v>
      </c>
      <c r="K406" s="75"/>
      <c r="L406" s="75"/>
      <c r="M406" s="75"/>
      <c r="N406" s="75"/>
    </row>
    <row r="407" spans="2:14" x14ac:dyDescent="0.25">
      <c r="B407" s="111"/>
      <c r="C407" s="111"/>
      <c r="D407" s="75"/>
      <c r="E407" s="75"/>
      <c r="F407" s="75"/>
      <c r="G407" s="75"/>
      <c r="H407" s="76"/>
      <c r="I407" s="75"/>
      <c r="J407" s="111"/>
      <c r="K407" s="111"/>
      <c r="L407" s="111"/>
      <c r="M407" s="75"/>
      <c r="N407" s="75"/>
    </row>
    <row r="408" spans="2:14" x14ac:dyDescent="0.25">
      <c r="B408" s="112" t="s">
        <v>82</v>
      </c>
      <c r="C408" s="75"/>
      <c r="D408" s="75"/>
      <c r="E408" s="75"/>
      <c r="F408" s="75"/>
      <c r="G408" s="75"/>
      <c r="H408" s="76"/>
      <c r="I408" s="75"/>
      <c r="J408" s="75" t="s">
        <v>82</v>
      </c>
      <c r="K408" s="75"/>
      <c r="L408" s="75"/>
      <c r="M408" s="75"/>
      <c r="N408" s="75"/>
    </row>
    <row r="409" spans="2:14" x14ac:dyDescent="0.25">
      <c r="B409" s="75"/>
      <c r="C409" s="75"/>
      <c r="D409" s="75"/>
      <c r="E409" s="75"/>
      <c r="F409" s="75"/>
      <c r="G409" s="75"/>
      <c r="H409" s="76"/>
      <c r="I409" s="75"/>
      <c r="J409" s="75"/>
      <c r="K409" s="75"/>
      <c r="L409" s="75"/>
      <c r="M409" s="75"/>
      <c r="N409" s="75"/>
    </row>
    <row r="410" spans="2:14" x14ac:dyDescent="0.25">
      <c r="B410" s="111"/>
      <c r="C410" s="111"/>
      <c r="D410" s="75"/>
      <c r="E410" s="75"/>
      <c r="F410" s="75"/>
      <c r="G410" s="75"/>
      <c r="H410" s="76"/>
      <c r="I410" s="75"/>
      <c r="J410" s="111"/>
      <c r="K410" s="111"/>
      <c r="L410" s="111"/>
      <c r="M410" s="75"/>
      <c r="N410" s="75"/>
    </row>
    <row r="411" spans="2:14" x14ac:dyDescent="0.25">
      <c r="B411" s="113" t="s">
        <v>83</v>
      </c>
      <c r="C411" s="75"/>
      <c r="D411" s="75"/>
      <c r="E411" s="75"/>
      <c r="F411" s="75"/>
      <c r="G411" s="75"/>
      <c r="H411" s="76"/>
      <c r="I411" s="75"/>
      <c r="J411" s="181" t="s">
        <v>83</v>
      </c>
      <c r="K411" s="181"/>
      <c r="L411" s="181"/>
      <c r="M411" s="75"/>
      <c r="N411" s="75"/>
    </row>
    <row r="412" spans="2:14" x14ac:dyDescent="0.25">
      <c r="B412" s="75"/>
      <c r="C412" s="75"/>
      <c r="D412" s="75"/>
      <c r="E412" s="75"/>
      <c r="F412" s="75"/>
      <c r="G412" s="75"/>
      <c r="H412" s="76"/>
      <c r="I412" s="75"/>
      <c r="J412" s="75"/>
      <c r="K412" s="75"/>
      <c r="L412" s="75"/>
      <c r="M412" s="75"/>
      <c r="N412" s="75"/>
    </row>
    <row r="413" spans="2:14" x14ac:dyDescent="0.25">
      <c r="B413" s="110" t="s">
        <v>84</v>
      </c>
      <c r="C413" s="75"/>
      <c r="D413" s="75"/>
      <c r="E413" s="75"/>
      <c r="F413" s="75"/>
      <c r="G413" s="75"/>
      <c r="H413" s="76"/>
      <c r="I413" s="75"/>
      <c r="J413" s="75" t="s">
        <v>84</v>
      </c>
      <c r="K413" s="75"/>
      <c r="L413" s="75"/>
      <c r="M413" s="75"/>
      <c r="N413" s="75"/>
    </row>
    <row r="414" spans="2:14" x14ac:dyDescent="0.25">
      <c r="B414" s="110"/>
      <c r="C414" s="75"/>
      <c r="D414" s="75"/>
      <c r="E414" s="75"/>
      <c r="F414" s="75"/>
      <c r="G414" s="75"/>
      <c r="H414" s="76"/>
      <c r="I414" s="75"/>
      <c r="J414" s="75"/>
      <c r="K414" s="75"/>
      <c r="L414" s="75"/>
      <c r="M414" s="75"/>
      <c r="N414" s="75"/>
    </row>
    <row r="415" spans="2:14" x14ac:dyDescent="0.25">
      <c r="B415" s="110"/>
      <c r="C415" s="75"/>
      <c r="D415" s="75"/>
      <c r="E415" s="75"/>
      <c r="F415" s="75"/>
      <c r="G415" s="75"/>
      <c r="H415" s="76"/>
      <c r="I415" s="75"/>
      <c r="J415" s="75"/>
      <c r="K415" s="75"/>
      <c r="L415" s="75"/>
      <c r="M415" s="75"/>
      <c r="N415" s="75"/>
    </row>
    <row r="417" spans="2:14" x14ac:dyDescent="0.25">
      <c r="B417" s="75"/>
      <c r="C417" s="75"/>
      <c r="D417" s="75"/>
      <c r="E417" s="75"/>
      <c r="F417" s="75"/>
      <c r="G417" s="75"/>
      <c r="H417" s="76"/>
      <c r="I417" s="75"/>
      <c r="J417" s="75"/>
      <c r="K417" s="75"/>
      <c r="M417" s="75"/>
      <c r="N417" s="77" t="s">
        <v>37</v>
      </c>
    </row>
    <row r="418" spans="2:14" x14ac:dyDescent="0.25">
      <c r="B418" s="75"/>
      <c r="C418" s="75"/>
      <c r="D418" s="75"/>
      <c r="E418" s="75"/>
      <c r="F418" s="75"/>
      <c r="G418" s="75"/>
      <c r="H418" s="76"/>
      <c r="I418" s="75"/>
      <c r="J418" s="75"/>
      <c r="K418" s="75"/>
      <c r="M418" s="75"/>
      <c r="N418" s="77" t="s">
        <v>38</v>
      </c>
    </row>
    <row r="419" spans="2:14" x14ac:dyDescent="0.25">
      <c r="B419" s="75"/>
      <c r="C419" s="75"/>
      <c r="D419" s="75"/>
      <c r="E419" s="75"/>
      <c r="F419" s="75"/>
      <c r="G419" s="75"/>
      <c r="H419" s="76"/>
      <c r="I419" s="75"/>
      <c r="J419" s="75"/>
      <c r="K419" s="75"/>
      <c r="M419" s="75"/>
      <c r="N419" s="77" t="s">
        <v>39</v>
      </c>
    </row>
    <row r="420" spans="2:14" x14ac:dyDescent="0.25">
      <c r="B420" s="75"/>
      <c r="C420" s="75"/>
      <c r="D420" s="75"/>
      <c r="E420" s="75"/>
      <c r="F420" s="75"/>
      <c r="G420" s="75"/>
      <c r="H420" s="76"/>
      <c r="I420" s="75"/>
      <c r="J420" s="75"/>
      <c r="K420" s="75"/>
      <c r="L420" s="75"/>
      <c r="M420" s="75"/>
      <c r="N420" s="75"/>
    </row>
    <row r="421" spans="2:14" x14ac:dyDescent="0.25">
      <c r="B421" s="75"/>
      <c r="C421" s="194" t="s">
        <v>40</v>
      </c>
      <c r="D421" s="194"/>
      <c r="E421" s="194"/>
      <c r="F421" s="194"/>
      <c r="G421" s="194"/>
      <c r="H421" s="194"/>
      <c r="I421" s="194"/>
      <c r="J421" s="194"/>
      <c r="K421" s="194"/>
      <c r="L421" s="194"/>
      <c r="M421" s="75"/>
      <c r="N421" s="75"/>
    </row>
    <row r="422" spans="2:14" x14ac:dyDescent="0.25">
      <c r="B422" s="75"/>
      <c r="C422" s="194" t="s">
        <v>41</v>
      </c>
      <c r="D422" s="194"/>
      <c r="E422" s="194"/>
      <c r="F422" s="194"/>
      <c r="G422" s="194"/>
      <c r="H422" s="194"/>
      <c r="I422" s="194"/>
      <c r="J422" s="194"/>
      <c r="K422" s="194"/>
      <c r="L422" s="194"/>
      <c r="M422" s="75"/>
      <c r="N422" s="75"/>
    </row>
    <row r="423" spans="2:14" x14ac:dyDescent="0.25">
      <c r="B423" s="75" t="s">
        <v>42</v>
      </c>
      <c r="C423" s="78"/>
      <c r="D423" s="78"/>
      <c r="E423" s="78"/>
      <c r="F423" s="78"/>
      <c r="G423" s="78"/>
      <c r="H423" s="78"/>
      <c r="I423" s="78"/>
      <c r="J423" s="78"/>
      <c r="K423" s="78"/>
      <c r="L423" s="194" t="s">
        <v>43</v>
      </c>
      <c r="M423" s="194"/>
      <c r="N423" s="194"/>
    </row>
    <row r="424" spans="2:14" x14ac:dyDescent="0.25">
      <c r="B424" s="75"/>
      <c r="C424" s="78"/>
      <c r="D424" s="78"/>
      <c r="E424" s="78"/>
      <c r="F424" s="78"/>
      <c r="G424" s="78"/>
      <c r="H424" s="78"/>
      <c r="I424" s="78"/>
      <c r="J424" s="78"/>
      <c r="K424" s="78"/>
      <c r="L424" s="78"/>
      <c r="M424" s="78"/>
      <c r="N424" s="78"/>
    </row>
    <row r="425" spans="2:14" x14ac:dyDescent="0.25">
      <c r="B425" s="75" t="s">
        <v>44</v>
      </c>
      <c r="C425" s="78"/>
      <c r="D425" s="78"/>
      <c r="E425" s="78"/>
      <c r="F425" s="78"/>
      <c r="G425" s="78"/>
      <c r="H425" s="78"/>
      <c r="I425" s="78"/>
      <c r="J425" s="78"/>
      <c r="K425" s="78"/>
      <c r="L425" s="78"/>
      <c r="M425" s="78"/>
      <c r="N425" s="78"/>
    </row>
    <row r="426" spans="2:14" x14ac:dyDescent="0.25">
      <c r="B426" s="75" t="s">
        <v>45</v>
      </c>
      <c r="C426" s="78"/>
      <c r="D426" s="78"/>
      <c r="E426" s="78"/>
      <c r="F426" s="78"/>
      <c r="G426" s="78"/>
      <c r="H426" s="78"/>
      <c r="I426" s="78"/>
      <c r="J426" s="78"/>
      <c r="K426" s="78"/>
      <c r="L426" s="78"/>
      <c r="M426" s="78"/>
      <c r="N426" s="78"/>
    </row>
    <row r="427" spans="2:14" x14ac:dyDescent="0.25">
      <c r="B427" s="75" t="s">
        <v>46</v>
      </c>
      <c r="C427" s="78"/>
      <c r="D427" s="78"/>
      <c r="E427" s="78"/>
      <c r="F427" s="78"/>
      <c r="G427" s="78"/>
      <c r="H427" s="78"/>
      <c r="I427" s="78"/>
      <c r="J427" s="78"/>
      <c r="K427" s="78"/>
      <c r="L427" s="78"/>
      <c r="M427" s="78"/>
      <c r="N427" s="78"/>
    </row>
    <row r="428" spans="2:14" x14ac:dyDescent="0.25">
      <c r="B428" s="75"/>
      <c r="C428" s="78"/>
      <c r="D428" s="78"/>
      <c r="E428" s="78"/>
      <c r="F428" s="78"/>
      <c r="G428" s="78"/>
      <c r="H428" s="78"/>
      <c r="I428" s="78"/>
      <c r="J428" s="78"/>
      <c r="K428" s="78"/>
      <c r="L428" s="78"/>
      <c r="M428" s="78"/>
      <c r="N428" s="78"/>
    </row>
    <row r="429" spans="2:14" x14ac:dyDescent="0.25">
      <c r="B429" s="75"/>
      <c r="C429" s="75"/>
      <c r="D429" s="75"/>
      <c r="E429" s="75"/>
      <c r="F429" s="75"/>
      <c r="G429" s="75"/>
      <c r="H429" s="76"/>
      <c r="I429" s="75"/>
      <c r="J429" s="75"/>
      <c r="K429" s="75"/>
      <c r="L429" s="75"/>
      <c r="M429" s="75"/>
      <c r="N429" s="75"/>
    </row>
    <row r="430" spans="2:14" x14ac:dyDescent="0.25">
      <c r="B430" s="195" t="s">
        <v>47</v>
      </c>
      <c r="C430" s="197" t="s">
        <v>48</v>
      </c>
      <c r="D430" s="199" t="s">
        <v>49</v>
      </c>
      <c r="E430" s="199" t="s">
        <v>50</v>
      </c>
      <c r="F430" s="199" t="s">
        <v>51</v>
      </c>
      <c r="G430" s="199" t="s">
        <v>52</v>
      </c>
      <c r="H430" s="200" t="s">
        <v>53</v>
      </c>
      <c r="I430" s="201" t="s">
        <v>54</v>
      </c>
      <c r="J430" s="201"/>
      <c r="K430" s="201"/>
      <c r="L430" s="201"/>
      <c r="M430" s="193" t="s">
        <v>55</v>
      </c>
      <c r="N430" s="202" t="s">
        <v>56</v>
      </c>
    </row>
    <row r="431" spans="2:14" x14ac:dyDescent="0.25">
      <c r="B431" s="196"/>
      <c r="C431" s="198"/>
      <c r="D431" s="199"/>
      <c r="E431" s="199"/>
      <c r="F431" s="199"/>
      <c r="G431" s="199"/>
      <c r="H431" s="200"/>
      <c r="I431" s="79" t="s">
        <v>57</v>
      </c>
      <c r="J431" s="79" t="s">
        <v>58</v>
      </c>
      <c r="K431" s="79" t="s">
        <v>59</v>
      </c>
      <c r="L431" s="79" t="s">
        <v>60</v>
      </c>
      <c r="M431" s="193"/>
      <c r="N431" s="203"/>
    </row>
    <row r="432" spans="2:14" x14ac:dyDescent="0.25">
      <c r="B432" s="182" t="s">
        <v>61</v>
      </c>
      <c r="C432" s="183"/>
      <c r="D432" s="183"/>
      <c r="E432" s="183"/>
      <c r="F432" s="183"/>
      <c r="G432" s="184"/>
      <c r="H432" s="80" t="s">
        <v>62</v>
      </c>
      <c r="I432" s="81">
        <v>296.07</v>
      </c>
      <c r="J432" s="81">
        <v>210.92</v>
      </c>
      <c r="K432" s="81">
        <v>105.85</v>
      </c>
      <c r="L432" s="81"/>
      <c r="M432" s="81">
        <v>8.98</v>
      </c>
      <c r="N432" s="81"/>
    </row>
    <row r="433" spans="2:14" x14ac:dyDescent="0.25">
      <c r="B433" s="185"/>
      <c r="C433" s="186"/>
      <c r="D433" s="186"/>
      <c r="E433" s="186"/>
      <c r="F433" s="186"/>
      <c r="G433" s="187"/>
      <c r="H433" s="80" t="s">
        <v>63</v>
      </c>
      <c r="I433" s="81">
        <v>164.44</v>
      </c>
      <c r="J433" s="81">
        <v>117.18</v>
      </c>
      <c r="K433" s="81">
        <v>59.37</v>
      </c>
      <c r="L433" s="81"/>
      <c r="M433" s="81">
        <v>9.3699999999999992</v>
      </c>
      <c r="N433" s="81"/>
    </row>
    <row r="434" spans="2:14" x14ac:dyDescent="0.25">
      <c r="B434" s="185"/>
      <c r="C434" s="186"/>
      <c r="D434" s="186"/>
      <c r="E434" s="186"/>
      <c r="F434" s="186"/>
      <c r="G434" s="187"/>
      <c r="H434" s="80" t="s">
        <v>86</v>
      </c>
      <c r="I434" s="81">
        <v>31.25</v>
      </c>
      <c r="J434" s="81">
        <v>23.83</v>
      </c>
      <c r="K434" s="81">
        <v>12.11</v>
      </c>
      <c r="L434" s="81"/>
      <c r="M434" s="81">
        <v>0.78</v>
      </c>
      <c r="N434" s="81"/>
    </row>
    <row r="435" spans="2:14" x14ac:dyDescent="0.25">
      <c r="B435" s="82"/>
      <c r="C435" s="83"/>
      <c r="D435" s="83"/>
      <c r="E435" s="83"/>
      <c r="F435" s="83"/>
      <c r="G435" s="84"/>
      <c r="H435" s="80" t="s">
        <v>64</v>
      </c>
      <c r="I435" s="81">
        <v>97.65</v>
      </c>
      <c r="J435" s="81">
        <v>71.09</v>
      </c>
      <c r="K435" s="81">
        <v>36.409999999999997</v>
      </c>
      <c r="L435" s="81"/>
      <c r="M435" s="81">
        <v>1.95</v>
      </c>
      <c r="N435" s="81"/>
    </row>
    <row r="436" spans="2:14" x14ac:dyDescent="0.25">
      <c r="B436" s="85" t="s">
        <v>90</v>
      </c>
      <c r="C436" s="86" t="s">
        <v>66</v>
      </c>
      <c r="D436" s="85">
        <v>22</v>
      </c>
      <c r="E436" s="85">
        <v>1</v>
      </c>
      <c r="F436" s="85">
        <v>1</v>
      </c>
      <c r="G436" s="87">
        <v>12.5</v>
      </c>
      <c r="H436" s="88" t="s">
        <v>62</v>
      </c>
      <c r="I436" s="89">
        <v>108</v>
      </c>
      <c r="J436" s="89">
        <v>170</v>
      </c>
      <c r="K436" s="89">
        <v>60</v>
      </c>
      <c r="L436" s="90">
        <f t="shared" ref="L436:L440" si="59">IFERROR(K436+J436+I436,"")</f>
        <v>338</v>
      </c>
      <c r="M436" s="90">
        <v>107</v>
      </c>
      <c r="N436" s="90">
        <f t="shared" ref="N436:N440" si="60">IFERROR(L436+M436,"")</f>
        <v>445</v>
      </c>
    </row>
    <row r="437" spans="2:14" x14ac:dyDescent="0.25">
      <c r="B437" s="79"/>
      <c r="C437" s="79"/>
      <c r="D437" s="79"/>
      <c r="E437" s="79"/>
      <c r="F437" s="79"/>
      <c r="G437" s="79"/>
      <c r="H437" s="91" t="s">
        <v>67</v>
      </c>
      <c r="I437" s="92">
        <f>IFERROR(I436*I432,"")</f>
        <v>31975.559999999998</v>
      </c>
      <c r="J437" s="92">
        <f>IFERROR(J436*J432,"")</f>
        <v>35856.400000000001</v>
      </c>
      <c r="K437" s="92">
        <f>IFERROR(K436*K432,"")</f>
        <v>6351</v>
      </c>
      <c r="L437" s="92">
        <f t="shared" si="59"/>
        <v>74182.959999999992</v>
      </c>
      <c r="M437" s="92">
        <f>IFERROR(M436*M432,"")</f>
        <v>960.86</v>
      </c>
      <c r="N437" s="93">
        <f t="shared" si="60"/>
        <v>75143.819999999992</v>
      </c>
    </row>
    <row r="438" spans="2:14" x14ac:dyDescent="0.25">
      <c r="B438" s="79"/>
      <c r="C438" s="79"/>
      <c r="D438" s="79"/>
      <c r="E438" s="79"/>
      <c r="F438" s="79"/>
      <c r="G438" s="79"/>
      <c r="H438" s="88" t="s">
        <v>63</v>
      </c>
      <c r="I438" s="89">
        <v>76</v>
      </c>
      <c r="J438" s="89">
        <v>31</v>
      </c>
      <c r="K438" s="89">
        <v>4</v>
      </c>
      <c r="L438" s="90">
        <f t="shared" si="59"/>
        <v>111</v>
      </c>
      <c r="M438" s="90">
        <v>50</v>
      </c>
      <c r="N438" s="90">
        <f t="shared" si="60"/>
        <v>161</v>
      </c>
    </row>
    <row r="439" spans="2:14" x14ac:dyDescent="0.25">
      <c r="B439" s="79"/>
      <c r="C439" s="79"/>
      <c r="D439" s="79"/>
      <c r="E439" s="79"/>
      <c r="F439" s="79"/>
      <c r="G439" s="79"/>
      <c r="H439" s="91" t="s">
        <v>67</v>
      </c>
      <c r="I439" s="92">
        <f>IFERROR(I438*I433,"")</f>
        <v>12497.44</v>
      </c>
      <c r="J439" s="92">
        <f>IFERROR(J438*J433,"")</f>
        <v>3632.5800000000004</v>
      </c>
      <c r="K439" s="92">
        <f>IFERROR(K438*K433,"")</f>
        <v>237.48</v>
      </c>
      <c r="L439" s="92">
        <f t="shared" si="59"/>
        <v>16367.5</v>
      </c>
      <c r="M439" s="92">
        <f>IFERROR(M438*M433,"")</f>
        <v>468.49999999999994</v>
      </c>
      <c r="N439" s="93">
        <f t="shared" si="60"/>
        <v>16836</v>
      </c>
    </row>
    <row r="440" spans="2:14" x14ac:dyDescent="0.25">
      <c r="B440" s="79"/>
      <c r="C440" s="79"/>
      <c r="D440" s="79"/>
      <c r="E440" s="79"/>
      <c r="F440" s="79"/>
      <c r="G440" s="79"/>
      <c r="H440" s="96" t="s">
        <v>86</v>
      </c>
      <c r="I440" s="128">
        <v>9</v>
      </c>
      <c r="J440" s="128">
        <v>3</v>
      </c>
      <c r="K440" s="128">
        <v>0</v>
      </c>
      <c r="L440" s="90">
        <f t="shared" si="59"/>
        <v>12</v>
      </c>
      <c r="M440" s="128">
        <v>3</v>
      </c>
      <c r="N440" s="90">
        <f t="shared" si="60"/>
        <v>15</v>
      </c>
    </row>
    <row r="441" spans="2:14" x14ac:dyDescent="0.25">
      <c r="B441" s="79"/>
      <c r="C441" s="79"/>
      <c r="D441" s="79"/>
      <c r="E441" s="79"/>
      <c r="F441" s="79"/>
      <c r="G441" s="79"/>
      <c r="H441" s="91" t="s">
        <v>67</v>
      </c>
      <c r="I441" s="92">
        <f>IFERROR(I440*I434,"")</f>
        <v>281.25</v>
      </c>
      <c r="J441" s="92">
        <f t="shared" ref="J441" si="61">IFERROR(J440*J434,"")</f>
        <v>71.489999999999995</v>
      </c>
      <c r="K441" s="92">
        <f t="shared" ref="K441" si="62">IFERROR(K440*K434,"")</f>
        <v>0</v>
      </c>
      <c r="L441" s="92">
        <f>IFERROR(K441+J441+I441,"")</f>
        <v>352.74</v>
      </c>
      <c r="M441" s="92">
        <f>IFERROR(M440*M434,"")</f>
        <v>2.34</v>
      </c>
      <c r="N441" s="93">
        <f>IFERROR(L441+M441,"")</f>
        <v>355.08</v>
      </c>
    </row>
    <row r="442" spans="2:14" x14ac:dyDescent="0.25">
      <c r="B442" s="79"/>
      <c r="C442" s="79"/>
      <c r="D442" s="79"/>
      <c r="E442" s="79"/>
      <c r="F442" s="79"/>
      <c r="G442" s="79"/>
      <c r="H442" s="96" t="s">
        <v>64</v>
      </c>
      <c r="I442" s="128">
        <v>534</v>
      </c>
      <c r="J442" s="128">
        <v>189</v>
      </c>
      <c r="K442" s="128">
        <v>10</v>
      </c>
      <c r="L442" s="90">
        <f t="shared" ref="L442" si="63">IFERROR(K442+J442+I442,"")</f>
        <v>733</v>
      </c>
      <c r="M442" s="128">
        <v>354</v>
      </c>
      <c r="N442" s="90">
        <f t="shared" ref="N442" si="64">IFERROR(L442+M442,"")</f>
        <v>1087</v>
      </c>
    </row>
    <row r="443" spans="2:14" x14ac:dyDescent="0.25">
      <c r="B443" s="79"/>
      <c r="C443" s="79"/>
      <c r="D443" s="79"/>
      <c r="E443" s="79"/>
      <c r="F443" s="79"/>
      <c r="G443" s="79"/>
      <c r="H443" s="91" t="s">
        <v>67</v>
      </c>
      <c r="I443" s="92">
        <f>IFERROR(I442*I435,"")</f>
        <v>52145.100000000006</v>
      </c>
      <c r="J443" s="92">
        <f t="shared" ref="J443:M443" si="65">IFERROR(J442*J435,"")</f>
        <v>13436.01</v>
      </c>
      <c r="K443" s="92">
        <f t="shared" si="65"/>
        <v>364.09999999999997</v>
      </c>
      <c r="L443" s="92">
        <f>IFERROR(K443+J443+I443,"")</f>
        <v>65945.210000000006</v>
      </c>
      <c r="M443" s="92">
        <f t="shared" si="65"/>
        <v>690.3</v>
      </c>
      <c r="N443" s="93">
        <f>IFERROR(L443+M443,"")</f>
        <v>66635.510000000009</v>
      </c>
    </row>
    <row r="444" spans="2:14" x14ac:dyDescent="0.25">
      <c r="B444" s="79"/>
      <c r="C444" s="79"/>
      <c r="D444" s="79"/>
      <c r="E444" s="79"/>
      <c r="F444" s="79"/>
      <c r="G444" s="79"/>
      <c r="H444" s="139" t="s">
        <v>68</v>
      </c>
      <c r="I444" s="99">
        <f ca="1">SUM(I436:OFFSET(I444,-1,0))-I445</f>
        <v>727</v>
      </c>
      <c r="J444" s="99">
        <f ca="1">SUM(J436:OFFSET(J444,-1,0))-J445</f>
        <v>393</v>
      </c>
      <c r="K444" s="99">
        <f ca="1">SUM(K436:OFFSET(K444,-1,0))-K445</f>
        <v>74</v>
      </c>
      <c r="L444" s="99">
        <f t="shared" ref="L444:L445" ca="1" si="66">K444+J444+I444</f>
        <v>1194</v>
      </c>
      <c r="M444" s="99">
        <f ca="1">SUM(M436:OFFSET(M444,-1,0))-M445</f>
        <v>514</v>
      </c>
      <c r="N444" s="100">
        <f t="shared" ref="N444:N445" ca="1" si="67">L444+M444</f>
        <v>1708</v>
      </c>
    </row>
    <row r="445" spans="2:14" x14ac:dyDescent="0.25">
      <c r="B445" s="79"/>
      <c r="C445" s="79"/>
      <c r="D445" s="79"/>
      <c r="E445" s="79"/>
      <c r="F445" s="79"/>
      <c r="G445" s="79"/>
      <c r="H445" s="98" t="s">
        <v>69</v>
      </c>
      <c r="I445" s="92">
        <f>SUMIF(H436:H443,"стоимость",I436:I443)</f>
        <v>96899.35</v>
      </c>
      <c r="J445" s="92">
        <f>SUMIF(H436:H443,"стоимость",J436:J443)</f>
        <v>52996.480000000003</v>
      </c>
      <c r="K445" s="92">
        <f>SUMIF(H436:H443,"стоимость",K436:K443)</f>
        <v>6952.58</v>
      </c>
      <c r="L445" s="92">
        <f t="shared" si="66"/>
        <v>156848.41</v>
      </c>
      <c r="M445" s="92">
        <f>SUMIF(H436:H443,"стоимость",M436:M443)</f>
        <v>2122</v>
      </c>
      <c r="N445" s="93">
        <f t="shared" si="67"/>
        <v>158970.41</v>
      </c>
    </row>
    <row r="446" spans="2:14" x14ac:dyDescent="0.25">
      <c r="B446" s="188" t="s">
        <v>88</v>
      </c>
      <c r="C446" s="189"/>
      <c r="D446" s="189"/>
      <c r="E446" s="204"/>
      <c r="F446" s="140">
        <v>1</v>
      </c>
      <c r="G446" s="102"/>
      <c r="H446" s="103"/>
      <c r="I446" s="104"/>
      <c r="J446" s="104"/>
      <c r="K446" s="104"/>
      <c r="L446" s="104"/>
      <c r="M446" s="104"/>
      <c r="N446" s="104">
        <f>F446*N445</f>
        <v>158970.41</v>
      </c>
    </row>
    <row r="447" spans="2:14" x14ac:dyDescent="0.25">
      <c r="B447" s="190" t="s">
        <v>70</v>
      </c>
      <c r="C447" s="190"/>
      <c r="D447" s="190"/>
      <c r="E447" s="190"/>
      <c r="F447" s="105"/>
      <c r="G447" s="75"/>
      <c r="H447" s="76"/>
      <c r="I447" s="141"/>
      <c r="J447" s="106"/>
      <c r="K447" s="106"/>
      <c r="L447" s="107"/>
      <c r="M447" s="106"/>
      <c r="N447" s="106"/>
    </row>
    <row r="448" spans="2:14" x14ac:dyDescent="0.25">
      <c r="B448" s="191" t="s">
        <v>71</v>
      </c>
      <c r="C448" s="191"/>
      <c r="D448" s="191"/>
      <c r="E448" s="191"/>
      <c r="F448" s="191"/>
      <c r="G448" s="191"/>
      <c r="H448" s="191"/>
      <c r="I448" s="191"/>
      <c r="J448" s="108"/>
      <c r="K448" s="108"/>
      <c r="L448" s="109"/>
      <c r="M448" s="108"/>
      <c r="N448" s="108"/>
    </row>
    <row r="449" spans="2:14" x14ac:dyDescent="0.25">
      <c r="B449" s="192" t="s">
        <v>72</v>
      </c>
      <c r="C449" s="192"/>
      <c r="D449" s="192"/>
      <c r="E449" s="192"/>
      <c r="F449" s="192"/>
      <c r="G449" s="192"/>
      <c r="H449" s="192"/>
      <c r="I449" s="192"/>
      <c r="J449" s="106"/>
      <c r="K449" s="106"/>
      <c r="L449" s="107"/>
      <c r="M449" s="106"/>
      <c r="N449" s="106"/>
    </row>
    <row r="450" spans="2:14" x14ac:dyDescent="0.25">
      <c r="B450" s="192" t="s">
        <v>73</v>
      </c>
      <c r="C450" s="192"/>
      <c r="D450" s="192"/>
      <c r="E450" s="192"/>
      <c r="F450" s="192"/>
      <c r="G450" s="192"/>
      <c r="H450" s="192"/>
      <c r="I450" s="192"/>
      <c r="J450" s="106"/>
      <c r="K450" s="106"/>
      <c r="L450" s="107"/>
      <c r="M450" s="106"/>
      <c r="N450" s="106"/>
    </row>
    <row r="451" spans="2:14" x14ac:dyDescent="0.25">
      <c r="B451" s="192" t="s">
        <v>74</v>
      </c>
      <c r="C451" s="192"/>
      <c r="D451" s="192"/>
      <c r="E451" s="192"/>
      <c r="F451" s="192"/>
      <c r="G451" s="192"/>
      <c r="H451" s="192"/>
      <c r="I451" s="192"/>
      <c r="J451" s="106"/>
      <c r="K451" s="106"/>
      <c r="L451" s="107"/>
      <c r="M451" s="106"/>
      <c r="N451" s="106"/>
    </row>
    <row r="452" spans="2:14" x14ac:dyDescent="0.25">
      <c r="B452" s="192" t="s">
        <v>75</v>
      </c>
      <c r="C452" s="192"/>
      <c r="D452" s="192"/>
      <c r="E452" s="192"/>
      <c r="F452" s="192"/>
      <c r="G452" s="192"/>
      <c r="H452" s="192"/>
      <c r="I452" s="192"/>
      <c r="J452" s="75"/>
      <c r="K452" s="75"/>
      <c r="L452" s="75"/>
      <c r="M452" s="75"/>
      <c r="N452" s="75"/>
    </row>
    <row r="453" spans="2:14" x14ac:dyDescent="0.25">
      <c r="B453" s="192" t="s">
        <v>76</v>
      </c>
      <c r="C453" s="192"/>
      <c r="D453" s="192"/>
      <c r="E453" s="192"/>
      <c r="F453" s="192"/>
      <c r="G453" s="192"/>
      <c r="H453" s="192"/>
      <c r="I453" s="192"/>
      <c r="J453" s="75"/>
      <c r="K453" s="75"/>
      <c r="L453" s="75"/>
      <c r="M453" s="75"/>
      <c r="N453" s="75"/>
    </row>
    <row r="454" spans="2:14" x14ac:dyDescent="0.25">
      <c r="B454" s="192" t="s">
        <v>77</v>
      </c>
      <c r="C454" s="192"/>
      <c r="D454" s="192"/>
      <c r="E454" s="192"/>
      <c r="F454" s="192"/>
      <c r="G454" s="192"/>
      <c r="H454" s="192"/>
      <c r="I454" s="192"/>
      <c r="J454" s="75"/>
      <c r="K454" s="75"/>
      <c r="L454" s="75"/>
      <c r="M454" s="75"/>
      <c r="N454" s="75"/>
    </row>
    <row r="455" spans="2:14" x14ac:dyDescent="0.25">
      <c r="B455" s="192" t="s">
        <v>78</v>
      </c>
      <c r="C455" s="192"/>
      <c r="D455" s="192"/>
      <c r="E455" s="192"/>
      <c r="F455" s="192"/>
      <c r="G455" s="192"/>
      <c r="H455" s="192"/>
      <c r="I455" s="192"/>
      <c r="J455" s="75"/>
      <c r="K455" s="75"/>
      <c r="L455" s="75"/>
      <c r="M455" s="75"/>
      <c r="N455" s="75"/>
    </row>
    <row r="456" spans="2:14" x14ac:dyDescent="0.25">
      <c r="B456" s="110"/>
      <c r="C456" s="110"/>
      <c r="D456" s="110"/>
      <c r="E456" s="110"/>
      <c r="F456" s="110"/>
      <c r="G456" s="110"/>
      <c r="H456" s="110"/>
      <c r="I456" s="110"/>
      <c r="J456" s="75"/>
      <c r="K456" s="75"/>
      <c r="L456" s="75"/>
      <c r="M456" s="75"/>
      <c r="N456" s="75"/>
    </row>
    <row r="457" spans="2:14" x14ac:dyDescent="0.25">
      <c r="B457" s="75" t="s">
        <v>79</v>
      </c>
      <c r="C457" s="75"/>
      <c r="D457" s="75"/>
      <c r="E457" s="75"/>
      <c r="F457" s="75"/>
      <c r="G457" s="75"/>
      <c r="H457" s="76"/>
      <c r="I457" s="75"/>
      <c r="J457" s="75" t="s">
        <v>80</v>
      </c>
      <c r="K457" s="75"/>
      <c r="L457" s="75"/>
      <c r="M457" s="75"/>
      <c r="N457" s="75"/>
    </row>
    <row r="458" spans="2:14" x14ac:dyDescent="0.25">
      <c r="B458" s="111"/>
      <c r="C458" s="111"/>
      <c r="D458" s="75"/>
      <c r="E458" s="75"/>
      <c r="F458" s="75"/>
      <c r="G458" s="75"/>
      <c r="H458" s="76"/>
      <c r="I458" s="75"/>
      <c r="J458" s="111"/>
      <c r="K458" s="111"/>
      <c r="L458" s="111"/>
      <c r="M458" s="75"/>
      <c r="N458" s="75"/>
    </row>
    <row r="459" spans="2:14" x14ac:dyDescent="0.25">
      <c r="B459" s="112" t="s">
        <v>82</v>
      </c>
      <c r="C459" s="75"/>
      <c r="D459" s="75"/>
      <c r="E459" s="75"/>
      <c r="F459" s="75"/>
      <c r="G459" s="75"/>
      <c r="H459" s="76"/>
      <c r="I459" s="75"/>
      <c r="J459" s="75" t="s">
        <v>82</v>
      </c>
      <c r="K459" s="75"/>
      <c r="L459" s="75"/>
      <c r="M459" s="75"/>
      <c r="N459" s="75"/>
    </row>
    <row r="460" spans="2:14" x14ac:dyDescent="0.25">
      <c r="B460" s="75"/>
      <c r="C460" s="75"/>
      <c r="D460" s="75"/>
      <c r="E460" s="75"/>
      <c r="F460" s="75"/>
      <c r="G460" s="75"/>
      <c r="H460" s="76"/>
      <c r="I460" s="75"/>
      <c r="J460" s="75"/>
      <c r="K460" s="75"/>
      <c r="L460" s="75"/>
      <c r="M460" s="75"/>
      <c r="N460" s="75"/>
    </row>
    <row r="461" spans="2:14" x14ac:dyDescent="0.25">
      <c r="B461" s="111"/>
      <c r="C461" s="111"/>
      <c r="D461" s="75"/>
      <c r="E461" s="75"/>
      <c r="F461" s="75"/>
      <c r="G461" s="75"/>
      <c r="H461" s="76"/>
      <c r="I461" s="75"/>
      <c r="J461" s="111"/>
      <c r="K461" s="111"/>
      <c r="L461" s="111"/>
      <c r="M461" s="75"/>
      <c r="N461" s="75"/>
    </row>
    <row r="462" spans="2:14" x14ac:dyDescent="0.25">
      <c r="B462" s="113" t="s">
        <v>83</v>
      </c>
      <c r="C462" s="75"/>
      <c r="D462" s="75"/>
      <c r="E462" s="75"/>
      <c r="F462" s="75"/>
      <c r="G462" s="75"/>
      <c r="H462" s="76"/>
      <c r="I462" s="75"/>
      <c r="J462" s="181" t="s">
        <v>83</v>
      </c>
      <c r="K462" s="181"/>
      <c r="L462" s="181"/>
      <c r="M462" s="75"/>
      <c r="N462" s="75"/>
    </row>
    <row r="463" spans="2:14" x14ac:dyDescent="0.25">
      <c r="B463" s="75"/>
      <c r="C463" s="75"/>
      <c r="D463" s="75"/>
      <c r="E463" s="75"/>
      <c r="F463" s="75"/>
      <c r="G463" s="75"/>
      <c r="H463" s="76"/>
      <c r="I463" s="75"/>
      <c r="J463" s="75"/>
      <c r="K463" s="75"/>
      <c r="L463" s="75"/>
      <c r="M463" s="75"/>
      <c r="N463" s="75"/>
    </row>
    <row r="464" spans="2:14" x14ac:dyDescent="0.25">
      <c r="B464" s="110" t="s">
        <v>84</v>
      </c>
      <c r="C464" s="75"/>
      <c r="D464" s="75"/>
      <c r="E464" s="75"/>
      <c r="F464" s="75"/>
      <c r="G464" s="75"/>
      <c r="H464" s="76"/>
      <c r="I464" s="75"/>
      <c r="J464" s="75" t="s">
        <v>84</v>
      </c>
      <c r="K464" s="75"/>
      <c r="L464" s="75"/>
      <c r="M464" s="75"/>
      <c r="N464" s="75"/>
    </row>
    <row r="465" spans="2:14" x14ac:dyDescent="0.25">
      <c r="B465" s="110"/>
      <c r="C465" s="75"/>
      <c r="D465" s="75"/>
      <c r="E465" s="75"/>
      <c r="F465" s="75"/>
      <c r="G465" s="75"/>
      <c r="H465" s="76"/>
      <c r="I465" s="75"/>
      <c r="J465" s="75"/>
      <c r="K465" s="75"/>
      <c r="L465" s="75"/>
      <c r="M465" s="75"/>
      <c r="N465" s="75"/>
    </row>
    <row r="466" spans="2:14" x14ac:dyDescent="0.25">
      <c r="B466" s="110"/>
      <c r="C466" s="75"/>
      <c r="D466" s="75"/>
      <c r="E466" s="75"/>
      <c r="F466" s="75"/>
      <c r="G466" s="75"/>
      <c r="H466" s="76"/>
      <c r="I466" s="75"/>
      <c r="J466" s="75"/>
      <c r="K466" s="75"/>
      <c r="L466" s="75"/>
      <c r="M466" s="75"/>
      <c r="N466" s="75"/>
    </row>
    <row r="467" spans="2:14" x14ac:dyDescent="0.25">
      <c r="B467" s="110"/>
      <c r="C467" s="75"/>
      <c r="D467" s="75"/>
      <c r="E467" s="75"/>
      <c r="F467" s="75"/>
      <c r="G467" s="75"/>
      <c r="H467" s="76"/>
      <c r="I467" s="75"/>
      <c r="J467" s="75"/>
      <c r="K467" s="75"/>
      <c r="L467" s="75"/>
      <c r="M467" s="75"/>
      <c r="N467" s="75"/>
    </row>
    <row r="468" spans="2:14" x14ac:dyDescent="0.25">
      <c r="B468" s="110"/>
      <c r="C468" s="75"/>
      <c r="D468" s="75"/>
      <c r="E468" s="75"/>
      <c r="F468" s="75"/>
      <c r="G468" s="75"/>
      <c r="H468" s="76"/>
      <c r="I468" s="75"/>
      <c r="J468" s="75"/>
      <c r="K468" s="75"/>
      <c r="L468" s="75"/>
      <c r="M468" s="75"/>
      <c r="N468" s="77" t="s">
        <v>37</v>
      </c>
    </row>
    <row r="469" spans="2:14" x14ac:dyDescent="0.25">
      <c r="B469" s="75"/>
      <c r="C469" s="75"/>
      <c r="D469" s="75"/>
      <c r="E469" s="75"/>
      <c r="F469" s="75"/>
      <c r="G469" s="75"/>
      <c r="H469" s="76"/>
      <c r="I469" s="75"/>
      <c r="J469" s="75"/>
      <c r="K469" s="75"/>
      <c r="M469" s="75"/>
      <c r="N469" s="77" t="s">
        <v>38</v>
      </c>
    </row>
    <row r="470" spans="2:14" x14ac:dyDescent="0.25">
      <c r="B470" s="75"/>
      <c r="C470" s="75"/>
      <c r="D470" s="75"/>
      <c r="E470" s="75"/>
      <c r="F470" s="75"/>
      <c r="G470" s="75"/>
      <c r="H470" s="76"/>
      <c r="I470" s="75"/>
      <c r="J470" s="75"/>
      <c r="K470" s="75"/>
      <c r="M470" s="75"/>
      <c r="N470" s="77" t="s">
        <v>39</v>
      </c>
    </row>
    <row r="471" spans="2:14" x14ac:dyDescent="0.25">
      <c r="B471" s="75"/>
      <c r="C471" s="75"/>
      <c r="D471" s="75"/>
      <c r="E471" s="75"/>
      <c r="F471" s="75"/>
      <c r="G471" s="75"/>
      <c r="H471" s="76"/>
      <c r="I471" s="75"/>
      <c r="J471" s="75"/>
      <c r="K471" s="75"/>
      <c r="L471" s="75"/>
      <c r="M471" s="75"/>
      <c r="N471" s="75"/>
    </row>
    <row r="472" spans="2:14" x14ac:dyDescent="0.25">
      <c r="B472" s="75"/>
      <c r="C472" s="194" t="s">
        <v>40</v>
      </c>
      <c r="D472" s="194"/>
      <c r="E472" s="194"/>
      <c r="F472" s="194"/>
      <c r="G472" s="194"/>
      <c r="H472" s="194"/>
      <c r="I472" s="194"/>
      <c r="J472" s="194"/>
      <c r="K472" s="194"/>
      <c r="L472" s="194"/>
      <c r="M472" s="75"/>
      <c r="N472" s="75"/>
    </row>
    <row r="473" spans="2:14" x14ac:dyDescent="0.25">
      <c r="B473" s="75"/>
      <c r="C473" s="194" t="s">
        <v>41</v>
      </c>
      <c r="D473" s="194"/>
      <c r="E473" s="194"/>
      <c r="F473" s="194"/>
      <c r="G473" s="194"/>
      <c r="H473" s="194"/>
      <c r="I473" s="194"/>
      <c r="J473" s="194"/>
      <c r="K473" s="194"/>
      <c r="L473" s="194"/>
      <c r="M473" s="75"/>
      <c r="N473" s="75"/>
    </row>
    <row r="474" spans="2:14" x14ac:dyDescent="0.25">
      <c r="B474" s="75" t="s">
        <v>42</v>
      </c>
      <c r="C474" s="78"/>
      <c r="D474" s="78"/>
      <c r="E474" s="78"/>
      <c r="F474" s="78"/>
      <c r="G474" s="78"/>
      <c r="H474" s="78"/>
      <c r="I474" s="78"/>
      <c r="J474" s="78"/>
      <c r="K474" s="78"/>
      <c r="L474" s="194" t="s">
        <v>43</v>
      </c>
      <c r="M474" s="194"/>
      <c r="N474" s="194"/>
    </row>
    <row r="475" spans="2:14" x14ac:dyDescent="0.25">
      <c r="B475" s="75"/>
      <c r="C475" s="78"/>
      <c r="D475" s="78"/>
      <c r="E475" s="78"/>
      <c r="F475" s="78"/>
      <c r="G475" s="78"/>
      <c r="H475" s="78"/>
      <c r="I475" s="78"/>
      <c r="J475" s="78"/>
      <c r="K475" s="78"/>
      <c r="L475" s="78"/>
      <c r="M475" s="78"/>
      <c r="N475" s="78"/>
    </row>
    <row r="476" spans="2:14" x14ac:dyDescent="0.25">
      <c r="B476" s="75" t="s">
        <v>44</v>
      </c>
      <c r="C476" s="78"/>
      <c r="D476" s="78"/>
      <c r="E476" s="78"/>
      <c r="F476" s="78"/>
      <c r="G476" s="78"/>
      <c r="H476" s="78"/>
      <c r="I476" s="78"/>
      <c r="J476" s="78"/>
      <c r="K476" s="78"/>
      <c r="L476" s="78"/>
      <c r="M476" s="78"/>
      <c r="N476" s="78"/>
    </row>
    <row r="477" spans="2:14" x14ac:dyDescent="0.25">
      <c r="B477" s="75" t="s">
        <v>45</v>
      </c>
      <c r="C477" s="78"/>
      <c r="D477" s="78"/>
      <c r="E477" s="78"/>
      <c r="F477" s="78"/>
      <c r="G477" s="78"/>
      <c r="H477" s="78"/>
      <c r="I477" s="78"/>
      <c r="J477" s="78"/>
      <c r="K477" s="78"/>
      <c r="L477" s="78"/>
      <c r="M477" s="78"/>
      <c r="N477" s="78"/>
    </row>
    <row r="478" spans="2:14" x14ac:dyDescent="0.25">
      <c r="B478" s="75" t="s">
        <v>46</v>
      </c>
      <c r="C478" s="78"/>
      <c r="D478" s="78"/>
      <c r="E478" s="78"/>
      <c r="F478" s="78"/>
      <c r="G478" s="78"/>
      <c r="H478" s="78"/>
      <c r="I478" s="78"/>
      <c r="J478" s="78"/>
      <c r="K478" s="78"/>
      <c r="L478" s="78"/>
      <c r="M478" s="78"/>
      <c r="N478" s="78"/>
    </row>
    <row r="479" spans="2:14" x14ac:dyDescent="0.25">
      <c r="B479" s="75"/>
      <c r="C479" s="78"/>
      <c r="D479" s="78"/>
      <c r="E479" s="78"/>
      <c r="F479" s="78"/>
      <c r="G479" s="78"/>
      <c r="H479" s="78"/>
      <c r="I479" s="78"/>
      <c r="J479" s="78"/>
      <c r="K479" s="78"/>
      <c r="L479" s="78"/>
      <c r="M479" s="78"/>
      <c r="N479" s="78"/>
    </row>
    <row r="480" spans="2:14" x14ac:dyDescent="0.25">
      <c r="B480" s="75"/>
      <c r="C480" s="75"/>
      <c r="D480" s="75"/>
      <c r="E480" s="75"/>
      <c r="F480" s="75"/>
      <c r="G480" s="75"/>
      <c r="H480" s="76"/>
      <c r="I480" s="75"/>
      <c r="J480" s="75"/>
      <c r="K480" s="75"/>
      <c r="L480" s="75"/>
      <c r="M480" s="75"/>
      <c r="N480" s="75"/>
    </row>
    <row r="481" spans="2:14" x14ac:dyDescent="0.25">
      <c r="B481" s="195" t="s">
        <v>47</v>
      </c>
      <c r="C481" s="197" t="s">
        <v>48</v>
      </c>
      <c r="D481" s="199" t="s">
        <v>49</v>
      </c>
      <c r="E481" s="199" t="s">
        <v>50</v>
      </c>
      <c r="F481" s="199" t="s">
        <v>51</v>
      </c>
      <c r="G481" s="199" t="s">
        <v>52</v>
      </c>
      <c r="H481" s="200" t="s">
        <v>53</v>
      </c>
      <c r="I481" s="201" t="s">
        <v>54</v>
      </c>
      <c r="J481" s="201"/>
      <c r="K481" s="201"/>
      <c r="L481" s="201"/>
      <c r="M481" s="193" t="s">
        <v>55</v>
      </c>
      <c r="N481" s="202" t="s">
        <v>56</v>
      </c>
    </row>
    <row r="482" spans="2:14" x14ac:dyDescent="0.25">
      <c r="B482" s="196"/>
      <c r="C482" s="198"/>
      <c r="D482" s="199"/>
      <c r="E482" s="199"/>
      <c r="F482" s="199"/>
      <c r="G482" s="199"/>
      <c r="H482" s="200"/>
      <c r="I482" s="79" t="s">
        <v>57</v>
      </c>
      <c r="J482" s="79" t="s">
        <v>58</v>
      </c>
      <c r="K482" s="79" t="s">
        <v>59</v>
      </c>
      <c r="L482" s="79" t="s">
        <v>60</v>
      </c>
      <c r="M482" s="193"/>
      <c r="N482" s="203"/>
    </row>
    <row r="483" spans="2:14" x14ac:dyDescent="0.25">
      <c r="B483" s="182" t="s">
        <v>61</v>
      </c>
      <c r="C483" s="183"/>
      <c r="D483" s="183"/>
      <c r="E483" s="183"/>
      <c r="F483" s="183"/>
      <c r="G483" s="184"/>
      <c r="H483" s="80" t="s">
        <v>97</v>
      </c>
      <c r="I483" s="81">
        <v>327.32</v>
      </c>
      <c r="J483" s="81">
        <v>233.97</v>
      </c>
      <c r="K483" s="81">
        <v>117.18</v>
      </c>
      <c r="L483" s="81"/>
      <c r="M483" s="81">
        <v>8.98</v>
      </c>
      <c r="N483" s="81"/>
    </row>
    <row r="484" spans="2:14" x14ac:dyDescent="0.25">
      <c r="B484" s="185"/>
      <c r="C484" s="186"/>
      <c r="D484" s="186"/>
      <c r="E484" s="186"/>
      <c r="F484" s="186"/>
      <c r="G484" s="187"/>
      <c r="H484" s="80" t="s">
        <v>63</v>
      </c>
      <c r="I484" s="81">
        <v>164.44</v>
      </c>
      <c r="J484" s="81">
        <v>117.18</v>
      </c>
      <c r="K484" s="81">
        <v>59.37</v>
      </c>
      <c r="L484" s="81"/>
      <c r="M484" s="81">
        <v>9.3699999999999992</v>
      </c>
      <c r="N484" s="81"/>
    </row>
    <row r="485" spans="2:14" x14ac:dyDescent="0.25">
      <c r="B485" s="185"/>
      <c r="C485" s="186"/>
      <c r="D485" s="186"/>
      <c r="E485" s="186"/>
      <c r="F485" s="186"/>
      <c r="G485" s="187"/>
      <c r="H485" s="80" t="s">
        <v>86</v>
      </c>
      <c r="I485" s="81">
        <v>31.25</v>
      </c>
      <c r="J485" s="81">
        <v>23.83</v>
      </c>
      <c r="K485" s="81">
        <v>12.11</v>
      </c>
      <c r="L485" s="81"/>
      <c r="M485" s="81">
        <v>0.78</v>
      </c>
      <c r="N485" s="81"/>
    </row>
    <row r="486" spans="2:14" x14ac:dyDescent="0.25">
      <c r="B486" s="82"/>
      <c r="C486" s="83"/>
      <c r="D486" s="83"/>
      <c r="E486" s="83"/>
      <c r="F486" s="83"/>
      <c r="G486" s="84"/>
      <c r="H486" s="80" t="s">
        <v>96</v>
      </c>
      <c r="I486" s="81">
        <v>1230</v>
      </c>
      <c r="J486" s="81">
        <v>878.85</v>
      </c>
      <c r="K486" s="81">
        <v>442.16</v>
      </c>
      <c r="L486" s="81"/>
      <c r="M486" s="81">
        <v>38.28</v>
      </c>
      <c r="N486" s="81"/>
    </row>
    <row r="487" spans="2:14" x14ac:dyDescent="0.25">
      <c r="B487" s="85" t="s">
        <v>90</v>
      </c>
      <c r="C487" s="86" t="s">
        <v>66</v>
      </c>
      <c r="D487" s="85">
        <v>90</v>
      </c>
      <c r="E487" s="85">
        <v>23</v>
      </c>
      <c r="F487" s="85">
        <v>1</v>
      </c>
      <c r="G487" s="87">
        <v>5.2</v>
      </c>
      <c r="H487" s="88" t="s">
        <v>97</v>
      </c>
      <c r="I487" s="89">
        <v>3</v>
      </c>
      <c r="J487" s="89">
        <v>18</v>
      </c>
      <c r="K487" s="89">
        <v>6</v>
      </c>
      <c r="L487" s="90">
        <f t="shared" ref="L487:L491" si="68">IFERROR(K487+J487+I487,"")</f>
        <v>27</v>
      </c>
      <c r="M487" s="90">
        <v>19</v>
      </c>
      <c r="N487" s="90">
        <f t="shared" ref="N487:N491" si="69">IFERROR(L487+M487,"")</f>
        <v>46</v>
      </c>
    </row>
    <row r="488" spans="2:14" x14ac:dyDescent="0.25">
      <c r="B488" s="79"/>
      <c r="C488" s="79"/>
      <c r="D488" s="79"/>
      <c r="E488" s="79"/>
      <c r="F488" s="79"/>
      <c r="G488" s="79"/>
      <c r="H488" s="91" t="s">
        <v>67</v>
      </c>
      <c r="I488" s="92">
        <f>IFERROR(I487*I483,"")</f>
        <v>981.96</v>
      </c>
      <c r="J488" s="92">
        <f>IFERROR(J487*J483,"")</f>
        <v>4211.46</v>
      </c>
      <c r="K488" s="92">
        <f>IFERROR(K487*K483,"")</f>
        <v>703.08</v>
      </c>
      <c r="L488" s="92">
        <f t="shared" si="68"/>
        <v>5896.5</v>
      </c>
      <c r="M488" s="92">
        <f>IFERROR(M487*M483,"")</f>
        <v>170.62</v>
      </c>
      <c r="N488" s="93">
        <f t="shared" si="69"/>
        <v>6067.12</v>
      </c>
    </row>
    <row r="489" spans="2:14" x14ac:dyDescent="0.25">
      <c r="B489" s="79"/>
      <c r="C489" s="79"/>
      <c r="D489" s="79"/>
      <c r="E489" s="79"/>
      <c r="F489" s="79"/>
      <c r="G489" s="79"/>
      <c r="H489" s="88" t="s">
        <v>63</v>
      </c>
      <c r="I489" s="89">
        <v>35</v>
      </c>
      <c r="J489" s="89">
        <v>57</v>
      </c>
      <c r="K489" s="89">
        <v>4</v>
      </c>
      <c r="L489" s="90">
        <f t="shared" si="68"/>
        <v>96</v>
      </c>
      <c r="M489" s="90">
        <v>103</v>
      </c>
      <c r="N489" s="90">
        <f t="shared" si="69"/>
        <v>199</v>
      </c>
    </row>
    <row r="490" spans="2:14" x14ac:dyDescent="0.25">
      <c r="B490" s="79"/>
      <c r="C490" s="79"/>
      <c r="D490" s="79"/>
      <c r="E490" s="79"/>
      <c r="F490" s="79"/>
      <c r="G490" s="79"/>
      <c r="H490" s="91" t="s">
        <v>67</v>
      </c>
      <c r="I490" s="92">
        <f>IFERROR(I489*I484,"")</f>
        <v>5755.4</v>
      </c>
      <c r="J490" s="92">
        <f>IFERROR(J489*J484,"")</f>
        <v>6679.26</v>
      </c>
      <c r="K490" s="92">
        <f>IFERROR(K489*K484,"")</f>
        <v>237.48</v>
      </c>
      <c r="L490" s="92">
        <f t="shared" si="68"/>
        <v>12672.14</v>
      </c>
      <c r="M490" s="92">
        <f>IFERROR(M489*M484,"")</f>
        <v>965.1099999999999</v>
      </c>
      <c r="N490" s="93">
        <f t="shared" si="69"/>
        <v>13637.25</v>
      </c>
    </row>
    <row r="491" spans="2:14" x14ac:dyDescent="0.25">
      <c r="B491" s="79"/>
      <c r="C491" s="79"/>
      <c r="D491" s="79"/>
      <c r="E491" s="79"/>
      <c r="F491" s="79"/>
      <c r="G491" s="79"/>
      <c r="H491" s="96" t="s">
        <v>86</v>
      </c>
      <c r="I491" s="128">
        <v>148</v>
      </c>
      <c r="J491" s="128">
        <v>68</v>
      </c>
      <c r="K491" s="128">
        <v>1</v>
      </c>
      <c r="L491" s="90">
        <f t="shared" si="68"/>
        <v>217</v>
      </c>
      <c r="M491" s="128">
        <v>189</v>
      </c>
      <c r="N491" s="90">
        <f t="shared" si="69"/>
        <v>406</v>
      </c>
    </row>
    <row r="492" spans="2:14" x14ac:dyDescent="0.25">
      <c r="B492" s="79"/>
      <c r="C492" s="79"/>
      <c r="D492" s="79"/>
      <c r="E492" s="79"/>
      <c r="F492" s="79"/>
      <c r="G492" s="79"/>
      <c r="H492" s="91" t="s">
        <v>67</v>
      </c>
      <c r="I492" s="92">
        <f>IFERROR(I491*I485,"")</f>
        <v>4625</v>
      </c>
      <c r="J492" s="92">
        <f t="shared" ref="J492" si="70">IFERROR(J491*J485,"")</f>
        <v>1620.4399999999998</v>
      </c>
      <c r="K492" s="92">
        <f t="shared" ref="K492" si="71">IFERROR(K491*K485,"")</f>
        <v>12.11</v>
      </c>
      <c r="L492" s="92">
        <f>IFERROR(K492+J492+I492,"")</f>
        <v>6257.5499999999993</v>
      </c>
      <c r="M492" s="92">
        <f>IFERROR(M491*M485,"")</f>
        <v>147.42000000000002</v>
      </c>
      <c r="N492" s="93">
        <f>IFERROR(L492+M492,"")</f>
        <v>6404.9699999999993</v>
      </c>
    </row>
    <row r="493" spans="2:14" x14ac:dyDescent="0.25">
      <c r="B493" s="79"/>
      <c r="C493" s="79"/>
      <c r="D493" s="79"/>
      <c r="E493" s="79"/>
      <c r="F493" s="79"/>
      <c r="G493" s="79"/>
      <c r="H493" s="96" t="s">
        <v>96</v>
      </c>
      <c r="I493" s="128">
        <v>13</v>
      </c>
      <c r="J493" s="128">
        <v>43</v>
      </c>
      <c r="K493" s="128">
        <v>4</v>
      </c>
      <c r="L493" s="90">
        <f t="shared" ref="L493" si="72">IFERROR(K493+J493+I493,"")</f>
        <v>60</v>
      </c>
      <c r="M493" s="128">
        <v>48</v>
      </c>
      <c r="N493" s="90">
        <f t="shared" ref="N493" si="73">IFERROR(L493+M493,"")</f>
        <v>108</v>
      </c>
    </row>
    <row r="494" spans="2:14" x14ac:dyDescent="0.25">
      <c r="B494" s="79"/>
      <c r="C494" s="79"/>
      <c r="D494" s="79"/>
      <c r="E494" s="79"/>
      <c r="F494" s="79"/>
      <c r="G494" s="79"/>
      <c r="H494" s="91" t="s">
        <v>67</v>
      </c>
      <c r="I494" s="92">
        <f>IFERROR(I493*I486,"")</f>
        <v>15990</v>
      </c>
      <c r="J494" s="92">
        <f t="shared" ref="J494:K494" si="74">IFERROR(J493*J486,"")</f>
        <v>37790.550000000003</v>
      </c>
      <c r="K494" s="92">
        <f t="shared" si="74"/>
        <v>1768.64</v>
      </c>
      <c r="L494" s="92">
        <f>IFERROR(K494+J494+I494,"")</f>
        <v>55549.19</v>
      </c>
      <c r="M494" s="92">
        <f>IFERROR(M493*M486,"")</f>
        <v>1837.44</v>
      </c>
      <c r="N494" s="93">
        <f>IFERROR(L494+M494,"")</f>
        <v>57386.630000000005</v>
      </c>
    </row>
    <row r="495" spans="2:14" x14ac:dyDescent="0.25">
      <c r="B495" s="79"/>
      <c r="C495" s="79"/>
      <c r="D495" s="79"/>
      <c r="E495" s="79"/>
      <c r="F495" s="79"/>
      <c r="G495" s="79"/>
      <c r="H495" s="139" t="s">
        <v>68</v>
      </c>
      <c r="I495" s="99">
        <f ca="1">SUM(I487:OFFSET(I495,-1,0))-I496</f>
        <v>199</v>
      </c>
      <c r="J495" s="99">
        <f ca="1">SUM(J487:OFFSET(J495,-1,0))-J496</f>
        <v>186</v>
      </c>
      <c r="K495" s="99">
        <f ca="1">SUM(K487:OFFSET(K495,-1,0))-K496</f>
        <v>15</v>
      </c>
      <c r="L495" s="99">
        <f t="shared" ref="L495:L496" ca="1" si="75">K495+J495+I495</f>
        <v>400</v>
      </c>
      <c r="M495" s="99">
        <f ca="1">SUM(M487:OFFSET(M495,-1,0))-M496</f>
        <v>359</v>
      </c>
      <c r="N495" s="100">
        <f t="shared" ref="N495:N496" ca="1" si="76">L495+M495</f>
        <v>759</v>
      </c>
    </row>
    <row r="496" spans="2:14" x14ac:dyDescent="0.25">
      <c r="B496" s="79"/>
      <c r="C496" s="79"/>
      <c r="D496" s="79"/>
      <c r="E496" s="79"/>
      <c r="F496" s="79"/>
      <c r="G496" s="79"/>
      <c r="H496" s="98" t="s">
        <v>69</v>
      </c>
      <c r="I496" s="92">
        <f>SUMIF(H487:H494,"стоимость",I487:I494)</f>
        <v>27352.36</v>
      </c>
      <c r="J496" s="92">
        <f>SUMIF(H487:H494,"стоимость",J487:J494)</f>
        <v>50301.710000000006</v>
      </c>
      <c r="K496" s="92">
        <f>SUMIF(H487:H494,"стоимость",K487:K494)</f>
        <v>2721.3100000000004</v>
      </c>
      <c r="L496" s="92">
        <f t="shared" si="75"/>
        <v>80375.38</v>
      </c>
      <c r="M496" s="92">
        <f>SUMIF(H487:H494,"стоимость",M487:M494)</f>
        <v>3120.59</v>
      </c>
      <c r="N496" s="93">
        <f t="shared" si="76"/>
        <v>83495.97</v>
      </c>
    </row>
    <row r="497" spans="2:14" x14ac:dyDescent="0.25">
      <c r="B497" s="188" t="s">
        <v>88</v>
      </c>
      <c r="C497" s="189"/>
      <c r="D497" s="189"/>
      <c r="E497" s="204"/>
      <c r="F497" s="140">
        <v>1</v>
      </c>
      <c r="G497" s="102"/>
      <c r="H497" s="103"/>
      <c r="I497" s="104"/>
      <c r="J497" s="104"/>
      <c r="K497" s="104"/>
      <c r="L497" s="104"/>
      <c r="M497" s="104"/>
      <c r="N497" s="104">
        <f>F497*N496</f>
        <v>83495.97</v>
      </c>
    </row>
    <row r="498" spans="2:14" x14ac:dyDescent="0.25">
      <c r="B498" s="190" t="s">
        <v>70</v>
      </c>
      <c r="C498" s="190"/>
      <c r="D498" s="190"/>
      <c r="E498" s="190"/>
      <c r="F498" s="105"/>
      <c r="G498" s="75"/>
      <c r="H498" s="76"/>
      <c r="I498" s="141"/>
      <c r="J498" s="106"/>
      <c r="K498" s="106"/>
      <c r="L498" s="107"/>
      <c r="M498" s="106"/>
      <c r="N498" s="106"/>
    </row>
    <row r="499" spans="2:14" x14ac:dyDescent="0.25">
      <c r="B499" s="191" t="s">
        <v>71</v>
      </c>
      <c r="C499" s="191"/>
      <c r="D499" s="191"/>
      <c r="E499" s="191"/>
      <c r="F499" s="191"/>
      <c r="G499" s="191"/>
      <c r="H499" s="191"/>
      <c r="I499" s="191"/>
      <c r="J499" s="108"/>
      <c r="K499" s="108"/>
      <c r="L499" s="109"/>
      <c r="M499" s="108"/>
      <c r="N499" s="108"/>
    </row>
    <row r="500" spans="2:14" x14ac:dyDescent="0.25">
      <c r="B500" s="192" t="s">
        <v>72</v>
      </c>
      <c r="C500" s="192"/>
      <c r="D500" s="192"/>
      <c r="E500" s="192"/>
      <c r="F500" s="192"/>
      <c r="G500" s="192"/>
      <c r="H500" s="192"/>
      <c r="I500" s="192"/>
      <c r="J500" s="106"/>
      <c r="K500" s="106"/>
      <c r="L500" s="107"/>
      <c r="M500" s="106"/>
      <c r="N500" s="106"/>
    </row>
    <row r="501" spans="2:14" x14ac:dyDescent="0.25">
      <c r="B501" s="192" t="s">
        <v>73</v>
      </c>
      <c r="C501" s="192"/>
      <c r="D501" s="192"/>
      <c r="E501" s="192"/>
      <c r="F501" s="192"/>
      <c r="G501" s="192"/>
      <c r="H501" s="192"/>
      <c r="I501" s="192"/>
      <c r="J501" s="106"/>
      <c r="K501" s="106"/>
      <c r="L501" s="107"/>
      <c r="M501" s="106"/>
      <c r="N501" s="106"/>
    </row>
    <row r="502" spans="2:14" x14ac:dyDescent="0.25">
      <c r="B502" s="192" t="s">
        <v>74</v>
      </c>
      <c r="C502" s="192"/>
      <c r="D502" s="192"/>
      <c r="E502" s="192"/>
      <c r="F502" s="192"/>
      <c r="G502" s="192"/>
      <c r="H502" s="192"/>
      <c r="I502" s="192"/>
      <c r="J502" s="106"/>
      <c r="K502" s="106"/>
      <c r="L502" s="107"/>
      <c r="M502" s="106"/>
      <c r="N502" s="106"/>
    </row>
    <row r="503" spans="2:14" x14ac:dyDescent="0.25">
      <c r="B503" s="192" t="s">
        <v>75</v>
      </c>
      <c r="C503" s="192"/>
      <c r="D503" s="192"/>
      <c r="E503" s="192"/>
      <c r="F503" s="192"/>
      <c r="G503" s="192"/>
      <c r="H503" s="192"/>
      <c r="I503" s="192"/>
      <c r="J503" s="75"/>
      <c r="K503" s="75"/>
      <c r="L503" s="75"/>
      <c r="M503" s="75"/>
      <c r="N503" s="75"/>
    </row>
    <row r="504" spans="2:14" x14ac:dyDescent="0.25">
      <c r="B504" s="192" t="s">
        <v>76</v>
      </c>
      <c r="C504" s="192"/>
      <c r="D504" s="192"/>
      <c r="E504" s="192"/>
      <c r="F504" s="192"/>
      <c r="G504" s="192"/>
      <c r="H504" s="192"/>
      <c r="I504" s="192"/>
      <c r="J504" s="75"/>
      <c r="K504" s="75"/>
      <c r="L504" s="75"/>
      <c r="M504" s="75"/>
      <c r="N504" s="75"/>
    </row>
    <row r="505" spans="2:14" x14ac:dyDescent="0.25">
      <c r="B505" s="192" t="s">
        <v>77</v>
      </c>
      <c r="C505" s="192"/>
      <c r="D505" s="192"/>
      <c r="E505" s="192"/>
      <c r="F505" s="192"/>
      <c r="G505" s="192"/>
      <c r="H505" s="192"/>
      <c r="I505" s="192"/>
      <c r="J505" s="75"/>
      <c r="K505" s="75"/>
      <c r="L505" s="75"/>
      <c r="M505" s="75"/>
      <c r="N505" s="75"/>
    </row>
    <row r="506" spans="2:14" x14ac:dyDescent="0.25">
      <c r="B506" s="192" t="s">
        <v>78</v>
      </c>
      <c r="C506" s="192"/>
      <c r="D506" s="192"/>
      <c r="E506" s="192"/>
      <c r="F506" s="192"/>
      <c r="G506" s="192"/>
      <c r="H506" s="192"/>
      <c r="I506" s="192"/>
      <c r="J506" s="75"/>
      <c r="K506" s="75"/>
      <c r="L506" s="75"/>
      <c r="M506" s="75"/>
      <c r="N506" s="75"/>
    </row>
    <row r="507" spans="2:14" x14ac:dyDescent="0.25">
      <c r="B507" s="110"/>
      <c r="C507" s="110"/>
      <c r="D507" s="110"/>
      <c r="E507" s="110"/>
      <c r="F507" s="110"/>
      <c r="G507" s="110"/>
      <c r="H507" s="110"/>
      <c r="I507" s="110"/>
      <c r="J507" s="75"/>
      <c r="K507" s="75"/>
      <c r="L507" s="75"/>
      <c r="M507" s="75"/>
      <c r="N507" s="75"/>
    </row>
    <row r="508" spans="2:14" x14ac:dyDescent="0.25">
      <c r="B508" s="75" t="s">
        <v>79</v>
      </c>
      <c r="C508" s="75"/>
      <c r="D508" s="75"/>
      <c r="E508" s="75"/>
      <c r="F508" s="75"/>
      <c r="G508" s="75"/>
      <c r="H508" s="76"/>
      <c r="I508" s="75"/>
      <c r="J508" s="75" t="s">
        <v>80</v>
      </c>
      <c r="K508" s="75"/>
      <c r="L508" s="75"/>
      <c r="M508" s="75"/>
      <c r="N508" s="75"/>
    </row>
    <row r="509" spans="2:14" x14ac:dyDescent="0.25">
      <c r="B509" s="111"/>
      <c r="C509" s="111"/>
      <c r="D509" s="75"/>
      <c r="E509" s="75"/>
      <c r="F509" s="75"/>
      <c r="G509" s="75"/>
      <c r="H509" s="76"/>
      <c r="I509" s="75"/>
      <c r="J509" s="111"/>
      <c r="K509" s="111"/>
      <c r="L509" s="111"/>
      <c r="M509" s="75"/>
      <c r="N509" s="75"/>
    </row>
    <row r="510" spans="2:14" x14ac:dyDescent="0.25">
      <c r="B510" s="112" t="s">
        <v>82</v>
      </c>
      <c r="C510" s="75"/>
      <c r="D510" s="75"/>
      <c r="E510" s="75"/>
      <c r="F510" s="75"/>
      <c r="G510" s="75"/>
      <c r="H510" s="76"/>
      <c r="I510" s="75"/>
      <c r="J510" s="75" t="s">
        <v>82</v>
      </c>
      <c r="K510" s="75"/>
      <c r="L510" s="75"/>
      <c r="M510" s="75"/>
      <c r="N510" s="75"/>
    </row>
    <row r="511" spans="2:14" x14ac:dyDescent="0.25">
      <c r="B511" s="75"/>
      <c r="C511" s="75"/>
      <c r="D511" s="75"/>
      <c r="E511" s="75"/>
      <c r="F511" s="75"/>
      <c r="G511" s="75"/>
      <c r="H511" s="76"/>
      <c r="I511" s="75"/>
      <c r="J511" s="75"/>
      <c r="K511" s="75"/>
      <c r="L511" s="75"/>
      <c r="M511" s="75"/>
      <c r="N511" s="75"/>
    </row>
    <row r="512" spans="2:14" x14ac:dyDescent="0.25">
      <c r="B512" s="111"/>
      <c r="C512" s="111"/>
      <c r="D512" s="75"/>
      <c r="E512" s="75"/>
      <c r="F512" s="75"/>
      <c r="G512" s="75"/>
      <c r="H512" s="76"/>
      <c r="I512" s="75"/>
      <c r="J512" s="111"/>
      <c r="K512" s="111"/>
      <c r="L512" s="111"/>
      <c r="M512" s="75"/>
      <c r="N512" s="75"/>
    </row>
    <row r="513" spans="2:14" x14ac:dyDescent="0.25">
      <c r="B513" s="113" t="s">
        <v>83</v>
      </c>
      <c r="C513" s="75"/>
      <c r="D513" s="75"/>
      <c r="E513" s="75"/>
      <c r="F513" s="75"/>
      <c r="G513" s="75"/>
      <c r="H513" s="76"/>
      <c r="I513" s="75"/>
      <c r="J513" s="181" t="s">
        <v>83</v>
      </c>
      <c r="K513" s="181"/>
      <c r="L513" s="181"/>
      <c r="M513" s="75"/>
      <c r="N513" s="75"/>
    </row>
    <row r="514" spans="2:14" x14ac:dyDescent="0.25">
      <c r="B514" s="75"/>
      <c r="C514" s="75"/>
      <c r="D514" s="75"/>
      <c r="E514" s="75"/>
      <c r="F514" s="75"/>
      <c r="G514" s="75"/>
      <c r="H514" s="76"/>
      <c r="I514" s="75"/>
      <c r="J514" s="75"/>
      <c r="K514" s="75"/>
      <c r="L514" s="75"/>
      <c r="M514" s="75"/>
      <c r="N514" s="75"/>
    </row>
    <row r="515" spans="2:14" x14ac:dyDescent="0.25">
      <c r="B515" s="110" t="s">
        <v>84</v>
      </c>
      <c r="C515" s="75"/>
      <c r="D515" s="75"/>
      <c r="E515" s="75"/>
      <c r="F515" s="75"/>
      <c r="G515" s="75"/>
      <c r="H515" s="76"/>
      <c r="I515" s="75"/>
      <c r="J515" s="75" t="s">
        <v>84</v>
      </c>
      <c r="K515" s="75"/>
      <c r="L515" s="75"/>
      <c r="M515" s="75"/>
      <c r="N515" s="75"/>
    </row>
    <row r="518" spans="2:14" x14ac:dyDescent="0.25">
      <c r="N518" s="147"/>
    </row>
  </sheetData>
  <mergeCells count="227">
    <mergeCell ref="B401:I401"/>
    <mergeCell ref="J462:L462"/>
    <mergeCell ref="G430:G431"/>
    <mergeCell ref="H430:H431"/>
    <mergeCell ref="I430:L430"/>
    <mergeCell ref="M430:M431"/>
    <mergeCell ref="N430:N431"/>
    <mergeCell ref="B432:G434"/>
    <mergeCell ref="B446:E446"/>
    <mergeCell ref="B447:E447"/>
    <mergeCell ref="B448:I448"/>
    <mergeCell ref="B450:I450"/>
    <mergeCell ref="B451:I451"/>
    <mergeCell ref="B452:I452"/>
    <mergeCell ref="B453:I453"/>
    <mergeCell ref="B454:I454"/>
    <mergeCell ref="B455:I455"/>
    <mergeCell ref="B403:I403"/>
    <mergeCell ref="B404:I404"/>
    <mergeCell ref="J411:L411"/>
    <mergeCell ref="B331:G333"/>
    <mergeCell ref="B345:E345"/>
    <mergeCell ref="B346:E346"/>
    <mergeCell ref="B347:I347"/>
    <mergeCell ref="B348:I348"/>
    <mergeCell ref="B349:I349"/>
    <mergeCell ref="B350:I350"/>
    <mergeCell ref="B351:I351"/>
    <mergeCell ref="B381:G383"/>
    <mergeCell ref="L322:N322"/>
    <mergeCell ref="B329:B330"/>
    <mergeCell ref="C329:C330"/>
    <mergeCell ref="D329:D330"/>
    <mergeCell ref="E329:E330"/>
    <mergeCell ref="F329:F330"/>
    <mergeCell ref="G329:G330"/>
    <mergeCell ref="H329:H330"/>
    <mergeCell ref="I329:L329"/>
    <mergeCell ref="M329:M330"/>
    <mergeCell ref="N329:N330"/>
    <mergeCell ref="B505:I505"/>
    <mergeCell ref="B497:E497"/>
    <mergeCell ref="B498:E498"/>
    <mergeCell ref="B499:I499"/>
    <mergeCell ref="B500:I500"/>
    <mergeCell ref="B501:I501"/>
    <mergeCell ref="B502:I502"/>
    <mergeCell ref="B503:I503"/>
    <mergeCell ref="B504:I504"/>
    <mergeCell ref="B506:I506"/>
    <mergeCell ref="J513:L513"/>
    <mergeCell ref="C370:L370"/>
    <mergeCell ref="C371:L371"/>
    <mergeCell ref="L372:N372"/>
    <mergeCell ref="B379:B380"/>
    <mergeCell ref="C379:C380"/>
    <mergeCell ref="D379:D380"/>
    <mergeCell ref="E379:E380"/>
    <mergeCell ref="F379:F380"/>
    <mergeCell ref="G379:G380"/>
    <mergeCell ref="H379:H380"/>
    <mergeCell ref="I379:L379"/>
    <mergeCell ref="M379:M380"/>
    <mergeCell ref="N379:N380"/>
    <mergeCell ref="C421:L421"/>
    <mergeCell ref="C422:L422"/>
    <mergeCell ref="L423:N423"/>
    <mergeCell ref="B430:B431"/>
    <mergeCell ref="C430:C431"/>
    <mergeCell ref="D430:D431"/>
    <mergeCell ref="E430:E431"/>
    <mergeCell ref="F430:F431"/>
    <mergeCell ref="B483:G485"/>
    <mergeCell ref="L474:N474"/>
    <mergeCell ref="B481:B482"/>
    <mergeCell ref="C481:C482"/>
    <mergeCell ref="D481:D482"/>
    <mergeCell ref="E481:E482"/>
    <mergeCell ref="F481:F482"/>
    <mergeCell ref="G481:G482"/>
    <mergeCell ref="H481:H482"/>
    <mergeCell ref="I481:L481"/>
    <mergeCell ref="M481:M482"/>
    <mergeCell ref="N481:N482"/>
    <mergeCell ref="B192:I192"/>
    <mergeCell ref="B193:I193"/>
    <mergeCell ref="J200:L200"/>
    <mergeCell ref="C472:L472"/>
    <mergeCell ref="C473:L473"/>
    <mergeCell ref="B352:I352"/>
    <mergeCell ref="B353:I353"/>
    <mergeCell ref="B354:I354"/>
    <mergeCell ref="J361:L361"/>
    <mergeCell ref="C269:L269"/>
    <mergeCell ref="B280:G282"/>
    <mergeCell ref="B294:E294"/>
    <mergeCell ref="B295:E295"/>
    <mergeCell ref="B296:I296"/>
    <mergeCell ref="B395:E395"/>
    <mergeCell ref="B396:E396"/>
    <mergeCell ref="B397:I397"/>
    <mergeCell ref="B398:I398"/>
    <mergeCell ref="B399:I399"/>
    <mergeCell ref="B400:I400"/>
    <mergeCell ref="B402:I402"/>
    <mergeCell ref="B449:I449"/>
    <mergeCell ref="C320:L320"/>
    <mergeCell ref="C321:L321"/>
    <mergeCell ref="B170:G173"/>
    <mergeCell ref="B184:E184"/>
    <mergeCell ref="B185:E185"/>
    <mergeCell ref="B186:I186"/>
    <mergeCell ref="B187:I187"/>
    <mergeCell ref="B188:I188"/>
    <mergeCell ref="B189:I189"/>
    <mergeCell ref="B190:I190"/>
    <mergeCell ref="B191:I191"/>
    <mergeCell ref="C6:L6"/>
    <mergeCell ref="C7:L7"/>
    <mergeCell ref="L8:N8"/>
    <mergeCell ref="B15:B16"/>
    <mergeCell ref="C15:C16"/>
    <mergeCell ref="D15:D16"/>
    <mergeCell ref="E15:E16"/>
    <mergeCell ref="F15:F16"/>
    <mergeCell ref="G15:G16"/>
    <mergeCell ref="H15:H16"/>
    <mergeCell ref="B33:I33"/>
    <mergeCell ref="B34:I34"/>
    <mergeCell ref="B35:I35"/>
    <mergeCell ref="B36:I36"/>
    <mergeCell ref="B37:I37"/>
    <mergeCell ref="B38:I38"/>
    <mergeCell ref="I15:L15"/>
    <mergeCell ref="M15:M16"/>
    <mergeCell ref="N15:N16"/>
    <mergeCell ref="B17:G19"/>
    <mergeCell ref="B31:E31"/>
    <mergeCell ref="B32:E32"/>
    <mergeCell ref="C108:L108"/>
    <mergeCell ref="C109:L109"/>
    <mergeCell ref="L110:N110"/>
    <mergeCell ref="B117:B118"/>
    <mergeCell ref="I117:L117"/>
    <mergeCell ref="M117:M118"/>
    <mergeCell ref="H117:H118"/>
    <mergeCell ref="B39:I39"/>
    <mergeCell ref="B40:I40"/>
    <mergeCell ref="J47:L47"/>
    <mergeCell ref="B70:G71"/>
    <mergeCell ref="B78:E78"/>
    <mergeCell ref="C117:C118"/>
    <mergeCell ref="D117:D118"/>
    <mergeCell ref="E117:E118"/>
    <mergeCell ref="F117:F118"/>
    <mergeCell ref="G117:G118"/>
    <mergeCell ref="N117:N118"/>
    <mergeCell ref="C159:L159"/>
    <mergeCell ref="C160:L160"/>
    <mergeCell ref="L161:N161"/>
    <mergeCell ref="B168:B169"/>
    <mergeCell ref="C168:C169"/>
    <mergeCell ref="D168:D169"/>
    <mergeCell ref="B135:I135"/>
    <mergeCell ref="B136:I136"/>
    <mergeCell ref="B137:I137"/>
    <mergeCell ref="B138:I138"/>
    <mergeCell ref="B139:I139"/>
    <mergeCell ref="B140:I140"/>
    <mergeCell ref="B141:I141"/>
    <mergeCell ref="B142:I142"/>
    <mergeCell ref="J149:L149"/>
    <mergeCell ref="M168:M169"/>
    <mergeCell ref="N168:N169"/>
    <mergeCell ref="B119:G122"/>
    <mergeCell ref="B133:E133"/>
    <mergeCell ref="B134:E134"/>
    <mergeCell ref="E168:E169"/>
    <mergeCell ref="F168:F169"/>
    <mergeCell ref="G168:G169"/>
    <mergeCell ref="H168:H169"/>
    <mergeCell ref="I168:L168"/>
    <mergeCell ref="C270:L270"/>
    <mergeCell ref="C208:L208"/>
    <mergeCell ref="C209:L209"/>
    <mergeCell ref="L210:N210"/>
    <mergeCell ref="B217:B218"/>
    <mergeCell ref="C217:C218"/>
    <mergeCell ref="D217:D218"/>
    <mergeCell ref="E217:E218"/>
    <mergeCell ref="F217:F218"/>
    <mergeCell ref="G217:G218"/>
    <mergeCell ref="H217:H218"/>
    <mergeCell ref="I217:L217"/>
    <mergeCell ref="M217:M218"/>
    <mergeCell ref="N217:N218"/>
    <mergeCell ref="B247:I247"/>
    <mergeCell ref="B248:I248"/>
    <mergeCell ref="L271:N271"/>
    <mergeCell ref="B278:B279"/>
    <mergeCell ref="C278:C279"/>
    <mergeCell ref="D278:D279"/>
    <mergeCell ref="E278:E279"/>
    <mergeCell ref="F278:F279"/>
    <mergeCell ref="G278:G279"/>
    <mergeCell ref="H278:H279"/>
    <mergeCell ref="I278:L278"/>
    <mergeCell ref="N278:N279"/>
    <mergeCell ref="B303:I303"/>
    <mergeCell ref="J310:L310"/>
    <mergeCell ref="B297:I297"/>
    <mergeCell ref="B298:I298"/>
    <mergeCell ref="B299:I299"/>
    <mergeCell ref="B300:I300"/>
    <mergeCell ref="B301:I301"/>
    <mergeCell ref="B302:I302"/>
    <mergeCell ref="M278:M279"/>
    <mergeCell ref="J255:L255"/>
    <mergeCell ref="B219:G224"/>
    <mergeCell ref="B239:E239"/>
    <mergeCell ref="B240:E240"/>
    <mergeCell ref="B241:I241"/>
    <mergeCell ref="B242:I242"/>
    <mergeCell ref="B243:I243"/>
    <mergeCell ref="B244:I244"/>
    <mergeCell ref="B245:I245"/>
    <mergeCell ref="B246:I246"/>
  </mergeCells>
  <pageMargins left="0.39370078740157483" right="0.31496062992125984" top="0.37" bottom="0.34" header="0.31496062992125984" footer="0.31496062992125984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по Методике</vt:lpstr>
      <vt:lpstr>Лист1</vt:lpstr>
      <vt:lpstr>'Расчет стоимости по Методике'!Область_печати</vt:lpstr>
      <vt:lpstr>способ_рубки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2018-02-06T12:24:52Z</cp:lastPrinted>
  <dcterms:created xsi:type="dcterms:W3CDTF">2016-01-18T14:22:10Z</dcterms:created>
  <dcterms:modified xsi:type="dcterms:W3CDTF">2018-08-01T14:21:57Z</dcterms:modified>
</cp:coreProperties>
</file>