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сунов\АУКЦИОН\Средний и малый бизнес\2018\16 Материалы для аукциона 25.09 Бо Буи Кам КЮ Ла\На сайт МЛХ\"/>
    </mc:Choice>
  </mc:AlternateContent>
  <bookViews>
    <workbookView xWindow="0" yWindow="0" windowWidth="28800" windowHeight="11835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Методике'!$A$1:$H$45</definedName>
    <definedName name="способ_рубки">'Расчет стоимости по Методике'!$J$13:$J$14</definedName>
  </definedNames>
  <calcPr calcId="162913"/>
</workbook>
</file>

<file path=xl/calcChain.xml><?xml version="1.0" encoding="utf-8"?>
<calcChain xmlns="http://schemas.openxmlformats.org/spreadsheetml/2006/main">
  <c r="E166" i="4" l="1"/>
  <c r="G161" i="4"/>
  <c r="G160" i="4"/>
  <c r="G159" i="4"/>
  <c r="G158" i="4"/>
  <c r="G157" i="4"/>
  <c r="G156" i="4"/>
  <c r="G155" i="4"/>
  <c r="G154" i="4"/>
  <c r="G153" i="4"/>
  <c r="G152" i="4"/>
  <c r="E164" i="4" s="1"/>
  <c r="G144" i="4"/>
  <c r="G116" i="4"/>
  <c r="G115" i="4"/>
  <c r="G114" i="4"/>
  <c r="G113" i="4"/>
  <c r="G112" i="4"/>
  <c r="G111" i="4"/>
  <c r="G110" i="4"/>
  <c r="E121" i="4" s="1"/>
  <c r="G109" i="4"/>
  <c r="G108" i="4"/>
  <c r="E120" i="4" s="1"/>
  <c r="G107" i="4"/>
  <c r="E119" i="4" s="1"/>
  <c r="G99" i="4"/>
  <c r="G71" i="4"/>
  <c r="G70" i="4"/>
  <c r="G69" i="4"/>
  <c r="G68" i="4"/>
  <c r="G67" i="4"/>
  <c r="G66" i="4"/>
  <c r="G65" i="4"/>
  <c r="E76" i="4" s="1"/>
  <c r="G64" i="4"/>
  <c r="G63" i="4"/>
  <c r="G62" i="4"/>
  <c r="E74" i="4" s="1"/>
  <c r="G54" i="4"/>
  <c r="E75" i="4" l="1"/>
  <c r="E165" i="4"/>
  <c r="E122" i="4"/>
  <c r="E123" i="4" s="1"/>
  <c r="D125" i="4" s="1"/>
  <c r="D126" i="4" s="1"/>
  <c r="E167" i="4"/>
  <c r="E168" i="4" s="1"/>
  <c r="D170" i="4" s="1"/>
  <c r="D171" i="4" s="1"/>
  <c r="E77" i="4"/>
  <c r="E78" i="4" s="1"/>
  <c r="D80" i="4" s="1"/>
  <c r="D81" i="4" s="1"/>
  <c r="G9" i="4"/>
  <c r="G20" i="4" l="1"/>
  <c r="E31" i="4" s="1"/>
  <c r="G26" i="4" l="1"/>
  <c r="G25" i="4"/>
  <c r="G22" i="4"/>
  <c r="G23" i="4"/>
  <c r="G24" i="4"/>
  <c r="G21" i="4"/>
  <c r="G19" i="4"/>
  <c r="G18" i="4"/>
  <c r="G17" i="4"/>
  <c r="E29" i="4" s="1"/>
  <c r="E32" i="4" l="1"/>
  <c r="E30" i="4"/>
  <c r="E33" i="4" l="1"/>
  <c r="D35" i="4" s="1"/>
  <c r="D36" i="4" s="1"/>
</calcChain>
</file>

<file path=xl/sharedStrings.xml><?xml version="1.0" encoding="utf-8"?>
<sst xmlns="http://schemas.openxmlformats.org/spreadsheetml/2006/main" count="198" uniqueCount="53">
  <si>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</si>
  <si>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</si>
  <si>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</si>
  <si>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</si>
  <si>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</si>
  <si>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</si>
  <si>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</si>
  <si>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</si>
  <si>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</si>
  <si>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</si>
  <si>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</si>
  <si>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</si>
  <si>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</si>
  <si>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</si>
  <si>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</si>
  <si>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</si>
  <si>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</si>
  <si>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</si>
  <si>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</si>
  <si>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</si>
  <si>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</si>
  <si>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</si>
  <si>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</si>
  <si>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</si>
  <si>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</si>
  <si>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</si>
  <si>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</si>
  <si>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</si>
  <si>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</si>
  <si>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</si>
  <si>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</si>
  <si>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</si>
  <si>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</si>
  <si>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</si>
  <si>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</si>
  <si>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</si>
  <si>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</si>
  <si>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"Кзыл-Юлдузское лесничество"</t>
  </si>
  <si>
    <t>Абдинское участковое лесничество</t>
  </si>
  <si>
    <t>кв. 32 выд. 26 делянка 1</t>
  </si>
  <si>
    <t>7ОС3Б</t>
  </si>
  <si>
    <t>Арышское участковое лесничество</t>
  </si>
  <si>
    <t>кв. 5 выд. 29 делянка 1</t>
  </si>
  <si>
    <t>9ОС1Б</t>
  </si>
  <si>
    <t>Тюлячинское участковое лесничество</t>
  </si>
  <si>
    <t>8ОС2Б+Д</t>
  </si>
  <si>
    <t>кв. 16 выд. 29 делянка 2</t>
  </si>
  <si>
    <t>кв. 45 выд. 6 делянка 1</t>
  </si>
  <si>
    <t>7Б3ЛП+Д+ОС</t>
  </si>
  <si>
    <t>ЛОТ № 52</t>
  </si>
  <si>
    <t>ЛОТ № 53</t>
  </si>
  <si>
    <t>ЛОТ № 54</t>
  </si>
  <si>
    <t>ЛОТ №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</si>
</sst>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43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left" vertical="top" wrapText="1"/>
    </xf>
    <xf numFmtId="0" fontId="9" fillId="3" borderId="0" xfId="0" applyFont="1" applyFill="1" applyAlignment="1">
      <alignment horizontal="center" vertical="top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8" fillId="2" borderId="0" xfId="0" applyFont="1" applyFill="1" applyAlignment="1" applyProtection="1">
      <alignment horizontal="center" wrapText="1"/>
      <protection locked="0"/>
    </xf>
    <xf numFmtId="0" fontId="2" fillId="3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71"/>
  <sheetViews>
    <sheetView tabSelected="1" topLeftCell="B130" zoomScale="130" zoomScaleNormal="130" zoomScaleSheetLayoutView="85" zoomScalePageLayoutView="85" workbookViewId="0">
      <selection activeCell="D140" sqref="D140:G140"/>
    </sheetView>
  </sheetViews>
  <sheetFormatPr defaultColWidth="9.140625"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9" width="23.5703125" style="7" customWidth="1"/>
    <col min="10" max="10" width="23.5703125" style="64" hidden="1" customWidth="1"/>
    <col min="11" max="16384" width="9.140625" style="7"/>
  </cols>
  <sheetData>
    <row r="1" spans="2:10" s="22" customFormat="1" ht="54.75" customHeight="1" x14ac:dyDescent="0.8">
      <c r="B1" s="103" t="s">
        <v>49</v>
      </c>
      <c r="C1" s="103"/>
      <c r="D1" s="103"/>
      <c r="E1" s="103"/>
      <c r="F1" s="103"/>
      <c r="G1" s="103"/>
      <c r="H1" s="103"/>
      <c r="J1" s="63"/>
    </row>
    <row r="2" spans="2:10" ht="46.5" customHeight="1" x14ac:dyDescent="0.25">
      <c r="B2" s="104" t="s">
        <v>36</v>
      </c>
      <c r="C2" s="104"/>
      <c r="D2" s="104"/>
      <c r="E2" s="104"/>
      <c r="F2" s="104"/>
      <c r="G2" s="104"/>
    </row>
    <row r="3" spans="2:10" x14ac:dyDescent="0.25">
      <c r="C3" s="39"/>
      <c r="G3" s="7"/>
    </row>
    <row r="4" spans="2:10" ht="25.5" x14ac:dyDescent="0.25">
      <c r="C4" s="14" t="s">
        <v>5</v>
      </c>
      <c r="D4" s="6"/>
    </row>
    <row r="5" spans="2:10" s="10" customFormat="1" ht="20.25" customHeight="1" x14ac:dyDescent="0.25">
      <c r="C5" s="93" t="s">
        <v>15</v>
      </c>
      <c r="D5" s="96" t="s">
        <v>37</v>
      </c>
      <c r="E5" s="96"/>
      <c r="F5" s="96"/>
      <c r="G5" s="96"/>
      <c r="H5" s="40"/>
      <c r="J5" s="65"/>
    </row>
    <row r="6" spans="2:10" s="10" customFormat="1" ht="20.25" customHeight="1" x14ac:dyDescent="0.25">
      <c r="C6" s="94"/>
      <c r="D6" s="96" t="s">
        <v>38</v>
      </c>
      <c r="E6" s="96"/>
      <c r="F6" s="96"/>
      <c r="G6" s="96"/>
      <c r="H6" s="40"/>
      <c r="J6" s="65"/>
    </row>
    <row r="7" spans="2:10" s="10" customFormat="1" ht="20.25" customHeight="1" x14ac:dyDescent="0.25">
      <c r="C7" s="95"/>
      <c r="D7" s="96" t="s">
        <v>47</v>
      </c>
      <c r="E7" s="96"/>
      <c r="F7" s="96"/>
      <c r="G7" s="96"/>
      <c r="H7" s="40"/>
      <c r="J7" s="65"/>
    </row>
    <row r="8" spans="2:10" ht="28.5" customHeight="1" x14ac:dyDescent="0.25">
      <c r="C8" s="35" t="s">
        <v>12</v>
      </c>
      <c r="D8" s="53">
        <v>6.7</v>
      </c>
      <c r="E8" s="49"/>
      <c r="F8" s="10"/>
    </row>
    <row r="9" spans="2:10" ht="28.5" customHeight="1" x14ac:dyDescent="0.25">
      <c r="C9" s="1" t="s">
        <v>9</v>
      </c>
      <c r="D9" s="54">
        <v>1359</v>
      </c>
      <c r="E9" s="97" t="s">
        <v>16</v>
      </c>
      <c r="F9" s="98"/>
      <c r="G9" s="101">
        <f>D10/D9</f>
        <v>69.747608535688002</v>
      </c>
    </row>
    <row r="10" spans="2:10" ht="28.5" customHeight="1" x14ac:dyDescent="0.25">
      <c r="C10" s="1" t="s">
        <v>10</v>
      </c>
      <c r="D10" s="54">
        <v>94787</v>
      </c>
      <c r="E10" s="99"/>
      <c r="F10" s="100"/>
      <c r="G10" s="102"/>
    </row>
    <row r="11" spans="2:10" x14ac:dyDescent="0.25">
      <c r="C11" s="37"/>
      <c r="D11" s="38"/>
      <c r="E11" s="50"/>
    </row>
    <row r="12" spans="2:10" x14ac:dyDescent="0.3">
      <c r="C12" s="36" t="s">
        <v>7</v>
      </c>
      <c r="D12" s="55" t="s">
        <v>48</v>
      </c>
    </row>
    <row r="13" spans="2:10" x14ac:dyDescent="0.3">
      <c r="C13" s="36" t="s">
        <v>11</v>
      </c>
      <c r="D13" s="55">
        <v>65</v>
      </c>
      <c r="J13" s="64" t="s">
        <v>33</v>
      </c>
    </row>
    <row r="14" spans="2:10" x14ac:dyDescent="0.3">
      <c r="C14" s="36" t="s">
        <v>13</v>
      </c>
      <c r="D14" s="69" t="s">
        <v>33</v>
      </c>
      <c r="E14" s="41"/>
      <c r="J14" s="64" t="s">
        <v>34</v>
      </c>
    </row>
    <row r="15" spans="2:10" ht="24" thickBot="1" x14ac:dyDescent="0.3">
      <c r="C15" s="42"/>
      <c r="D15" s="42"/>
    </row>
    <row r="16" spans="2:10" ht="48" thickBot="1" x14ac:dyDescent="0.3">
      <c r="B16" s="78" t="s">
        <v>17</v>
      </c>
      <c r="C16" s="79"/>
      <c r="D16" s="23" t="s">
        <v>20</v>
      </c>
      <c r="E16" s="80" t="s">
        <v>22</v>
      </c>
      <c r="F16" s="81"/>
      <c r="G16" s="2" t="s">
        <v>21</v>
      </c>
    </row>
    <row r="17" spans="2:10" s="43" customFormat="1" ht="24" thickBot="1" x14ac:dyDescent="0.3">
      <c r="B17" s="82" t="s">
        <v>35</v>
      </c>
      <c r="C17" s="83"/>
      <c r="D17" s="70">
        <v>38.409999999999997</v>
      </c>
      <c r="E17" s="56">
        <v>6.7</v>
      </c>
      <c r="F17" s="18" t="s">
        <v>24</v>
      </c>
      <c r="G17" s="26">
        <f t="shared" ref="G17:G22" si="0">D17*E17</f>
        <v>257.34699999999998</v>
      </c>
      <c r="H17" s="84"/>
      <c r="J17" s="66"/>
    </row>
    <row r="18" spans="2:10" s="44" customFormat="1" ht="46.5" customHeight="1" x14ac:dyDescent="0.25">
      <c r="B18" s="85" t="s">
        <v>18</v>
      </c>
      <c r="C18" s="86"/>
      <c r="D18" s="59">
        <v>97.44</v>
      </c>
      <c r="E18" s="57">
        <v>1</v>
      </c>
      <c r="F18" s="19" t="s">
        <v>25</v>
      </c>
      <c r="G18" s="27">
        <f t="shared" si="0"/>
        <v>97.44</v>
      </c>
      <c r="H18" s="84"/>
      <c r="J18" s="67"/>
    </row>
    <row r="19" spans="2:10" s="44" customFormat="1" ht="24" thickBot="1" x14ac:dyDescent="0.3">
      <c r="B19" s="87" t="s">
        <v>19</v>
      </c>
      <c r="C19" s="88"/>
      <c r="D19" s="62">
        <v>151.63</v>
      </c>
      <c r="E19" s="58">
        <v>1</v>
      </c>
      <c r="F19" s="20" t="s">
        <v>25</v>
      </c>
      <c r="G19" s="28">
        <f t="shared" si="0"/>
        <v>151.63</v>
      </c>
      <c r="H19" s="84"/>
      <c r="J19" s="67"/>
    </row>
    <row r="20" spans="2:10" s="44" customFormat="1" ht="24" thickBot="1" x14ac:dyDescent="0.3">
      <c r="B20" s="89" t="s">
        <v>27</v>
      </c>
      <c r="C20" s="90"/>
      <c r="D20" s="71">
        <v>731.97</v>
      </c>
      <c r="E20" s="71"/>
      <c r="F20" s="24" t="s">
        <v>24</v>
      </c>
      <c r="G20" s="29">
        <f t="shared" si="0"/>
        <v>0</v>
      </c>
      <c r="H20" s="84"/>
      <c r="J20" s="67"/>
    </row>
    <row r="21" spans="2:10" s="44" customFormat="1" ht="48" customHeight="1" x14ac:dyDescent="0.25">
      <c r="B21" s="85" t="s">
        <v>32</v>
      </c>
      <c r="C21" s="86"/>
      <c r="D21" s="59">
        <v>652.6</v>
      </c>
      <c r="E21" s="59">
        <v>13.4</v>
      </c>
      <c r="F21" s="19" t="s">
        <v>24</v>
      </c>
      <c r="G21" s="27">
        <f t="shared" si="0"/>
        <v>8744.84</v>
      </c>
      <c r="H21" s="84"/>
      <c r="J21" s="67"/>
    </row>
    <row r="22" spans="2:10" s="44" customFormat="1" x14ac:dyDescent="0.25">
      <c r="B22" s="91" t="s">
        <v>26</v>
      </c>
      <c r="C22" s="92"/>
      <c r="D22" s="72">
        <v>526.99</v>
      </c>
      <c r="E22" s="60"/>
      <c r="F22" s="21" t="s">
        <v>24</v>
      </c>
      <c r="G22" s="30">
        <f t="shared" si="0"/>
        <v>0</v>
      </c>
      <c r="H22" s="84"/>
      <c r="J22" s="67"/>
    </row>
    <row r="23" spans="2:10" s="44" customFormat="1" x14ac:dyDescent="0.25">
      <c r="B23" s="91" t="s">
        <v>28</v>
      </c>
      <c r="C23" s="92"/>
      <c r="D23" s="73">
        <v>5438.99</v>
      </c>
      <c r="E23" s="61">
        <v>6.7</v>
      </c>
      <c r="F23" s="21" t="s">
        <v>24</v>
      </c>
      <c r="G23" s="30">
        <f t="shared" ref="G23:G24" si="1">D23*E23</f>
        <v>36441.233</v>
      </c>
      <c r="H23" s="84"/>
      <c r="J23" s="67"/>
    </row>
    <row r="24" spans="2:10" s="44" customFormat="1" x14ac:dyDescent="0.25">
      <c r="B24" s="91" t="s">
        <v>29</v>
      </c>
      <c r="C24" s="92"/>
      <c r="D24" s="73">
        <v>1672.77</v>
      </c>
      <c r="E24" s="61">
        <v>6.7</v>
      </c>
      <c r="F24" s="21" t="s">
        <v>24</v>
      </c>
      <c r="G24" s="30">
        <f t="shared" si="1"/>
        <v>11207.558999999999</v>
      </c>
      <c r="H24" s="84"/>
      <c r="J24" s="67"/>
    </row>
    <row r="25" spans="2:10" s="44" customFormat="1" x14ac:dyDescent="0.25">
      <c r="B25" s="91" t="s">
        <v>31</v>
      </c>
      <c r="C25" s="92"/>
      <c r="D25" s="73">
        <v>548.24</v>
      </c>
      <c r="E25" s="61">
        <v>6.7</v>
      </c>
      <c r="F25" s="21" t="s">
        <v>24</v>
      </c>
      <c r="G25" s="30">
        <f>D25*E25</f>
        <v>3673.2080000000001</v>
      </c>
      <c r="H25" s="84"/>
      <c r="J25" s="67"/>
    </row>
    <row r="26" spans="2:10" s="44" customFormat="1" ht="24" thickBot="1" x14ac:dyDescent="0.3">
      <c r="B26" s="87" t="s">
        <v>30</v>
      </c>
      <c r="C26" s="88"/>
      <c r="D26" s="74">
        <v>340.74</v>
      </c>
      <c r="E26" s="62">
        <v>67</v>
      </c>
      <c r="F26" s="20" t="s">
        <v>24</v>
      </c>
      <c r="G26" s="31">
        <f>D26*E26</f>
        <v>22829.58</v>
      </c>
      <c r="H26" s="84"/>
      <c r="J26" s="67"/>
    </row>
    <row r="27" spans="2:10" ht="11.25" customHeight="1" x14ac:dyDescent="0.25">
      <c r="C27" s="3"/>
      <c r="D27" s="3"/>
      <c r="E27" s="4"/>
      <c r="F27" s="4"/>
      <c r="H27" s="45"/>
      <c r="I27" s="46"/>
      <c r="J27" s="68"/>
    </row>
    <row r="28" spans="2:10" ht="25.5" x14ac:dyDescent="0.25">
      <c r="C28" s="14" t="s">
        <v>14</v>
      </c>
      <c r="D28" s="6"/>
    </row>
    <row r="29" spans="2:10" ht="20.25" x14ac:dyDescent="0.25">
      <c r="C29" s="75" t="s">
        <v>6</v>
      </c>
      <c r="D29" s="8" t="s">
        <v>0</v>
      </c>
      <c r="E29" s="9">
        <f>IF(G17&gt;0, ROUND((G17+D10)/D10,2), 0)</f>
        <v>1</v>
      </c>
      <c r="F29" s="9"/>
      <c r="G29" s="10"/>
      <c r="H29" s="7"/>
    </row>
    <row r="30" spans="2:10" x14ac:dyDescent="0.25">
      <c r="C30" s="75"/>
      <c r="D30" s="8" t="s">
        <v>1</v>
      </c>
      <c r="E30" s="9">
        <f>IF(SUM(G18:G19)&gt;0,ROUND((G18+G19+D10)/D10,2),0)</f>
        <v>1</v>
      </c>
      <c r="F30" s="9"/>
      <c r="G30" s="11"/>
      <c r="H30" s="47"/>
    </row>
    <row r="31" spans="2:10" x14ac:dyDescent="0.25">
      <c r="C31" s="75"/>
      <c r="D31" s="8" t="s">
        <v>2</v>
      </c>
      <c r="E31" s="9">
        <f>IF(G20&gt;0,ROUND((G20+D10)/D10,2),0)</f>
        <v>0</v>
      </c>
      <c r="F31" s="12"/>
      <c r="G31" s="11"/>
    </row>
    <row r="32" spans="2:10" x14ac:dyDescent="0.25">
      <c r="C32" s="75"/>
      <c r="D32" s="13" t="s">
        <v>3</v>
      </c>
      <c r="E32" s="32">
        <f>IF(SUM(G21:G26)&gt;0,ROUND((SUM(G21:G26)+D10)/D10,2),0)</f>
        <v>1.87</v>
      </c>
      <c r="F32" s="10"/>
      <c r="G32" s="11"/>
    </row>
    <row r="33" spans="2:10" ht="25.5" x14ac:dyDescent="0.25">
      <c r="D33" s="33" t="s">
        <v>4</v>
      </c>
      <c r="E33" s="34">
        <f>SUM(E29:E32)-IF(VALUE(COUNTIF(E29:E32,"&gt;0"))=4,3,0)-IF(VALUE(COUNTIF(E29:E32,"&gt;0"))=3,2,0)-IF(VALUE(COUNTIF(E29:E32,"&gt;0"))=2,1,0)</f>
        <v>1.87</v>
      </c>
      <c r="F33" s="25"/>
    </row>
    <row r="34" spans="2:10" ht="14.25" customHeight="1" x14ac:dyDescent="0.25">
      <c r="E34" s="15"/>
    </row>
    <row r="35" spans="2:10" s="22" customFormat="1" ht="26.25" customHeight="1" x14ac:dyDescent="0.35">
      <c r="C35" s="16" t="s">
        <v>23</v>
      </c>
      <c r="D35" s="76">
        <f>E33*D10</f>
        <v>177251.69</v>
      </c>
      <c r="E35" s="76"/>
      <c r="F35" s="7"/>
      <c r="G35" s="5"/>
      <c r="H35" s="5"/>
      <c r="J35" s="63"/>
    </row>
    <row r="36" spans="2:10" ht="20.25" x14ac:dyDescent="0.3">
      <c r="C36" s="17" t="s">
        <v>8</v>
      </c>
      <c r="D36" s="77">
        <f>D35/D9</f>
        <v>130.42802796173657</v>
      </c>
      <c r="E36" s="77"/>
      <c r="G36" s="7"/>
      <c r="H36" s="48"/>
    </row>
    <row r="46" spans="2:10" ht="60.75" x14ac:dyDescent="0.8">
      <c r="B46" s="103" t="s">
        <v>50</v>
      </c>
      <c r="C46" s="103"/>
      <c r="D46" s="103"/>
      <c r="E46" s="103"/>
      <c r="F46" s="103"/>
      <c r="G46" s="103"/>
      <c r="H46" s="103"/>
    </row>
    <row r="47" spans="2:10" x14ac:dyDescent="0.25">
      <c r="B47" s="104" t="s">
        <v>36</v>
      </c>
      <c r="C47" s="104"/>
      <c r="D47" s="104"/>
      <c r="E47" s="104"/>
      <c r="F47" s="104"/>
      <c r="G47" s="104"/>
    </row>
    <row r="48" spans="2:10" x14ac:dyDescent="0.25">
      <c r="C48" s="52"/>
      <c r="G48" s="7"/>
    </row>
    <row r="49" spans="2:8" ht="25.5" x14ac:dyDescent="0.25">
      <c r="C49" s="14" t="s">
        <v>5</v>
      </c>
      <c r="D49" s="6"/>
    </row>
    <row r="50" spans="2:8" ht="20.25" x14ac:dyDescent="0.25">
      <c r="B50" s="10"/>
      <c r="C50" s="93" t="s">
        <v>15</v>
      </c>
      <c r="D50" s="96" t="s">
        <v>37</v>
      </c>
      <c r="E50" s="96"/>
      <c r="F50" s="96"/>
      <c r="G50" s="96"/>
      <c r="H50" s="40"/>
    </row>
    <row r="51" spans="2:8" ht="20.25" x14ac:dyDescent="0.25">
      <c r="B51" s="10"/>
      <c r="C51" s="94"/>
      <c r="D51" s="96" t="s">
        <v>38</v>
      </c>
      <c r="E51" s="96"/>
      <c r="F51" s="96"/>
      <c r="G51" s="96"/>
      <c r="H51" s="40"/>
    </row>
    <row r="52" spans="2:8" ht="20.25" x14ac:dyDescent="0.25">
      <c r="B52" s="10"/>
      <c r="C52" s="95"/>
      <c r="D52" s="96" t="s">
        <v>39</v>
      </c>
      <c r="E52" s="96"/>
      <c r="F52" s="96"/>
      <c r="G52" s="96"/>
      <c r="H52" s="40"/>
    </row>
    <row r="53" spans="2:8" x14ac:dyDescent="0.25">
      <c r="C53" s="35" t="s">
        <v>12</v>
      </c>
      <c r="D53" s="53">
        <v>5.3</v>
      </c>
      <c r="E53" s="49"/>
      <c r="F53" s="10"/>
    </row>
    <row r="54" spans="2:8" x14ac:dyDescent="0.25">
      <c r="C54" s="1" t="s">
        <v>9</v>
      </c>
      <c r="D54" s="54">
        <v>842</v>
      </c>
      <c r="E54" s="97" t="s">
        <v>16</v>
      </c>
      <c r="F54" s="98"/>
      <c r="G54" s="101">
        <f>D55/D54</f>
        <v>21.375296912114013</v>
      </c>
    </row>
    <row r="55" spans="2:8" x14ac:dyDescent="0.25">
      <c r="C55" s="1" t="s">
        <v>10</v>
      </c>
      <c r="D55" s="54">
        <v>17998</v>
      </c>
      <c r="E55" s="99"/>
      <c r="F55" s="100"/>
      <c r="G55" s="102"/>
    </row>
    <row r="56" spans="2:8" x14ac:dyDescent="0.25">
      <c r="C56" s="37"/>
      <c r="D56" s="38"/>
      <c r="E56" s="50"/>
    </row>
    <row r="57" spans="2:8" x14ac:dyDescent="0.3">
      <c r="C57" s="36" t="s">
        <v>7</v>
      </c>
      <c r="D57" s="55" t="s">
        <v>40</v>
      </c>
    </row>
    <row r="58" spans="2:8" x14ac:dyDescent="0.3">
      <c r="C58" s="36" t="s">
        <v>11</v>
      </c>
      <c r="D58" s="55">
        <v>45</v>
      </c>
    </row>
    <row r="59" spans="2:8" x14ac:dyDescent="0.3">
      <c r="C59" s="36" t="s">
        <v>13</v>
      </c>
      <c r="D59" s="69" t="s">
        <v>33</v>
      </c>
      <c r="E59" s="41"/>
    </row>
    <row r="60" spans="2:8" ht="24" thickBot="1" x14ac:dyDescent="0.3">
      <c r="C60" s="42"/>
      <c r="D60" s="42"/>
    </row>
    <row r="61" spans="2:8" ht="48" thickBot="1" x14ac:dyDescent="0.3">
      <c r="B61" s="78" t="s">
        <v>17</v>
      </c>
      <c r="C61" s="79"/>
      <c r="D61" s="23" t="s">
        <v>20</v>
      </c>
      <c r="E61" s="80" t="s">
        <v>22</v>
      </c>
      <c r="F61" s="81"/>
      <c r="G61" s="2" t="s">
        <v>21</v>
      </c>
    </row>
    <row r="62" spans="2:8" ht="24" thickBot="1" x14ac:dyDescent="0.3">
      <c r="B62" s="82" t="s">
        <v>35</v>
      </c>
      <c r="C62" s="83"/>
      <c r="D62" s="70">
        <v>38.409999999999997</v>
      </c>
      <c r="E62" s="56">
        <v>5.3</v>
      </c>
      <c r="F62" s="18" t="s">
        <v>24</v>
      </c>
      <c r="G62" s="26">
        <f t="shared" ref="G62:G69" si="2">D62*E62</f>
        <v>203.57299999999998</v>
      </c>
      <c r="H62" s="84"/>
    </row>
    <row r="63" spans="2:8" x14ac:dyDescent="0.25">
      <c r="B63" s="85" t="s">
        <v>18</v>
      </c>
      <c r="C63" s="86"/>
      <c r="D63" s="59">
        <v>97.44</v>
      </c>
      <c r="E63" s="57">
        <v>1</v>
      </c>
      <c r="F63" s="19" t="s">
        <v>25</v>
      </c>
      <c r="G63" s="27">
        <f t="shared" si="2"/>
        <v>97.44</v>
      </c>
      <c r="H63" s="84"/>
    </row>
    <row r="64" spans="2:8" ht="24" thickBot="1" x14ac:dyDescent="0.3">
      <c r="B64" s="87" t="s">
        <v>19</v>
      </c>
      <c r="C64" s="88"/>
      <c r="D64" s="62">
        <v>151.63</v>
      </c>
      <c r="E64" s="58">
        <v>1</v>
      </c>
      <c r="F64" s="20" t="s">
        <v>25</v>
      </c>
      <c r="G64" s="28">
        <f t="shared" si="2"/>
        <v>151.63</v>
      </c>
      <c r="H64" s="84"/>
    </row>
    <row r="65" spans="2:8" ht="24" thickBot="1" x14ac:dyDescent="0.3">
      <c r="B65" s="89" t="s">
        <v>27</v>
      </c>
      <c r="C65" s="90"/>
      <c r="D65" s="71">
        <v>731.97</v>
      </c>
      <c r="E65" s="71"/>
      <c r="F65" s="24" t="s">
        <v>24</v>
      </c>
      <c r="G65" s="29">
        <f t="shared" si="2"/>
        <v>0</v>
      </c>
      <c r="H65" s="84"/>
    </row>
    <row r="66" spans="2:8" x14ac:dyDescent="0.25">
      <c r="B66" s="85" t="s">
        <v>32</v>
      </c>
      <c r="C66" s="86"/>
      <c r="D66" s="59">
        <v>652.6</v>
      </c>
      <c r="E66" s="59">
        <v>10.6</v>
      </c>
      <c r="F66" s="19" t="s">
        <v>24</v>
      </c>
      <c r="G66" s="27">
        <f t="shared" si="2"/>
        <v>6917.56</v>
      </c>
      <c r="H66" s="84"/>
    </row>
    <row r="67" spans="2:8" x14ac:dyDescent="0.25">
      <c r="B67" s="91" t="s">
        <v>26</v>
      </c>
      <c r="C67" s="92"/>
      <c r="D67" s="72">
        <v>526.99</v>
      </c>
      <c r="E67" s="60"/>
      <c r="F67" s="21" t="s">
        <v>24</v>
      </c>
      <c r="G67" s="30">
        <f t="shared" si="2"/>
        <v>0</v>
      </c>
      <c r="H67" s="84"/>
    </row>
    <row r="68" spans="2:8" x14ac:dyDescent="0.25">
      <c r="B68" s="91" t="s">
        <v>28</v>
      </c>
      <c r="C68" s="92"/>
      <c r="D68" s="73">
        <v>5438.99</v>
      </c>
      <c r="E68" s="61">
        <v>5.3</v>
      </c>
      <c r="F68" s="21" t="s">
        <v>24</v>
      </c>
      <c r="G68" s="30">
        <f t="shared" si="2"/>
        <v>28826.646999999997</v>
      </c>
      <c r="H68" s="84"/>
    </row>
    <row r="69" spans="2:8" x14ac:dyDescent="0.25">
      <c r="B69" s="91" t="s">
        <v>29</v>
      </c>
      <c r="C69" s="92"/>
      <c r="D69" s="73">
        <v>1672.77</v>
      </c>
      <c r="E69" s="61">
        <v>5.3</v>
      </c>
      <c r="F69" s="21" t="s">
        <v>24</v>
      </c>
      <c r="G69" s="30">
        <f t="shared" si="2"/>
        <v>8865.6810000000005</v>
      </c>
      <c r="H69" s="84"/>
    </row>
    <row r="70" spans="2:8" x14ac:dyDescent="0.25">
      <c r="B70" s="91" t="s">
        <v>31</v>
      </c>
      <c r="C70" s="92"/>
      <c r="D70" s="73">
        <v>548.24</v>
      </c>
      <c r="E70" s="61">
        <v>5.3</v>
      </c>
      <c r="F70" s="21" t="s">
        <v>24</v>
      </c>
      <c r="G70" s="30">
        <f>D70*E70</f>
        <v>2905.672</v>
      </c>
      <c r="H70" s="84"/>
    </row>
    <row r="71" spans="2:8" ht="24" thickBot="1" x14ac:dyDescent="0.3">
      <c r="B71" s="87" t="s">
        <v>30</v>
      </c>
      <c r="C71" s="88"/>
      <c r="D71" s="74">
        <v>340.74</v>
      </c>
      <c r="E71" s="62">
        <v>53</v>
      </c>
      <c r="F71" s="20" t="s">
        <v>24</v>
      </c>
      <c r="G71" s="31">
        <f>D71*E71</f>
        <v>18059.22</v>
      </c>
      <c r="H71" s="84"/>
    </row>
    <row r="72" spans="2:8" x14ac:dyDescent="0.25">
      <c r="C72" s="3"/>
      <c r="D72" s="3"/>
      <c r="E72" s="4"/>
      <c r="F72" s="4"/>
      <c r="H72" s="45"/>
    </row>
    <row r="73" spans="2:8" ht="25.5" x14ac:dyDescent="0.25">
      <c r="C73" s="14" t="s">
        <v>14</v>
      </c>
      <c r="D73" s="6"/>
    </row>
    <row r="74" spans="2:8" ht="20.25" x14ac:dyDescent="0.25">
      <c r="C74" s="75" t="s">
        <v>6</v>
      </c>
      <c r="D74" s="51" t="s">
        <v>0</v>
      </c>
      <c r="E74" s="9">
        <f>IF(G62&gt;0, ROUND((G62+D55)/D55,2), 0)</f>
        <v>1.01</v>
      </c>
      <c r="F74" s="9"/>
      <c r="G74" s="10"/>
      <c r="H74" s="7"/>
    </row>
    <row r="75" spans="2:8" x14ac:dyDescent="0.25">
      <c r="C75" s="75"/>
      <c r="D75" s="51" t="s">
        <v>1</v>
      </c>
      <c r="E75" s="9">
        <f>IF(SUM(G63:G64)&gt;0,ROUND((G63+G64+D55)/D55,2),0)</f>
        <v>1.01</v>
      </c>
      <c r="F75" s="9"/>
      <c r="G75" s="11"/>
      <c r="H75" s="47"/>
    </row>
    <row r="76" spans="2:8" x14ac:dyDescent="0.25">
      <c r="C76" s="75"/>
      <c r="D76" s="51" t="s">
        <v>2</v>
      </c>
      <c r="E76" s="9">
        <f>IF(G65&gt;0,ROUND((G65+D55)/D55,2),0)</f>
        <v>0</v>
      </c>
      <c r="F76" s="12"/>
      <c r="G76" s="11"/>
    </row>
    <row r="77" spans="2:8" x14ac:dyDescent="0.25">
      <c r="C77" s="75"/>
      <c r="D77" s="13" t="s">
        <v>3</v>
      </c>
      <c r="E77" s="32">
        <f>IF(SUM(G66:G71)&gt;0,ROUND((SUM(G66:G71)+D55)/D55,2),0)</f>
        <v>4.6399999999999997</v>
      </c>
      <c r="F77" s="10"/>
      <c r="G77" s="11"/>
    </row>
    <row r="78" spans="2:8" ht="25.5" x14ac:dyDescent="0.25">
      <c r="D78" s="33" t="s">
        <v>4</v>
      </c>
      <c r="E78" s="34">
        <f>SUM(E74:E77)-IF(VALUE(COUNTIF(E74:E77,"&gt;0"))=4,3,0)-IF(VALUE(COUNTIF(E74:E77,"&gt;0"))=3,2,0)-IF(VALUE(COUNTIF(E74:E77,"&gt;0"))=2,1,0)</f>
        <v>4.66</v>
      </c>
      <c r="F78" s="25"/>
    </row>
    <row r="79" spans="2:8" x14ac:dyDescent="0.25">
      <c r="E79" s="15"/>
    </row>
    <row r="80" spans="2:8" ht="25.5" x14ac:dyDescent="0.35">
      <c r="B80" s="22"/>
      <c r="C80" s="16" t="s">
        <v>23</v>
      </c>
      <c r="D80" s="76">
        <f>E78*D55</f>
        <v>83870.680000000008</v>
      </c>
      <c r="E80" s="76"/>
    </row>
    <row r="81" spans="2:8" ht="20.25" x14ac:dyDescent="0.3">
      <c r="C81" s="17" t="s">
        <v>8</v>
      </c>
      <c r="D81" s="77">
        <f>D80/D54</f>
        <v>99.608883610451315</v>
      </c>
      <c r="E81" s="77"/>
      <c r="G81" s="7"/>
      <c r="H81" s="48"/>
    </row>
    <row r="91" spans="2:8" ht="60.75" x14ac:dyDescent="0.8">
      <c r="B91" s="103" t="s">
        <v>51</v>
      </c>
      <c r="C91" s="103"/>
      <c r="D91" s="103"/>
      <c r="E91" s="103"/>
      <c r="F91" s="103"/>
      <c r="G91" s="103"/>
      <c r="H91" s="103"/>
    </row>
    <row r="92" spans="2:8" x14ac:dyDescent="0.25">
      <c r="B92" s="104" t="s">
        <v>36</v>
      </c>
      <c r="C92" s="104"/>
      <c r="D92" s="104"/>
      <c r="E92" s="104"/>
      <c r="F92" s="104"/>
      <c r="G92" s="104"/>
    </row>
    <row r="93" spans="2:8" x14ac:dyDescent="0.25">
      <c r="C93" s="52"/>
      <c r="G93" s="7"/>
    </row>
    <row r="94" spans="2:8" ht="25.5" x14ac:dyDescent="0.25">
      <c r="C94" s="14" t="s">
        <v>5</v>
      </c>
      <c r="D94" s="6"/>
    </row>
    <row r="95" spans="2:8" ht="20.25" x14ac:dyDescent="0.25">
      <c r="B95" s="10"/>
      <c r="C95" s="93" t="s">
        <v>15</v>
      </c>
      <c r="D95" s="96" t="s">
        <v>37</v>
      </c>
      <c r="E95" s="96"/>
      <c r="F95" s="96"/>
      <c r="G95" s="96"/>
      <c r="H95" s="40"/>
    </row>
    <row r="96" spans="2:8" ht="20.25" x14ac:dyDescent="0.25">
      <c r="B96" s="10"/>
      <c r="C96" s="94"/>
      <c r="D96" s="96" t="s">
        <v>41</v>
      </c>
      <c r="E96" s="96"/>
      <c r="F96" s="96"/>
      <c r="G96" s="96"/>
      <c r="H96" s="40"/>
    </row>
    <row r="97" spans="2:8" ht="20.25" x14ac:dyDescent="0.25">
      <c r="B97" s="10"/>
      <c r="C97" s="95"/>
      <c r="D97" s="96" t="s">
        <v>42</v>
      </c>
      <c r="E97" s="96"/>
      <c r="F97" s="96"/>
      <c r="G97" s="96"/>
      <c r="H97" s="40"/>
    </row>
    <row r="98" spans="2:8" x14ac:dyDescent="0.25">
      <c r="C98" s="35" t="s">
        <v>12</v>
      </c>
      <c r="D98" s="53">
        <v>2.1</v>
      </c>
      <c r="E98" s="49"/>
      <c r="F98" s="10"/>
    </row>
    <row r="99" spans="2:8" x14ac:dyDescent="0.25">
      <c r="C99" s="1" t="s">
        <v>9</v>
      </c>
      <c r="D99" s="54">
        <v>440</v>
      </c>
      <c r="E99" s="97" t="s">
        <v>16</v>
      </c>
      <c r="F99" s="98"/>
      <c r="G99" s="101">
        <f>D100/D99</f>
        <v>14.847727272727273</v>
      </c>
    </row>
    <row r="100" spans="2:8" x14ac:dyDescent="0.25">
      <c r="C100" s="1" t="s">
        <v>10</v>
      </c>
      <c r="D100" s="54">
        <v>6533</v>
      </c>
      <c r="E100" s="99"/>
      <c r="F100" s="100"/>
      <c r="G100" s="102"/>
    </row>
    <row r="101" spans="2:8" x14ac:dyDescent="0.25">
      <c r="C101" s="37"/>
      <c r="D101" s="38"/>
      <c r="E101" s="50"/>
    </row>
    <row r="102" spans="2:8" x14ac:dyDescent="0.3">
      <c r="C102" s="36" t="s">
        <v>7</v>
      </c>
      <c r="D102" s="55" t="s">
        <v>43</v>
      </c>
    </row>
    <row r="103" spans="2:8" x14ac:dyDescent="0.3">
      <c r="C103" s="36" t="s">
        <v>11</v>
      </c>
      <c r="D103" s="55">
        <v>55</v>
      </c>
    </row>
    <row r="104" spans="2:8" x14ac:dyDescent="0.3">
      <c r="C104" s="36" t="s">
        <v>13</v>
      </c>
      <c r="D104" s="69" t="s">
        <v>33</v>
      </c>
      <c r="E104" s="41"/>
    </row>
    <row r="105" spans="2:8" ht="24" thickBot="1" x14ac:dyDescent="0.3">
      <c r="C105" s="42"/>
      <c r="D105" s="42"/>
    </row>
    <row r="106" spans="2:8" ht="48" thickBot="1" x14ac:dyDescent="0.3">
      <c r="B106" s="78" t="s">
        <v>17</v>
      </c>
      <c r="C106" s="79"/>
      <c r="D106" s="23" t="s">
        <v>20</v>
      </c>
      <c r="E106" s="80" t="s">
        <v>22</v>
      </c>
      <c r="F106" s="81"/>
      <c r="G106" s="2" t="s">
        <v>21</v>
      </c>
    </row>
    <row r="107" spans="2:8" ht="24" thickBot="1" x14ac:dyDescent="0.3">
      <c r="B107" s="82" t="s">
        <v>35</v>
      </c>
      <c r="C107" s="83"/>
      <c r="D107" s="70">
        <v>38.409999999999997</v>
      </c>
      <c r="E107" s="56">
        <v>2.1</v>
      </c>
      <c r="F107" s="18" t="s">
        <v>24</v>
      </c>
      <c r="G107" s="26">
        <f t="shared" ref="G107:G114" si="3">D107*E107</f>
        <v>80.661000000000001</v>
      </c>
      <c r="H107" s="84"/>
    </row>
    <row r="108" spans="2:8" x14ac:dyDescent="0.25">
      <c r="B108" s="85" t="s">
        <v>18</v>
      </c>
      <c r="C108" s="86"/>
      <c r="D108" s="59">
        <v>97.44</v>
      </c>
      <c r="E108" s="57">
        <v>1</v>
      </c>
      <c r="F108" s="19" t="s">
        <v>25</v>
      </c>
      <c r="G108" s="27">
        <f t="shared" si="3"/>
        <v>97.44</v>
      </c>
      <c r="H108" s="84"/>
    </row>
    <row r="109" spans="2:8" ht="24" thickBot="1" x14ac:dyDescent="0.3">
      <c r="B109" s="87" t="s">
        <v>19</v>
      </c>
      <c r="C109" s="88"/>
      <c r="D109" s="62">
        <v>151.63</v>
      </c>
      <c r="E109" s="58">
        <v>1</v>
      </c>
      <c r="F109" s="20" t="s">
        <v>25</v>
      </c>
      <c r="G109" s="28">
        <f t="shared" si="3"/>
        <v>151.63</v>
      </c>
      <c r="H109" s="84"/>
    </row>
    <row r="110" spans="2:8" ht="24" thickBot="1" x14ac:dyDescent="0.3">
      <c r="B110" s="89" t="s">
        <v>27</v>
      </c>
      <c r="C110" s="90"/>
      <c r="D110" s="71">
        <v>731.97</v>
      </c>
      <c r="E110" s="71"/>
      <c r="F110" s="24" t="s">
        <v>24</v>
      </c>
      <c r="G110" s="29">
        <f t="shared" si="3"/>
        <v>0</v>
      </c>
      <c r="H110" s="84"/>
    </row>
    <row r="111" spans="2:8" x14ac:dyDescent="0.25">
      <c r="B111" s="85" t="s">
        <v>32</v>
      </c>
      <c r="C111" s="86"/>
      <c r="D111" s="59">
        <v>652.6</v>
      </c>
      <c r="E111" s="59">
        <v>4.2</v>
      </c>
      <c r="F111" s="19" t="s">
        <v>24</v>
      </c>
      <c r="G111" s="27">
        <f t="shared" si="3"/>
        <v>2740.92</v>
      </c>
      <c r="H111" s="84"/>
    </row>
    <row r="112" spans="2:8" x14ac:dyDescent="0.25">
      <c r="B112" s="91" t="s">
        <v>26</v>
      </c>
      <c r="C112" s="92"/>
      <c r="D112" s="72">
        <v>526.99</v>
      </c>
      <c r="E112" s="60"/>
      <c r="F112" s="21" t="s">
        <v>24</v>
      </c>
      <c r="G112" s="30">
        <f t="shared" si="3"/>
        <v>0</v>
      </c>
      <c r="H112" s="84"/>
    </row>
    <row r="113" spans="2:8" x14ac:dyDescent="0.25">
      <c r="B113" s="91" t="s">
        <v>28</v>
      </c>
      <c r="C113" s="92"/>
      <c r="D113" s="73">
        <v>5438.99</v>
      </c>
      <c r="E113" s="61">
        <v>2.1</v>
      </c>
      <c r="F113" s="21" t="s">
        <v>24</v>
      </c>
      <c r="G113" s="30">
        <f t="shared" si="3"/>
        <v>11421.879000000001</v>
      </c>
      <c r="H113" s="84"/>
    </row>
    <row r="114" spans="2:8" x14ac:dyDescent="0.25">
      <c r="B114" s="91" t="s">
        <v>29</v>
      </c>
      <c r="C114" s="92"/>
      <c r="D114" s="73">
        <v>1672.77</v>
      </c>
      <c r="E114" s="61">
        <v>2.1</v>
      </c>
      <c r="F114" s="21" t="s">
        <v>24</v>
      </c>
      <c r="G114" s="30">
        <f t="shared" si="3"/>
        <v>3512.817</v>
      </c>
      <c r="H114" s="84"/>
    </row>
    <row r="115" spans="2:8" x14ac:dyDescent="0.25">
      <c r="B115" s="91" t="s">
        <v>31</v>
      </c>
      <c r="C115" s="92"/>
      <c r="D115" s="73">
        <v>548.24</v>
      </c>
      <c r="E115" s="61">
        <v>2.1</v>
      </c>
      <c r="F115" s="21" t="s">
        <v>24</v>
      </c>
      <c r="G115" s="30">
        <f>D115*E115</f>
        <v>1151.3040000000001</v>
      </c>
      <c r="H115" s="84"/>
    </row>
    <row r="116" spans="2:8" ht="24" thickBot="1" x14ac:dyDescent="0.3">
      <c r="B116" s="87" t="s">
        <v>30</v>
      </c>
      <c r="C116" s="88"/>
      <c r="D116" s="74">
        <v>340.74</v>
      </c>
      <c r="E116" s="62">
        <v>21</v>
      </c>
      <c r="F116" s="20" t="s">
        <v>24</v>
      </c>
      <c r="G116" s="31">
        <f>D116*E116</f>
        <v>7155.54</v>
      </c>
      <c r="H116" s="84"/>
    </row>
    <row r="117" spans="2:8" x14ac:dyDescent="0.25">
      <c r="C117" s="3"/>
      <c r="D117" s="3"/>
      <c r="E117" s="4"/>
      <c r="F117" s="4"/>
      <c r="H117" s="45"/>
    </row>
    <row r="118" spans="2:8" ht="25.5" x14ac:dyDescent="0.25">
      <c r="C118" s="14" t="s">
        <v>14</v>
      </c>
      <c r="D118" s="6"/>
    </row>
    <row r="119" spans="2:8" ht="20.25" x14ac:dyDescent="0.25">
      <c r="C119" s="75" t="s">
        <v>6</v>
      </c>
      <c r="D119" s="51" t="s">
        <v>0</v>
      </c>
      <c r="E119" s="9">
        <f>IF(G107&gt;0, ROUND((G107+D100)/D100,2), 0)</f>
        <v>1.01</v>
      </c>
      <c r="F119" s="9"/>
      <c r="G119" s="10"/>
      <c r="H119" s="7"/>
    </row>
    <row r="120" spans="2:8" x14ac:dyDescent="0.25">
      <c r="C120" s="75"/>
      <c r="D120" s="51" t="s">
        <v>1</v>
      </c>
      <c r="E120" s="9">
        <f>IF(SUM(G108:G109)&gt;0,ROUND((G108+G109+D100)/D100,2),0)</f>
        <v>1.04</v>
      </c>
      <c r="F120" s="9"/>
      <c r="G120" s="11"/>
      <c r="H120" s="47"/>
    </row>
    <row r="121" spans="2:8" x14ac:dyDescent="0.25">
      <c r="C121" s="75"/>
      <c r="D121" s="51" t="s">
        <v>2</v>
      </c>
      <c r="E121" s="9">
        <f>IF(G110&gt;0,ROUND((G110+D100)/D100,2),0)</f>
        <v>0</v>
      </c>
      <c r="F121" s="12"/>
      <c r="G121" s="11"/>
    </row>
    <row r="122" spans="2:8" x14ac:dyDescent="0.25">
      <c r="C122" s="75"/>
      <c r="D122" s="13" t="s">
        <v>3</v>
      </c>
      <c r="E122" s="32">
        <f>IF(SUM(G111:G116)&gt;0,ROUND((SUM(G111:G116)+D100)/D100,2),0)</f>
        <v>4.9800000000000004</v>
      </c>
      <c r="F122" s="10"/>
      <c r="G122" s="11"/>
    </row>
    <row r="123" spans="2:8" ht="25.5" x14ac:dyDescent="0.25">
      <c r="D123" s="33" t="s">
        <v>4</v>
      </c>
      <c r="E123" s="34">
        <f>SUM(E119:E122)-IF(VALUE(COUNTIF(E119:E122,"&gt;0"))=4,3,0)-IF(VALUE(COUNTIF(E119:E122,"&gt;0"))=3,2,0)-IF(VALUE(COUNTIF(E119:E122,"&gt;0"))=2,1,0)</f>
        <v>5.03</v>
      </c>
      <c r="F123" s="25"/>
    </row>
    <row r="124" spans="2:8" x14ac:dyDescent="0.25">
      <c r="E124" s="15"/>
    </row>
    <row r="125" spans="2:8" ht="25.5" x14ac:dyDescent="0.35">
      <c r="B125" s="22"/>
      <c r="C125" s="16" t="s">
        <v>23</v>
      </c>
      <c r="D125" s="76">
        <f>E123*D100</f>
        <v>32860.990000000005</v>
      </c>
      <c r="E125" s="76"/>
    </row>
    <row r="126" spans="2:8" ht="20.25" x14ac:dyDescent="0.3">
      <c r="C126" s="17" t="s">
        <v>8</v>
      </c>
      <c r="D126" s="77">
        <f>D125/D99</f>
        <v>74.684068181818191</v>
      </c>
      <c r="E126" s="77"/>
      <c r="G126" s="7"/>
      <c r="H126" s="48"/>
    </row>
    <row r="136" spans="2:8" ht="60.75" x14ac:dyDescent="0.8">
      <c r="B136" s="103" t="s">
        <v>52</v>
      </c>
      <c r="C136" s="103"/>
      <c r="D136" s="103"/>
      <c r="E136" s="103"/>
      <c r="F136" s="103"/>
      <c r="G136" s="103"/>
      <c r="H136" s="103"/>
    </row>
    <row r="137" spans="2:8" x14ac:dyDescent="0.25">
      <c r="B137" s="104" t="s">
        <v>36</v>
      </c>
      <c r="C137" s="104"/>
      <c r="D137" s="104"/>
      <c r="E137" s="104"/>
      <c r="F137" s="104"/>
      <c r="G137" s="104"/>
    </row>
    <row r="138" spans="2:8" x14ac:dyDescent="0.25">
      <c r="C138" s="52"/>
      <c r="G138" s="7"/>
    </row>
    <row r="139" spans="2:8" ht="25.5" x14ac:dyDescent="0.25">
      <c r="C139" s="14" t="s">
        <v>5</v>
      </c>
      <c r="D139" s="6"/>
    </row>
    <row r="140" spans="2:8" ht="20.25" x14ac:dyDescent="0.25">
      <c r="B140" s="10"/>
      <c r="C140" s="93" t="s">
        <v>15</v>
      </c>
      <c r="D140" s="96" t="s">
        <v>37</v>
      </c>
      <c r="E140" s="96"/>
      <c r="F140" s="96"/>
      <c r="G140" s="96"/>
      <c r="H140" s="40"/>
    </row>
    <row r="141" spans="2:8" ht="20.25" x14ac:dyDescent="0.25">
      <c r="B141" s="10"/>
      <c r="C141" s="94"/>
      <c r="D141" s="96" t="s">
        <v>44</v>
      </c>
      <c r="E141" s="96"/>
      <c r="F141" s="96"/>
      <c r="G141" s="96"/>
      <c r="H141" s="40"/>
    </row>
    <row r="142" spans="2:8" ht="20.25" x14ac:dyDescent="0.25">
      <c r="B142" s="10"/>
      <c r="C142" s="95"/>
      <c r="D142" s="96" t="s">
        <v>46</v>
      </c>
      <c r="E142" s="96"/>
      <c r="F142" s="96"/>
      <c r="G142" s="96"/>
      <c r="H142" s="40"/>
    </row>
    <row r="143" spans="2:8" x14ac:dyDescent="0.25">
      <c r="C143" s="35" t="s">
        <v>12</v>
      </c>
      <c r="D143" s="53">
        <v>5.3</v>
      </c>
      <c r="E143" s="49"/>
      <c r="F143" s="10"/>
    </row>
    <row r="144" spans="2:8" x14ac:dyDescent="0.25">
      <c r="C144" s="1" t="s">
        <v>9</v>
      </c>
      <c r="D144" s="54">
        <v>1066</v>
      </c>
      <c r="E144" s="97" t="s">
        <v>16</v>
      </c>
      <c r="F144" s="98"/>
      <c r="G144" s="101">
        <f>D145/D144</f>
        <v>15.336772983114447</v>
      </c>
    </row>
    <row r="145" spans="2:8" x14ac:dyDescent="0.25">
      <c r="C145" s="1" t="s">
        <v>10</v>
      </c>
      <c r="D145" s="54">
        <v>16349</v>
      </c>
      <c r="E145" s="99"/>
      <c r="F145" s="100"/>
      <c r="G145" s="102"/>
    </row>
    <row r="146" spans="2:8" x14ac:dyDescent="0.25">
      <c r="C146" s="37"/>
      <c r="D146" s="38"/>
      <c r="E146" s="50"/>
    </row>
    <row r="147" spans="2:8" x14ac:dyDescent="0.3">
      <c r="C147" s="36" t="s">
        <v>7</v>
      </c>
      <c r="D147" s="55" t="s">
        <v>45</v>
      </c>
    </row>
    <row r="148" spans="2:8" x14ac:dyDescent="0.3">
      <c r="C148" s="36" t="s">
        <v>11</v>
      </c>
      <c r="D148" s="55">
        <v>55</v>
      </c>
    </row>
    <row r="149" spans="2:8" x14ac:dyDescent="0.3">
      <c r="C149" s="36" t="s">
        <v>13</v>
      </c>
      <c r="D149" s="69" t="s">
        <v>33</v>
      </c>
      <c r="E149" s="41"/>
    </row>
    <row r="150" spans="2:8" ht="24" thickBot="1" x14ac:dyDescent="0.3">
      <c r="C150" s="42"/>
      <c r="D150" s="42"/>
    </row>
    <row r="151" spans="2:8" ht="48" thickBot="1" x14ac:dyDescent="0.3">
      <c r="B151" s="78" t="s">
        <v>17</v>
      </c>
      <c r="C151" s="79"/>
      <c r="D151" s="23" t="s">
        <v>20</v>
      </c>
      <c r="E151" s="80" t="s">
        <v>22</v>
      </c>
      <c r="F151" s="81"/>
      <c r="G151" s="2" t="s">
        <v>21</v>
      </c>
    </row>
    <row r="152" spans="2:8" ht="24" thickBot="1" x14ac:dyDescent="0.3">
      <c r="B152" s="82" t="s">
        <v>35</v>
      </c>
      <c r="C152" s="83"/>
      <c r="D152" s="70">
        <v>38.409999999999997</v>
      </c>
      <c r="E152" s="56">
        <v>5.3</v>
      </c>
      <c r="F152" s="18" t="s">
        <v>24</v>
      </c>
      <c r="G152" s="26">
        <f t="shared" ref="G152:G159" si="4">D152*E152</f>
        <v>203.57299999999998</v>
      </c>
      <c r="H152" s="84"/>
    </row>
    <row r="153" spans="2:8" x14ac:dyDescent="0.25">
      <c r="B153" s="85" t="s">
        <v>18</v>
      </c>
      <c r="C153" s="86"/>
      <c r="D153" s="59">
        <v>97.44</v>
      </c>
      <c r="E153" s="57">
        <v>1</v>
      </c>
      <c r="F153" s="19" t="s">
        <v>25</v>
      </c>
      <c r="G153" s="27">
        <f t="shared" si="4"/>
        <v>97.44</v>
      </c>
      <c r="H153" s="84"/>
    </row>
    <row r="154" spans="2:8" ht="24" thickBot="1" x14ac:dyDescent="0.3">
      <c r="B154" s="87" t="s">
        <v>19</v>
      </c>
      <c r="C154" s="88"/>
      <c r="D154" s="62">
        <v>151.63</v>
      </c>
      <c r="E154" s="58">
        <v>1</v>
      </c>
      <c r="F154" s="20" t="s">
        <v>25</v>
      </c>
      <c r="G154" s="28">
        <f t="shared" si="4"/>
        <v>151.63</v>
      </c>
      <c r="H154" s="84"/>
    </row>
    <row r="155" spans="2:8" ht="24" thickBot="1" x14ac:dyDescent="0.3">
      <c r="B155" s="89" t="s">
        <v>27</v>
      </c>
      <c r="C155" s="90"/>
      <c r="D155" s="71">
        <v>731.97</v>
      </c>
      <c r="E155" s="71"/>
      <c r="F155" s="24" t="s">
        <v>24</v>
      </c>
      <c r="G155" s="29">
        <f t="shared" si="4"/>
        <v>0</v>
      </c>
      <c r="H155" s="84"/>
    </row>
    <row r="156" spans="2:8" x14ac:dyDescent="0.25">
      <c r="B156" s="85" t="s">
        <v>32</v>
      </c>
      <c r="C156" s="86"/>
      <c r="D156" s="59">
        <v>652.6</v>
      </c>
      <c r="E156" s="59">
        <v>10.6</v>
      </c>
      <c r="F156" s="19" t="s">
        <v>24</v>
      </c>
      <c r="G156" s="27">
        <f t="shared" si="4"/>
        <v>6917.56</v>
      </c>
      <c r="H156" s="84"/>
    </row>
    <row r="157" spans="2:8" x14ac:dyDescent="0.25">
      <c r="B157" s="91" t="s">
        <v>26</v>
      </c>
      <c r="C157" s="92"/>
      <c r="D157" s="72">
        <v>526.99</v>
      </c>
      <c r="E157" s="60"/>
      <c r="F157" s="21" t="s">
        <v>24</v>
      </c>
      <c r="G157" s="30">
        <f t="shared" si="4"/>
        <v>0</v>
      </c>
      <c r="H157" s="84"/>
    </row>
    <row r="158" spans="2:8" x14ac:dyDescent="0.25">
      <c r="B158" s="91" t="s">
        <v>28</v>
      </c>
      <c r="C158" s="92"/>
      <c r="D158" s="73">
        <v>5438.99</v>
      </c>
      <c r="E158" s="61">
        <v>5.3</v>
      </c>
      <c r="F158" s="21" t="s">
        <v>24</v>
      </c>
      <c r="G158" s="30">
        <f t="shared" si="4"/>
        <v>28826.646999999997</v>
      </c>
      <c r="H158" s="84"/>
    </row>
    <row r="159" spans="2:8" x14ac:dyDescent="0.25">
      <c r="B159" s="91" t="s">
        <v>29</v>
      </c>
      <c r="C159" s="92"/>
      <c r="D159" s="73">
        <v>1672.77</v>
      </c>
      <c r="E159" s="61">
        <v>5.3</v>
      </c>
      <c r="F159" s="21" t="s">
        <v>24</v>
      </c>
      <c r="G159" s="30">
        <f t="shared" si="4"/>
        <v>8865.6810000000005</v>
      </c>
      <c r="H159" s="84"/>
    </row>
    <row r="160" spans="2:8" x14ac:dyDescent="0.25">
      <c r="B160" s="91" t="s">
        <v>31</v>
      </c>
      <c r="C160" s="92"/>
      <c r="D160" s="73">
        <v>548.24</v>
      </c>
      <c r="E160" s="61">
        <v>5.3</v>
      </c>
      <c r="F160" s="21" t="s">
        <v>24</v>
      </c>
      <c r="G160" s="30">
        <f>D160*E160</f>
        <v>2905.672</v>
      </c>
      <c r="H160" s="84"/>
    </row>
    <row r="161" spans="2:8" ht="24" thickBot="1" x14ac:dyDescent="0.3">
      <c r="B161" s="87" t="s">
        <v>30</v>
      </c>
      <c r="C161" s="88"/>
      <c r="D161" s="74">
        <v>340.74</v>
      </c>
      <c r="E161" s="62">
        <v>53</v>
      </c>
      <c r="F161" s="20" t="s">
        <v>24</v>
      </c>
      <c r="G161" s="31">
        <f>D161*E161</f>
        <v>18059.22</v>
      </c>
      <c r="H161" s="84"/>
    </row>
    <row r="162" spans="2:8" x14ac:dyDescent="0.25">
      <c r="C162" s="3"/>
      <c r="D162" s="3"/>
      <c r="E162" s="4"/>
      <c r="F162" s="4"/>
      <c r="H162" s="45"/>
    </row>
    <row r="163" spans="2:8" ht="25.5" x14ac:dyDescent="0.25">
      <c r="C163" s="14" t="s">
        <v>14</v>
      </c>
      <c r="D163" s="6"/>
    </row>
    <row r="164" spans="2:8" ht="20.25" x14ac:dyDescent="0.25">
      <c r="C164" s="75" t="s">
        <v>6</v>
      </c>
      <c r="D164" s="51" t="s">
        <v>0</v>
      </c>
      <c r="E164" s="9">
        <f>IF(G152&gt;0, ROUND((G152+D145)/D145,2), 0)</f>
        <v>1.01</v>
      </c>
      <c r="F164" s="9"/>
      <c r="G164" s="10"/>
      <c r="H164" s="7"/>
    </row>
    <row r="165" spans="2:8" x14ac:dyDescent="0.25">
      <c r="C165" s="75"/>
      <c r="D165" s="51" t="s">
        <v>1</v>
      </c>
      <c r="E165" s="9">
        <f>IF(SUM(G153:G154)&gt;0,ROUND((G153+G154+D145)/D145,2),0)</f>
        <v>1.02</v>
      </c>
      <c r="F165" s="9"/>
      <c r="G165" s="11"/>
      <c r="H165" s="47"/>
    </row>
    <row r="166" spans="2:8" x14ac:dyDescent="0.25">
      <c r="C166" s="75"/>
      <c r="D166" s="51" t="s">
        <v>2</v>
      </c>
      <c r="E166" s="9">
        <f>IF(G155&gt;0,ROUND((G155+D145)/D145,2),0)</f>
        <v>0</v>
      </c>
      <c r="F166" s="12"/>
      <c r="G166" s="11"/>
    </row>
    <row r="167" spans="2:8" x14ac:dyDescent="0.25">
      <c r="C167" s="75"/>
      <c r="D167" s="13" t="s">
        <v>3</v>
      </c>
      <c r="E167" s="32">
        <f>IF(SUM(G156:G161)&gt;0,ROUND((SUM(G156:G161)+D145)/D145,2),0)</f>
        <v>5.01</v>
      </c>
      <c r="F167" s="10"/>
      <c r="G167" s="11"/>
    </row>
    <row r="168" spans="2:8" ht="25.5" x14ac:dyDescent="0.25">
      <c r="D168" s="33" t="s">
        <v>4</v>
      </c>
      <c r="E168" s="34">
        <f>SUM(E164:E167)-IF(VALUE(COUNTIF(E164:E167,"&gt;0"))=4,3,0)-IF(VALUE(COUNTIF(E164:E167,"&gt;0"))=3,2,0)-IF(VALUE(COUNTIF(E164:E167,"&gt;0"))=2,1,0)</f>
        <v>5.04</v>
      </c>
      <c r="F168" s="25"/>
    </row>
    <row r="169" spans="2:8" x14ac:dyDescent="0.25">
      <c r="E169" s="15"/>
    </row>
    <row r="170" spans="2:8" ht="25.5" x14ac:dyDescent="0.35">
      <c r="B170" s="22"/>
      <c r="C170" s="16" t="s">
        <v>23</v>
      </c>
      <c r="D170" s="76">
        <f>E168*D145</f>
        <v>82398.960000000006</v>
      </c>
      <c r="E170" s="76"/>
    </row>
    <row r="171" spans="2:8" ht="20.25" x14ac:dyDescent="0.3">
      <c r="C171" s="17" t="s">
        <v>8</v>
      </c>
      <c r="D171" s="77">
        <f>D170/D144</f>
        <v>77.297335834896813</v>
      </c>
      <c r="E171" s="77"/>
      <c r="G171" s="7"/>
      <c r="H171" s="48"/>
    </row>
  </sheetData>
  <sheetProtection formatRows="0" insertColumns="0" insertRows="0"/>
  <mergeCells count="96">
    <mergeCell ref="B1:H1"/>
    <mergeCell ref="C5:C7"/>
    <mergeCell ref="D6:G6"/>
    <mergeCell ref="D7:G7"/>
    <mergeCell ref="D36:E36"/>
    <mergeCell ref="B25:C25"/>
    <mergeCell ref="B26:C26"/>
    <mergeCell ref="B2:G2"/>
    <mergeCell ref="B24:C24"/>
    <mergeCell ref="G9:G10"/>
    <mergeCell ref="E16:F16"/>
    <mergeCell ref="D5:G5"/>
    <mergeCell ref="E9:F10"/>
    <mergeCell ref="H17:H26"/>
    <mergeCell ref="C29:C32"/>
    <mergeCell ref="B16:C16"/>
    <mergeCell ref="B17:C17"/>
    <mergeCell ref="B18:C18"/>
    <mergeCell ref="B19:C19"/>
    <mergeCell ref="B20:C20"/>
    <mergeCell ref="B21:C21"/>
    <mergeCell ref="B22:C22"/>
    <mergeCell ref="B23:C23"/>
    <mergeCell ref="D35:E35"/>
    <mergeCell ref="B46:H46"/>
    <mergeCell ref="B47:G47"/>
    <mergeCell ref="C50:C52"/>
    <mergeCell ref="D50:G50"/>
    <mergeCell ref="D51:G51"/>
    <mergeCell ref="D52:G52"/>
    <mergeCell ref="E54:F55"/>
    <mergeCell ref="G54:G55"/>
    <mergeCell ref="B61:C61"/>
    <mergeCell ref="E61:F61"/>
    <mergeCell ref="B62:C62"/>
    <mergeCell ref="H62:H71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C74:C77"/>
    <mergeCell ref="D80:E80"/>
    <mergeCell ref="D81:E81"/>
    <mergeCell ref="B91:H91"/>
    <mergeCell ref="B92:G92"/>
    <mergeCell ref="C95:C97"/>
    <mergeCell ref="D95:G95"/>
    <mergeCell ref="D96:G96"/>
    <mergeCell ref="D97:G97"/>
    <mergeCell ref="E99:F100"/>
    <mergeCell ref="G99:G100"/>
    <mergeCell ref="B106:C106"/>
    <mergeCell ref="E106:F106"/>
    <mergeCell ref="B107:C107"/>
    <mergeCell ref="H107:H116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C119:C122"/>
    <mergeCell ref="D125:E125"/>
    <mergeCell ref="D126:E126"/>
    <mergeCell ref="B136:H136"/>
    <mergeCell ref="B137:G137"/>
    <mergeCell ref="C140:C142"/>
    <mergeCell ref="D140:G140"/>
    <mergeCell ref="D141:G141"/>
    <mergeCell ref="D142:G142"/>
    <mergeCell ref="E144:F145"/>
    <mergeCell ref="G144:G145"/>
    <mergeCell ref="H152:H161"/>
    <mergeCell ref="B153:C153"/>
    <mergeCell ref="B154:C154"/>
    <mergeCell ref="B155:C155"/>
    <mergeCell ref="B156:C156"/>
    <mergeCell ref="B157:C157"/>
    <mergeCell ref="B158:C158"/>
    <mergeCell ref="B159:C159"/>
    <mergeCell ref="B160:C160"/>
    <mergeCell ref="B161:C161"/>
    <mergeCell ref="C164:C167"/>
    <mergeCell ref="D170:E170"/>
    <mergeCell ref="D171:E171"/>
    <mergeCell ref="B151:C151"/>
    <mergeCell ref="E151:F151"/>
    <mergeCell ref="B152:C152"/>
  </mergeCells>
  <dataValidations disablePrompts="1" count="1">
    <dataValidation type="list" allowBlank="1" showInputMessage="1" showErrorMessage="1" sqref="D14 D59 D104 D149">
      <formula1>способ_рубки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'Расчет стоимости по Методике'!Область_печати</vt:lpstr>
      <vt:lpstr>способ_рубки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2016-07-26T06:39:25Z</cp:lastPrinted>
  <dcterms:created xsi:type="dcterms:W3CDTF">2016-01-18T14:22:10Z</dcterms:created>
  <dcterms:modified xsi:type="dcterms:W3CDTF">2018-08-31T12:31:47Z</dcterms:modified>
</cp:coreProperties>
</file>