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сунов\АУКЦИОН\Средний и малый бизнес\2018\17 Материалы для аукциона 09.10 Буг Ма Ме Ну\Мамадышское\"/>
    </mc:Choice>
  </mc:AlternateContent>
  <bookViews>
    <workbookView xWindow="120" yWindow="1080" windowWidth="9720" windowHeight="6360"/>
  </bookViews>
  <sheets>
    <sheet name="ЛОТЫ" sheetId="20" r:id="rId1"/>
    <sheet name="РАСЧЕТ" sheetId="19" r:id="rId2"/>
  </sheets>
  <externalReferences>
    <externalReference r:id="rId3"/>
  </externalReferences>
  <definedNames>
    <definedName name="д1">#REF!</definedName>
    <definedName name="ЛУ">#REF!</definedName>
    <definedName name="_xlnm.Print_Area" localSheetId="0">ЛОТЫ!$A$1:$G$36</definedName>
    <definedName name="_xlnm.Print_Area" localSheetId="1">РАСЧЕТ!$B$1:$N$57</definedName>
    <definedName name="способ_рубки">'[1]Расчет стоимости по Методике'!$J$13:$J$14</definedName>
  </definedNames>
  <calcPr calcId="162913"/>
</workbook>
</file>

<file path=xl/calcChain.xml><?xml version="1.0" encoding="utf-8"?>
<calcChain xmlns="http://schemas.openxmlformats.org/spreadsheetml/2006/main">
  <c r="F26" i="20" l="1"/>
  <c r="F25" i="20"/>
  <c r="F24" i="20"/>
  <c r="F23" i="20"/>
  <c r="F22" i="20"/>
  <c r="F21" i="20"/>
  <c r="F20" i="20"/>
  <c r="D31" i="20" s="1"/>
  <c r="F19" i="20"/>
  <c r="F18" i="20"/>
  <c r="F17" i="20"/>
  <c r="D29" i="20" s="1"/>
  <c r="F9" i="20"/>
  <c r="D30" i="20" l="1"/>
  <c r="D32" i="20"/>
  <c r="D33" i="20" l="1"/>
  <c r="C35" i="20" s="1"/>
  <c r="C36" i="20" s="1"/>
  <c r="M31" i="19"/>
  <c r="J31" i="19"/>
  <c r="I31" i="19"/>
  <c r="I34" i="19"/>
  <c r="L32" i="19"/>
  <c r="N32" i="19" s="1"/>
  <c r="M33" i="19"/>
  <c r="K33" i="19"/>
  <c r="J33" i="19"/>
  <c r="I33" i="19"/>
  <c r="L33" i="19" l="1"/>
  <c r="N33" i="19" s="1"/>
  <c r="K31" i="19" l="1"/>
  <c r="L30" i="19"/>
  <c r="N30" i="19" s="1"/>
  <c r="M29" i="19"/>
  <c r="I29" i="19"/>
  <c r="K29" i="19"/>
  <c r="J28" i="19"/>
  <c r="J29" i="19" s="1"/>
  <c r="M27" i="19"/>
  <c r="K27" i="19"/>
  <c r="J27" i="19"/>
  <c r="I27" i="19"/>
  <c r="L26" i="19"/>
  <c r="N26" i="19" s="1"/>
  <c r="M25" i="19"/>
  <c r="J25" i="19"/>
  <c r="I25" i="19"/>
  <c r="K25" i="19"/>
  <c r="M23" i="19"/>
  <c r="K23" i="19"/>
  <c r="J23" i="19"/>
  <c r="I23" i="19"/>
  <c r="L22" i="19"/>
  <c r="N22" i="19" s="1"/>
  <c r="M35" i="19" l="1"/>
  <c r="M34" i="19" s="1"/>
  <c r="I35" i="19"/>
  <c r="K35" i="19"/>
  <c r="K34" i="19" s="1"/>
  <c r="L31" i="19"/>
  <c r="L27" i="19"/>
  <c r="N27" i="19" s="1"/>
  <c r="J35" i="19"/>
  <c r="J34" i="19" s="1"/>
  <c r="N31" i="19"/>
  <c r="L25" i="19"/>
  <c r="N25" i="19" s="1"/>
  <c r="L29" i="19"/>
  <c r="N29" i="19" s="1"/>
  <c r="L23" i="19"/>
  <c r="N23" i="19" s="1"/>
  <c r="L24" i="19"/>
  <c r="N24" i="19" s="1"/>
  <c r="L28" i="19"/>
  <c r="N28" i="19" s="1"/>
  <c r="N34" i="19" l="1"/>
  <c r="N35" i="19"/>
  <c r="L34" i="19"/>
  <c r="L35" i="19"/>
</calcChain>
</file>

<file path=xl/sharedStrings.xml><?xml version="1.0" encoding="utf-8"?>
<sst xmlns="http://schemas.openxmlformats.org/spreadsheetml/2006/main" count="115" uniqueCount="93">
  <si>
    <t>Порода</t>
  </si>
  <si>
    <t>Осина</t>
  </si>
  <si>
    <t>Липа</t>
  </si>
  <si>
    <t>Дуб</t>
  </si>
  <si>
    <t>Участковое лесничество</t>
  </si>
  <si>
    <t>га</t>
  </si>
  <si>
    <t>Мероприятия</t>
  </si>
  <si>
    <t>км</t>
  </si>
  <si>
    <t>Очистка от захламленности</t>
  </si>
  <si>
    <t>Создание лесных культур</t>
  </si>
  <si>
    <t>Агротехнический уход</t>
  </si>
  <si>
    <t>Дополнение лесных культур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</si>
  <si>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</si>
  <si>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</si>
  <si>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</si>
  <si>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</si>
  <si>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</si>
  <si>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</si>
  <si>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</si>
  <si>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</si>
  <si>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</si>
  <si>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</si>
  <si>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</si>
  <si>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</si>
  <si>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</si>
  <si>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Деловая древесина</t>
  </si>
  <si>
    <t>Дрова</t>
  </si>
  <si>
    <t>Всего, куб.м</t>
  </si>
  <si>
    <t>крупная</t>
  </si>
  <si>
    <t>средняя</t>
  </si>
  <si>
    <t>мелкая</t>
  </si>
  <si>
    <t>итого</t>
  </si>
  <si>
    <t>сплошная рубка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</si>
  <si>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</si>
  <si>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</si>
  <si>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</si>
  <si>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</si>
  <si>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</si>
  <si>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</si>
  <si>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</si>
  <si>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</si>
  <si>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</si>
  <si>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</si>
  <si>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</si>
  <si>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</si>
  <si>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</si>
  <si>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</si>
  <si>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</si>
  <si>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</si>
  <si>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</si>
  <si>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</si>
  <si>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Исходные данные:</t>
  </si>
  <si>
    <t>Место расположения лесосеки</t>
  </si>
  <si>
    <t>Площадь лесного участка, га.</t>
  </si>
  <si>
    <t xml:space="preserve">Объем древесины, куб.м. </t>
  </si>
  <si>
    <t>стоимость 
за 1 куб.м., руб.</t>
  </si>
  <si>
    <t>Минимальная ставка платы, руб.</t>
  </si>
  <si>
    <t>Состав лесных насаждений</t>
  </si>
  <si>
    <t>возраст</t>
  </si>
  <si>
    <t>способ рубки</t>
  </si>
  <si>
    <t>Сплошная</t>
  </si>
  <si>
    <t>Затраты на 
единицу 
работ</t>
  </si>
  <si>
    <t>Объем работ 
по регламенту</t>
  </si>
  <si>
    <t>Затраты 
всего</t>
  </si>
  <si>
    <t>Выполнение работ по отводу и таксации лесосеки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</si>
  <si>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</si>
  <si>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</si>
  <si>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 xml:space="preserve">Проведение рубок ухода за молодняками 
(осветления, прочистки) </t>
  </si>
  <si>
    <t>Содействие естественному восстановлению</t>
  </si>
  <si>
    <t>Подготовка почвы под лесные культуры</t>
  </si>
  <si>
    <t>Расчет коэффициента:</t>
  </si>
  <si>
    <t>Расчет коэффициентов</t>
  </si>
  <si>
    <t>K1=</t>
  </si>
  <si>
    <t>К2=</t>
  </si>
  <si>
    <t>К3=</t>
  </si>
  <si>
    <t>K4=</t>
  </si>
  <si>
    <t>K=</t>
  </si>
  <si>
    <t>Начальная цена Лота составит, руб.:</t>
  </si>
  <si>
    <t>за 1 куб.м., руб.</t>
  </si>
  <si>
    <t>отделение НБ РТ Банка России г. Казань</t>
  </si>
  <si>
    <t>Клен</t>
  </si>
  <si>
    <t>ГКУ "Мамадышское лесничество"</t>
  </si>
  <si>
    <t>Ель</t>
  </si>
  <si>
    <t>с учетом коэффициента 2,17 на 2018 год (постановление Правительства РФ от 11.11.2017г №1363)</t>
  </si>
  <si>
    <t>ставки 2018 г.</t>
  </si>
  <si>
    <t>Кляушское</t>
  </si>
  <si>
    <t>Сосна</t>
  </si>
  <si>
    <t>45 лет</t>
  </si>
  <si>
    <t>Кляушское участковое лесничество</t>
  </si>
  <si>
    <t>квартал 86 выдел 15 делянка 1</t>
  </si>
  <si>
    <t>5Ос2Лп1Е1Д1Кл</t>
  </si>
  <si>
    <t>Кузюров Р.А.</t>
  </si>
  <si>
    <t>ЛОТ №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</si>
</sst>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"/>
    <numFmt numFmtId="165" formatCode="#,##0.0"/>
  </numFmts>
  <fonts count="2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  <xf numFmtId="43" fontId="9" fillId="3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4" fontId="6" fillId="3" borderId="0" xfId="0" applyNumberFormat="1" applyFont="1" applyFill="1" applyBorder="1" applyAlignment="1">
      <alignment horizontal="center" vertical="center"/>
    </xf>
    <xf numFmtId="4" fontId="6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2" fillId="0" borderId="1" xfId="0" applyFont="1" applyFill="1" applyBorder="1" applyAlignment="1" applyProtection="1">
      <alignment horizontal="left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hidden="1"/>
    </xf>
    <xf numFmtId="1" fontId="2" fillId="0" borderId="0" xfId="0" applyNumberFormat="1" applyFont="1" applyFill="1" applyBorder="1" applyProtection="1">
      <protection hidden="1"/>
    </xf>
    <xf numFmtId="2" fontId="2" fillId="0" borderId="0" xfId="0" applyNumberFormat="1" applyFont="1" applyFill="1" applyBorder="1" applyProtection="1">
      <protection hidden="1"/>
    </xf>
    <xf numFmtId="0" fontId="0" fillId="0" borderId="0" xfId="0" applyFill="1" applyProtection="1">
      <protection hidden="1"/>
    </xf>
    <xf numFmtId="0" fontId="1" fillId="0" borderId="0" xfId="0" applyFont="1" applyFill="1" applyBorder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right" vertical="center" wrapText="1"/>
      <protection hidden="1"/>
    </xf>
    <xf numFmtId="2" fontId="1" fillId="0" borderId="1" xfId="0" applyNumberFormat="1" applyFont="1" applyFill="1" applyBorder="1" applyAlignment="1" applyProtection="1">
      <alignment horizontal="right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left"/>
      <protection hidden="1"/>
    </xf>
    <xf numFmtId="4" fontId="1" fillId="0" borderId="1" xfId="0" applyNumberFormat="1" applyFont="1" applyFill="1" applyBorder="1" applyProtection="1"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Protection="1">
      <protection hidden="1"/>
    </xf>
    <xf numFmtId="164" fontId="2" fillId="0" borderId="0" xfId="0" applyNumberFormat="1" applyFont="1" applyFill="1" applyBorder="1" applyProtection="1">
      <protection hidden="1"/>
    </xf>
    <xf numFmtId="0" fontId="1" fillId="0" borderId="5" xfId="0" applyFont="1" applyFill="1" applyBorder="1" applyProtection="1">
      <protection hidden="1"/>
    </xf>
    <xf numFmtId="0" fontId="1" fillId="0" borderId="0" xfId="0" applyFont="1" applyFill="1" applyAlignment="1" applyProtection="1">
      <alignment horizontal="right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5" fillId="3" borderId="0" xfId="0" applyFont="1" applyFill="1" applyAlignment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7" fillId="3" borderId="0" xfId="0" applyFont="1" applyFill="1" applyAlignment="1">
      <alignment horizontal="right" vertical="center"/>
    </xf>
    <xf numFmtId="0" fontId="8" fillId="3" borderId="0" xfId="0" applyFont="1" applyFill="1" applyAlignment="1">
      <alignment horizontal="right" vertical="center"/>
    </xf>
    <xf numFmtId="0" fontId="11" fillId="3" borderId="0" xfId="0" applyFont="1" applyFill="1" applyBorder="1" applyAlignment="1">
      <alignment vertical="center"/>
    </xf>
    <xf numFmtId="0" fontId="9" fillId="3" borderId="24" xfId="0" applyFont="1" applyFill="1" applyBorder="1" applyAlignment="1">
      <alignment horizontal="right" vertical="center"/>
    </xf>
    <xf numFmtId="4" fontId="12" fillId="2" borderId="3" xfId="0" applyNumberFormat="1" applyFont="1" applyFill="1" applyBorder="1" applyAlignment="1" applyProtection="1">
      <alignment horizontal="center" vertical="center"/>
      <protection locked="0"/>
    </xf>
    <xf numFmtId="0" fontId="9" fillId="3" borderId="26" xfId="0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>
      <alignment horizontal="right" vertical="center"/>
    </xf>
    <xf numFmtId="0" fontId="15" fillId="3" borderId="1" xfId="0" applyFont="1" applyFill="1" applyBorder="1" applyAlignment="1">
      <alignment horizontal="right"/>
    </xf>
    <xf numFmtId="1" fontId="16" fillId="2" borderId="1" xfId="0" applyNumberFormat="1" applyFont="1" applyFill="1" applyBorder="1" applyAlignment="1" applyProtection="1">
      <alignment horizontal="center" vertic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right" vertical="center"/>
    </xf>
    <xf numFmtId="0" fontId="19" fillId="2" borderId="13" xfId="0" applyFont="1" applyFill="1" applyBorder="1" applyAlignment="1" applyProtection="1">
      <alignment horizontal="center" vertical="center" wrapText="1"/>
      <protection locked="0"/>
    </xf>
    <xf numFmtId="4" fontId="19" fillId="2" borderId="13" xfId="0" applyNumberFormat="1" applyFont="1" applyFill="1" applyBorder="1" applyAlignment="1" applyProtection="1">
      <alignment horizontal="center" vertical="center" wrapText="1"/>
      <protection locked="0"/>
    </xf>
    <xf numFmtId="4" fontId="9" fillId="3" borderId="13" xfId="0" applyNumberFormat="1" applyFont="1" applyFill="1" applyBorder="1" applyAlignment="1">
      <alignment horizontal="center" vertical="top" wrapText="1"/>
    </xf>
    <xf numFmtId="2" fontId="19" fillId="3" borderId="15" xfId="0" applyNumberFormat="1" applyFont="1" applyFill="1" applyBorder="1" applyAlignment="1">
      <alignment horizontal="center" vertical="top" wrapText="1"/>
    </xf>
    <xf numFmtId="0" fontId="19" fillId="2" borderId="7" xfId="0" applyFont="1" applyFill="1" applyBorder="1" applyAlignment="1" applyProtection="1">
      <alignment horizontal="center" vertical="center" wrapText="1"/>
      <protection locked="0"/>
    </xf>
    <xf numFmtId="4" fontId="9" fillId="3" borderId="7" xfId="0" applyNumberFormat="1" applyFont="1" applyFill="1" applyBorder="1" applyAlignment="1">
      <alignment horizontal="center" vertical="top" wrapText="1"/>
    </xf>
    <xf numFmtId="2" fontId="19" fillId="3" borderId="8" xfId="0" applyNumberFormat="1" applyFont="1" applyFill="1" applyBorder="1" applyAlignment="1">
      <alignment horizontal="center" vertical="top" wrapText="1"/>
    </xf>
    <xf numFmtId="0" fontId="19" fillId="2" borderId="10" xfId="0" applyFont="1" applyFill="1" applyBorder="1" applyAlignment="1" applyProtection="1">
      <alignment horizontal="center" vertical="center" wrapText="1"/>
      <protection locked="0"/>
    </xf>
    <xf numFmtId="4" fontId="9" fillId="3" borderId="10" xfId="0" applyNumberFormat="1" applyFont="1" applyFill="1" applyBorder="1" applyAlignment="1">
      <alignment horizontal="center" vertical="top" wrapText="1"/>
    </xf>
    <xf numFmtId="2" fontId="19" fillId="3" borderId="16" xfId="0" applyNumberFormat="1" applyFont="1" applyFill="1" applyBorder="1" applyAlignment="1">
      <alignment horizontal="center" vertical="top" wrapText="1"/>
    </xf>
    <xf numFmtId="2" fontId="19" fillId="2" borderId="31" xfId="0" applyNumberFormat="1" applyFont="1" applyFill="1" applyBorder="1" applyAlignment="1" applyProtection="1">
      <alignment horizontal="center" vertical="center" wrapText="1"/>
      <protection locked="0"/>
    </xf>
    <xf numFmtId="4" fontId="9" fillId="3" borderId="31" xfId="0" applyNumberFormat="1" applyFont="1" applyFill="1" applyBorder="1" applyAlignment="1">
      <alignment horizontal="center" vertical="top" wrapText="1"/>
    </xf>
    <xf numFmtId="2" fontId="19" fillId="3" borderId="29" xfId="0" applyNumberFormat="1" applyFont="1" applyFill="1" applyBorder="1" applyAlignment="1">
      <alignment horizontal="center" vertical="top" wrapText="1"/>
    </xf>
    <xf numFmtId="2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 applyProtection="1">
      <alignment horizontal="center" vertical="center" wrapText="1"/>
      <protection locked="0"/>
    </xf>
    <xf numFmtId="4" fontId="9" fillId="3" borderId="1" xfId="0" applyNumberFormat="1" applyFont="1" applyFill="1" applyBorder="1" applyAlignment="1">
      <alignment horizontal="center" vertical="top" wrapText="1"/>
    </xf>
    <xf numFmtId="2" fontId="19" fillId="3" borderId="18" xfId="0" applyNumberFormat="1" applyFont="1" applyFill="1" applyBorder="1" applyAlignment="1">
      <alignment horizontal="center" vertical="top" wrapText="1"/>
    </xf>
    <xf numFmtId="2" fontId="19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9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2" fontId="19" fillId="3" borderId="11" xfId="0" applyNumberFormat="1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left" vertical="center" wrapText="1"/>
    </xf>
    <xf numFmtId="43" fontId="6" fillId="3" borderId="0" xfId="0" applyNumberFormat="1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right" vertical="center"/>
    </xf>
    <xf numFmtId="2" fontId="5" fillId="3" borderId="0" xfId="0" applyNumberFormat="1" applyFont="1" applyFill="1" applyBorder="1" applyAlignment="1">
      <alignment horizontal="left" vertical="center"/>
    </xf>
    <xf numFmtId="2" fontId="6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0" fontId="20" fillId="3" borderId="5" xfId="0" applyFont="1" applyFill="1" applyBorder="1" applyAlignment="1">
      <alignment horizontal="right" vertical="center"/>
    </xf>
    <xf numFmtId="2" fontId="5" fillId="3" borderId="5" xfId="0" applyNumberFormat="1" applyFont="1" applyFill="1" applyBorder="1" applyAlignment="1">
      <alignment horizontal="left" vertical="center"/>
    </xf>
    <xf numFmtId="0" fontId="7" fillId="3" borderId="32" xfId="0" applyFont="1" applyFill="1" applyBorder="1" applyAlignment="1">
      <alignment horizontal="right" vertical="center"/>
    </xf>
    <xf numFmtId="2" fontId="7" fillId="3" borderId="32" xfId="0" applyNumberFormat="1" applyFont="1" applyFill="1" applyBorder="1" applyAlignment="1">
      <alignment horizontal="left" vertical="center"/>
    </xf>
    <xf numFmtId="2" fontId="7" fillId="3" borderId="0" xfId="0" applyNumberFormat="1" applyFont="1" applyFill="1" applyAlignment="1">
      <alignment vertical="center"/>
    </xf>
    <xf numFmtId="4" fontId="5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4" fillId="3" borderId="0" xfId="0" applyFont="1" applyFill="1" applyBorder="1" applyAlignment="1">
      <alignment horizontal="right"/>
    </xf>
    <xf numFmtId="4" fontId="5" fillId="3" borderId="5" xfId="0" applyNumberFormat="1" applyFont="1" applyFill="1" applyBorder="1" applyAlignment="1"/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12" fillId="2" borderId="1" xfId="0" applyNumberFormat="1" applyFont="1" applyFill="1" applyBorder="1" applyAlignment="1" applyProtection="1">
      <alignment horizontal="center" vertical="center"/>
      <protection locked="0"/>
    </xf>
    <xf numFmtId="0" fontId="22" fillId="3" borderId="0" xfId="0" applyFont="1" applyFill="1" applyBorder="1" applyAlignment="1">
      <alignment horizontal="center" vertical="center" textRotation="90" wrapText="1"/>
    </xf>
    <xf numFmtId="0" fontId="18" fillId="3" borderId="6" xfId="0" applyFont="1" applyFill="1" applyBorder="1" applyAlignment="1">
      <alignment horizontal="left" vertical="top" wrapText="1"/>
    </xf>
    <xf numFmtId="0" fontId="18" fillId="3" borderId="7" xfId="0" applyFont="1" applyFill="1" applyBorder="1" applyAlignment="1">
      <alignment horizontal="left" vertical="top" wrapText="1"/>
    </xf>
    <xf numFmtId="0" fontId="18" fillId="3" borderId="9" xfId="0" applyFont="1" applyFill="1" applyBorder="1" applyAlignment="1">
      <alignment horizontal="left" vertical="top" wrapText="1"/>
    </xf>
    <xf numFmtId="0" fontId="18" fillId="3" borderId="10" xfId="0" applyFont="1" applyFill="1" applyBorder="1" applyAlignment="1">
      <alignment horizontal="left" vertical="top" wrapText="1"/>
    </xf>
    <xf numFmtId="0" fontId="18" fillId="3" borderId="30" xfId="0" applyFont="1" applyFill="1" applyBorder="1" applyAlignment="1">
      <alignment horizontal="left" vertical="top" wrapText="1"/>
    </xf>
    <xf numFmtId="0" fontId="18" fillId="3" borderId="31" xfId="0" applyFont="1" applyFill="1" applyBorder="1" applyAlignment="1">
      <alignment horizontal="left" vertical="top" wrapText="1"/>
    </xf>
    <xf numFmtId="0" fontId="18" fillId="3" borderId="17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center" wrapText="1"/>
      <protection locked="0"/>
    </xf>
    <xf numFmtId="0" fontId="5" fillId="3" borderId="0" xfId="0" applyFont="1" applyFill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4" fontId="8" fillId="3" borderId="0" xfId="0" applyNumberFormat="1" applyFont="1" applyFill="1" applyAlignment="1">
      <alignment horizontal="center"/>
    </xf>
    <xf numFmtId="4" fontId="5" fillId="3" borderId="0" xfId="0" applyNumberFormat="1" applyFont="1" applyFill="1" applyBorder="1" applyAlignment="1">
      <alignment horizontal="center"/>
    </xf>
    <xf numFmtId="4" fontId="13" fillId="3" borderId="20" xfId="0" applyNumberFormat="1" applyFont="1" applyFill="1" applyBorder="1" applyAlignment="1">
      <alignment horizontal="center" vertical="center" wrapText="1"/>
    </xf>
    <xf numFmtId="4" fontId="13" fillId="3" borderId="21" xfId="0" applyNumberFormat="1" applyFont="1" applyFill="1" applyBorder="1" applyAlignment="1">
      <alignment horizontal="center" vertical="center" wrapText="1"/>
    </xf>
    <xf numFmtId="4" fontId="13" fillId="3" borderId="5" xfId="0" applyNumberFormat="1" applyFont="1" applyFill="1" applyBorder="1" applyAlignment="1">
      <alignment horizontal="center" vertical="center" wrapText="1"/>
    </xf>
    <xf numFmtId="4" fontId="13" fillId="3" borderId="25" xfId="0" applyNumberFormat="1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/>
    </xf>
    <xf numFmtId="2" fontId="5" fillId="3" borderId="3" xfId="0" applyNumberFormat="1" applyFont="1" applyFill="1" applyBorder="1" applyAlignment="1">
      <alignment horizontal="center" vertical="center"/>
    </xf>
    <xf numFmtId="0" fontId="17" fillId="3" borderId="12" xfId="0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/>
    </xf>
    <xf numFmtId="0" fontId="17" fillId="3" borderId="27" xfId="0" applyFont="1" applyFill="1" applyBorder="1" applyAlignment="1">
      <alignment horizontal="center" vertical="center" wrapText="1"/>
    </xf>
    <xf numFmtId="0" fontId="17" fillId="3" borderId="28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left" vertical="top" wrapText="1"/>
    </xf>
    <xf numFmtId="0" fontId="18" fillId="3" borderId="13" xfId="0" applyFont="1" applyFill="1" applyBorder="1" applyAlignment="1">
      <alignment horizontal="left" vertical="top" wrapText="1"/>
    </xf>
    <xf numFmtId="0" fontId="20" fillId="3" borderId="0" xfId="0" applyFont="1" applyFill="1" applyBorder="1" applyAlignment="1">
      <alignment horizontal="right" vertical="center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1" fillId="0" borderId="2" xfId="0" applyFont="1" applyFill="1" applyBorder="1" applyAlignment="1" applyProtection="1">
      <alignment horizontal="center" vertical="top" wrapText="1"/>
      <protection hidden="1"/>
    </xf>
    <xf numFmtId="0" fontId="1" fillId="0" borderId="3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20" xfId="0" applyFont="1" applyFill="1" applyBorder="1" applyAlignment="1" applyProtection="1">
      <alignment horizontal="center"/>
      <protection hidden="1"/>
    </xf>
    <xf numFmtId="0" fontId="1" fillId="0" borderId="19" xfId="0" applyFont="1" applyFill="1" applyBorder="1" applyAlignment="1" applyProtection="1">
      <alignment horizontal="center" vertical="center" wrapText="1"/>
      <protection hidden="1"/>
    </xf>
    <xf numFmtId="0" fontId="1" fillId="0" borderId="20" xfId="0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 vertical="center" wrapText="1"/>
      <protection hidden="1"/>
    </xf>
    <xf numFmtId="0" fontId="1" fillId="0" borderId="22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0" fontId="1" fillId="0" borderId="23" xfId="0" applyFont="1" applyFill="1" applyBorder="1" applyAlignment="1" applyProtection="1">
      <alignment horizontal="center" vertical="center" wrapText="1"/>
      <protection hidden="1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0" fontId="1" fillId="0" borderId="5" xfId="0" applyFont="1" applyFill="1" applyBorder="1" applyAlignment="1" applyProtection="1">
      <alignment horizontal="center" vertical="center" wrapText="1"/>
      <protection hidden="1"/>
    </xf>
    <xf numFmtId="0" fontId="1" fillId="0" borderId="25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lef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ocuments%20and%20Settings\Les\&#1056;&#1072;&#1073;&#1086;&#1095;&#1080;&#1081;%20&#1089;&#1090;&#1086;&#1083;\2018%20&#1040;&#1059;&#1050;&#1062;&#1048;&#1054;&#1053;\2018&#1085;&#1072;%20&#1089;&#1088;&#1077;&#1076;%20&#1080;%20&#1084;&#1072;&#1083;%20&#1073;&#1080;&#1079;&#1085;&#1077;&#1089;\2018&#1056;&#1040;&#1057;&#1063;&#1045;&#1058;%20&#1085;&#1072;&#1095;&#1072;&#1083;&#1100;&#1085;&#1086;&#1081;%20&#1094;&#1077;&#1085;&#1099;%20&#1051;&#1086;&#1090;&#1086;&#1074;%20(&#1074;&#1077;&#1088;.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по Методике"/>
    </sheetNames>
    <sheetDataSet>
      <sheetData sheetId="0">
        <row r="13">
          <cell r="J13" t="str">
            <v>Сплошная</v>
          </cell>
        </row>
        <row r="14">
          <cell r="J14" t="str">
            <v>Выборочная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6"/>
  <sheetViews>
    <sheetView tabSelected="1" view="pageBreakPreview" zoomScale="85" zoomScaleNormal="55" zoomScaleSheetLayoutView="85" zoomScalePageLayoutView="55" workbookViewId="0">
      <selection activeCell="D15" sqref="D15"/>
    </sheetView>
  </sheetViews>
  <sheetFormatPr defaultRowHeight="15.75" x14ac:dyDescent="0.25"/>
  <cols>
    <col min="1" max="1" width="42.42578125" style="1" customWidth="1"/>
    <col min="2" max="2" width="47.85546875" style="1" customWidth="1"/>
    <col min="3" max="3" width="23.85546875" style="1" customWidth="1"/>
    <col min="4" max="4" width="14.28515625" style="1" customWidth="1"/>
    <col min="5" max="5" width="16" style="1" customWidth="1"/>
    <col min="6" max="6" width="21" style="13" customWidth="1"/>
    <col min="7" max="7" width="8.85546875" style="14"/>
  </cols>
  <sheetData>
    <row r="1" spans="1:7" ht="60.75" x14ac:dyDescent="0.8">
      <c r="A1" s="106" t="s">
        <v>92</v>
      </c>
      <c r="B1" s="106"/>
      <c r="C1" s="106"/>
      <c r="D1" s="106"/>
      <c r="E1" s="106"/>
      <c r="F1" s="106"/>
      <c r="G1" s="106"/>
    </row>
    <row r="2" spans="1:7" ht="23.25" x14ac:dyDescent="0.2">
      <c r="A2" s="107" t="s">
        <v>50</v>
      </c>
      <c r="B2" s="107"/>
      <c r="C2" s="107"/>
      <c r="D2" s="107"/>
      <c r="E2" s="107"/>
      <c r="F2" s="107"/>
      <c r="G2" s="2"/>
    </row>
    <row r="3" spans="1:7" ht="23.25" x14ac:dyDescent="0.2">
      <c r="A3" s="3"/>
      <c r="B3" s="43"/>
      <c r="C3" s="3"/>
      <c r="D3" s="3"/>
      <c r="E3" s="3"/>
      <c r="F3" s="3"/>
      <c r="G3" s="2"/>
    </row>
    <row r="4" spans="1:7" ht="25.5" x14ac:dyDescent="0.2">
      <c r="A4" s="3"/>
      <c r="B4" s="45" t="s">
        <v>51</v>
      </c>
      <c r="C4" s="46"/>
      <c r="D4" s="3"/>
      <c r="E4" s="3"/>
      <c r="F4" s="2"/>
      <c r="G4" s="2"/>
    </row>
    <row r="5" spans="1:7" ht="20.25" x14ac:dyDescent="0.2">
      <c r="A5" s="4"/>
      <c r="B5" s="108" t="s">
        <v>52</v>
      </c>
      <c r="C5" s="111" t="s">
        <v>81</v>
      </c>
      <c r="D5" s="111"/>
      <c r="E5" s="111"/>
      <c r="F5" s="111"/>
      <c r="G5" s="47"/>
    </row>
    <row r="6" spans="1:7" ht="20.25" x14ac:dyDescent="0.2">
      <c r="A6" s="4"/>
      <c r="B6" s="109"/>
      <c r="C6" s="111" t="s">
        <v>88</v>
      </c>
      <c r="D6" s="111"/>
      <c r="E6" s="111"/>
      <c r="F6" s="111"/>
      <c r="G6" s="47"/>
    </row>
    <row r="7" spans="1:7" ht="20.25" x14ac:dyDescent="0.2">
      <c r="A7" s="4"/>
      <c r="B7" s="110"/>
      <c r="C7" s="111" t="s">
        <v>89</v>
      </c>
      <c r="D7" s="111"/>
      <c r="E7" s="111"/>
      <c r="F7" s="111"/>
      <c r="G7" s="47"/>
    </row>
    <row r="8" spans="1:7" ht="23.25" x14ac:dyDescent="0.2">
      <c r="A8" s="3"/>
      <c r="B8" s="48" t="s">
        <v>53</v>
      </c>
      <c r="C8" s="49">
        <v>4.3</v>
      </c>
      <c r="D8" s="11"/>
      <c r="E8" s="4"/>
      <c r="F8" s="2"/>
      <c r="G8" s="2"/>
    </row>
    <row r="9" spans="1:7" ht="23.25" x14ac:dyDescent="0.2">
      <c r="A9" s="3"/>
      <c r="B9" s="50" t="s">
        <v>54</v>
      </c>
      <c r="C9" s="96">
        <v>804</v>
      </c>
      <c r="D9" s="114" t="s">
        <v>55</v>
      </c>
      <c r="E9" s="115"/>
      <c r="F9" s="118">
        <f>C10/C9</f>
        <v>125.5755472636816</v>
      </c>
      <c r="G9" s="2"/>
    </row>
    <row r="10" spans="1:7" ht="23.25" x14ac:dyDescent="0.2">
      <c r="A10" s="3"/>
      <c r="B10" s="50" t="s">
        <v>56</v>
      </c>
      <c r="C10" s="51">
        <v>100962.74</v>
      </c>
      <c r="D10" s="116"/>
      <c r="E10" s="117"/>
      <c r="F10" s="119"/>
      <c r="G10" s="2"/>
    </row>
    <row r="11" spans="1:7" ht="23.25" x14ac:dyDescent="0.2">
      <c r="A11" s="3"/>
      <c r="B11" s="52"/>
      <c r="C11" s="5"/>
      <c r="D11" s="12"/>
      <c r="E11" s="3"/>
      <c r="F11" s="2"/>
      <c r="G11" s="2"/>
    </row>
    <row r="12" spans="1:7" ht="23.25" x14ac:dyDescent="0.3">
      <c r="A12" s="3"/>
      <c r="B12" s="53" t="s">
        <v>57</v>
      </c>
      <c r="C12" s="54" t="s">
        <v>90</v>
      </c>
      <c r="D12" s="3"/>
      <c r="E12" s="3"/>
      <c r="F12" s="2"/>
      <c r="G12" s="2"/>
    </row>
    <row r="13" spans="1:7" ht="23.25" x14ac:dyDescent="0.3">
      <c r="A13" s="3"/>
      <c r="B13" s="53" t="s">
        <v>58</v>
      </c>
      <c r="C13" s="54" t="s">
        <v>87</v>
      </c>
      <c r="D13" s="3"/>
      <c r="E13" s="3"/>
      <c r="F13" s="2"/>
      <c r="G13" s="2"/>
    </row>
    <row r="14" spans="1:7" ht="23.25" x14ac:dyDescent="0.3">
      <c r="A14" s="3"/>
      <c r="B14" s="53" t="s">
        <v>59</v>
      </c>
      <c r="C14" s="55" t="s">
        <v>60</v>
      </c>
      <c r="D14" s="56"/>
      <c r="E14" s="3"/>
      <c r="F14" s="2"/>
      <c r="G14" s="2"/>
    </row>
    <row r="15" spans="1:7" ht="24" thickBot="1" x14ac:dyDescent="0.25">
      <c r="A15" s="3"/>
      <c r="B15" s="57"/>
      <c r="C15" s="57"/>
      <c r="D15" s="3"/>
      <c r="E15" s="3"/>
      <c r="F15" s="2"/>
      <c r="G15" s="2"/>
    </row>
    <row r="16" spans="1:7" ht="48" thickBot="1" x14ac:dyDescent="0.25">
      <c r="A16" s="120" t="s">
        <v>6</v>
      </c>
      <c r="B16" s="121"/>
      <c r="C16" s="6" t="s">
        <v>61</v>
      </c>
      <c r="D16" s="122" t="s">
        <v>62</v>
      </c>
      <c r="E16" s="123"/>
      <c r="F16" s="7" t="s">
        <v>63</v>
      </c>
      <c r="G16" s="2"/>
    </row>
    <row r="17" spans="1:7" ht="24" thickBot="1" x14ac:dyDescent="0.25">
      <c r="A17" s="124" t="s">
        <v>64</v>
      </c>
      <c r="B17" s="125"/>
      <c r="C17" s="58">
        <v>197.93</v>
      </c>
      <c r="D17" s="59">
        <v>4.3</v>
      </c>
      <c r="E17" s="60" t="s">
        <v>5</v>
      </c>
      <c r="F17" s="61">
        <f t="shared" ref="F17:F24" si="0">C17*D17</f>
        <v>851.09900000000005</v>
      </c>
      <c r="G17" s="97"/>
    </row>
    <row r="18" spans="1:7" ht="23.25" x14ac:dyDescent="0.2">
      <c r="A18" s="98" t="s">
        <v>65</v>
      </c>
      <c r="B18" s="99"/>
      <c r="C18" s="62">
        <v>97.44</v>
      </c>
      <c r="D18" s="94">
        <v>1.2350000000000001</v>
      </c>
      <c r="E18" s="63" t="s">
        <v>7</v>
      </c>
      <c r="F18" s="64">
        <f t="shared" si="0"/>
        <v>120.33840000000001</v>
      </c>
      <c r="G18" s="97"/>
    </row>
    <row r="19" spans="1:7" ht="24" thickBot="1" x14ac:dyDescent="0.25">
      <c r="A19" s="100" t="s">
        <v>66</v>
      </c>
      <c r="B19" s="101"/>
      <c r="C19" s="65">
        <v>151.63</v>
      </c>
      <c r="D19" s="95">
        <v>1.2350000000000001</v>
      </c>
      <c r="E19" s="66" t="s">
        <v>7</v>
      </c>
      <c r="F19" s="67">
        <f t="shared" si="0"/>
        <v>187.26305000000002</v>
      </c>
      <c r="G19" s="97"/>
    </row>
    <row r="20" spans="1:7" ht="24" thickBot="1" x14ac:dyDescent="0.25">
      <c r="A20" s="102" t="s">
        <v>8</v>
      </c>
      <c r="B20" s="103"/>
      <c r="C20" s="68">
        <v>731.97</v>
      </c>
      <c r="D20" s="68"/>
      <c r="E20" s="69" t="s">
        <v>5</v>
      </c>
      <c r="F20" s="70">
        <f t="shared" si="0"/>
        <v>0</v>
      </c>
      <c r="G20" s="97"/>
    </row>
    <row r="21" spans="1:7" ht="23.25" x14ac:dyDescent="0.2">
      <c r="A21" s="98" t="s">
        <v>67</v>
      </c>
      <c r="B21" s="99"/>
      <c r="C21" s="62">
        <v>652.6</v>
      </c>
      <c r="D21" s="62">
        <v>8.6</v>
      </c>
      <c r="E21" s="63" t="s">
        <v>5</v>
      </c>
      <c r="F21" s="64">
        <f t="shared" si="0"/>
        <v>5612.36</v>
      </c>
      <c r="G21" s="97"/>
    </row>
    <row r="22" spans="1:7" ht="23.25" x14ac:dyDescent="0.2">
      <c r="A22" s="104" t="s">
        <v>68</v>
      </c>
      <c r="B22" s="105"/>
      <c r="C22" s="71">
        <v>526.99</v>
      </c>
      <c r="D22" s="72"/>
      <c r="E22" s="73" t="s">
        <v>5</v>
      </c>
      <c r="F22" s="74">
        <f t="shared" si="0"/>
        <v>0</v>
      </c>
      <c r="G22" s="97"/>
    </row>
    <row r="23" spans="1:7" ht="23.25" x14ac:dyDescent="0.2">
      <c r="A23" s="104" t="s">
        <v>9</v>
      </c>
      <c r="B23" s="105"/>
      <c r="C23" s="75">
        <v>5438.99</v>
      </c>
      <c r="D23" s="76">
        <v>4.3</v>
      </c>
      <c r="E23" s="73" t="s">
        <v>5</v>
      </c>
      <c r="F23" s="74">
        <f t="shared" si="0"/>
        <v>23387.656999999999</v>
      </c>
      <c r="G23" s="97"/>
    </row>
    <row r="24" spans="1:7" ht="23.25" x14ac:dyDescent="0.2">
      <c r="A24" s="104" t="s">
        <v>69</v>
      </c>
      <c r="B24" s="105"/>
      <c r="C24" s="75">
        <v>1672.77</v>
      </c>
      <c r="D24" s="76">
        <v>4.3</v>
      </c>
      <c r="E24" s="73" t="s">
        <v>5</v>
      </c>
      <c r="F24" s="74">
        <f t="shared" si="0"/>
        <v>7192.9110000000001</v>
      </c>
      <c r="G24" s="97"/>
    </row>
    <row r="25" spans="1:7" ht="23.25" x14ac:dyDescent="0.2">
      <c r="A25" s="104" t="s">
        <v>11</v>
      </c>
      <c r="B25" s="105"/>
      <c r="C25" s="75">
        <v>548.24</v>
      </c>
      <c r="D25" s="76">
        <v>4.3</v>
      </c>
      <c r="E25" s="73" t="s">
        <v>5</v>
      </c>
      <c r="F25" s="74">
        <f>C25*D25</f>
        <v>2357.4319999999998</v>
      </c>
      <c r="G25" s="97"/>
    </row>
    <row r="26" spans="1:7" ht="24" thickBot="1" x14ac:dyDescent="0.25">
      <c r="A26" s="100" t="s">
        <v>10</v>
      </c>
      <c r="B26" s="101"/>
      <c r="C26" s="77">
        <v>340.74</v>
      </c>
      <c r="D26" s="65">
        <v>43</v>
      </c>
      <c r="E26" s="66" t="s">
        <v>5</v>
      </c>
      <c r="F26" s="78">
        <f>C26*D26</f>
        <v>14651.82</v>
      </c>
      <c r="G26" s="97"/>
    </row>
    <row r="27" spans="1:7" ht="23.25" x14ac:dyDescent="0.2">
      <c r="A27" s="3"/>
      <c r="B27" s="79"/>
      <c r="C27" s="79"/>
      <c r="D27" s="8"/>
      <c r="E27" s="8"/>
      <c r="F27" s="2"/>
      <c r="G27" s="80"/>
    </row>
    <row r="28" spans="1:7" ht="25.5" x14ac:dyDescent="0.2">
      <c r="A28" s="3"/>
      <c r="B28" s="45" t="s">
        <v>70</v>
      </c>
      <c r="C28" s="46"/>
      <c r="D28" s="3"/>
      <c r="E28" s="3"/>
      <c r="F28" s="2"/>
      <c r="G28" s="2"/>
    </row>
    <row r="29" spans="1:7" ht="18.75" x14ac:dyDescent="0.2">
      <c r="A29" s="3"/>
      <c r="B29" s="126" t="s">
        <v>71</v>
      </c>
      <c r="C29" s="81" t="s">
        <v>72</v>
      </c>
      <c r="D29" s="82">
        <f>IF(F17&gt;0, ROUND((F17+C10)/C10,2), 0)</f>
        <v>1.01</v>
      </c>
      <c r="E29" s="82"/>
      <c r="F29" s="4"/>
      <c r="G29" s="3"/>
    </row>
    <row r="30" spans="1:7" ht="23.25" x14ac:dyDescent="0.2">
      <c r="A30" s="3"/>
      <c r="B30" s="126"/>
      <c r="C30" s="81" t="s">
        <v>73</v>
      </c>
      <c r="D30" s="82">
        <f>IF(SUM(F18:F19)&gt;0,ROUND((F18+F19+C10)/C10,2),0)</f>
        <v>1</v>
      </c>
      <c r="E30" s="82"/>
      <c r="F30" s="9"/>
      <c r="G30" s="83"/>
    </row>
    <row r="31" spans="1:7" ht="23.25" x14ac:dyDescent="0.2">
      <c r="A31" s="3"/>
      <c r="B31" s="126"/>
      <c r="C31" s="81" t="s">
        <v>74</v>
      </c>
      <c r="D31" s="82">
        <f>IF(F20&gt;0,ROUND((F20+C10)/C10,2),0)</f>
        <v>0</v>
      </c>
      <c r="E31" s="84"/>
      <c r="F31" s="9"/>
      <c r="G31" s="2"/>
    </row>
    <row r="32" spans="1:7" ht="23.25" x14ac:dyDescent="0.2">
      <c r="A32" s="3"/>
      <c r="B32" s="126"/>
      <c r="C32" s="85" t="s">
        <v>75</v>
      </c>
      <c r="D32" s="86">
        <f>IF(SUM(F21:F26)&gt;0,ROUND((SUM(F21:F26)+C10)/C10,2),0)</f>
        <v>1.53</v>
      </c>
      <c r="E32" s="4"/>
      <c r="F32" s="9"/>
      <c r="G32" s="2"/>
    </row>
    <row r="33" spans="1:7" ht="25.5" x14ac:dyDescent="0.2">
      <c r="A33" s="3"/>
      <c r="B33" s="3"/>
      <c r="C33" s="87" t="s">
        <v>76</v>
      </c>
      <c r="D33" s="88">
        <f>SUM(D29:D32)-IF(VALUE(COUNTIF(D29:D32,"&gt;0"))=4,3,0)-IF(VALUE(COUNTIF(D29:D32,"&gt;0"))=3,2,0)-IF(VALUE(COUNTIF(D29:D32,"&gt;0"))=2,1,0)</f>
        <v>1.54</v>
      </c>
      <c r="E33" s="89"/>
      <c r="F33" s="2"/>
      <c r="G33" s="2"/>
    </row>
    <row r="34" spans="1:7" ht="23.25" x14ac:dyDescent="0.2">
      <c r="A34" s="3"/>
      <c r="B34" s="3"/>
      <c r="C34" s="3"/>
      <c r="D34" s="90"/>
      <c r="E34" s="3"/>
      <c r="F34" s="2"/>
      <c r="G34" s="2"/>
    </row>
    <row r="35" spans="1:7" ht="25.5" x14ac:dyDescent="0.35">
      <c r="A35" s="10"/>
      <c r="B35" s="91" t="s">
        <v>77</v>
      </c>
      <c r="C35" s="112">
        <f>D33*C10</f>
        <v>155482.61960000001</v>
      </c>
      <c r="D35" s="112"/>
      <c r="E35" s="3"/>
      <c r="F35" s="2"/>
      <c r="G35" s="2"/>
    </row>
    <row r="36" spans="1:7" ht="18.75" x14ac:dyDescent="0.3">
      <c r="A36" s="3"/>
      <c r="B36" s="92" t="s">
        <v>78</v>
      </c>
      <c r="C36" s="113">
        <f>C35/C9</f>
        <v>193.38634278606966</v>
      </c>
      <c r="D36" s="113"/>
      <c r="E36" s="3"/>
      <c r="F36" s="3"/>
      <c r="G36" s="93"/>
    </row>
  </sheetData>
  <sheetProtection selectLockedCells="1"/>
  <mergeCells count="24">
    <mergeCell ref="C35:D35"/>
    <mergeCell ref="C36:D36"/>
    <mergeCell ref="D9:E10"/>
    <mergeCell ref="F9:F10"/>
    <mergeCell ref="A16:B16"/>
    <mergeCell ref="D16:E16"/>
    <mergeCell ref="A17:B17"/>
    <mergeCell ref="B29:B32"/>
    <mergeCell ref="A1:G1"/>
    <mergeCell ref="A2:F2"/>
    <mergeCell ref="B5:B7"/>
    <mergeCell ref="C5:F5"/>
    <mergeCell ref="C6:F6"/>
    <mergeCell ref="C7:F7"/>
    <mergeCell ref="G17:G26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</mergeCells>
  <dataValidations count="1">
    <dataValidation type="list" allowBlank="1" showInputMessage="1" showErrorMessage="1" sqref="C14">
      <formula1>способ_рубки</formula1>
    </dataValidation>
  </dataValidations>
  <pageMargins left="0" right="0.70866141732283472" top="0" bottom="0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Y54"/>
  <sheetViews>
    <sheetView view="pageBreakPreview" topLeftCell="A25" zoomScale="80" zoomScaleNormal="70" zoomScaleSheetLayoutView="80" zoomScalePageLayoutView="70" workbookViewId="0">
      <selection activeCell="L56" sqref="L56"/>
    </sheetView>
  </sheetViews>
  <sheetFormatPr defaultRowHeight="12.75" x14ac:dyDescent="0.2"/>
  <cols>
    <col min="2" max="2" width="21.28515625" style="25" customWidth="1"/>
    <col min="3" max="3" width="16.5703125" style="25" customWidth="1"/>
    <col min="4" max="4" width="9.28515625" style="25" customWidth="1"/>
    <col min="5" max="6" width="9.140625" style="25"/>
    <col min="7" max="7" width="10.7109375" style="25" customWidth="1"/>
    <col min="8" max="8" width="15" style="25" customWidth="1"/>
    <col min="9" max="13" width="11.140625" style="25" bestFit="1" customWidth="1"/>
    <col min="14" max="14" width="12" style="25" customWidth="1"/>
    <col min="15" max="15" width="36.28515625" style="16" hidden="1" customWidth="1"/>
    <col min="16" max="17" width="0" style="16" hidden="1" customWidth="1"/>
    <col min="18" max="25" width="9.140625" style="16"/>
  </cols>
  <sheetData>
    <row r="1" spans="2:14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M1" s="15"/>
      <c r="N1" s="39" t="s">
        <v>12</v>
      </c>
    </row>
    <row r="2" spans="2:14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M2" s="15"/>
      <c r="N2" s="39" t="s">
        <v>13</v>
      </c>
    </row>
    <row r="3" spans="2:14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M3" s="15"/>
      <c r="N3" s="39" t="s">
        <v>14</v>
      </c>
    </row>
    <row r="4" spans="2:14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2:14" x14ac:dyDescent="0.2">
      <c r="B5" s="15"/>
      <c r="C5" s="127" t="s">
        <v>15</v>
      </c>
      <c r="D5" s="127"/>
      <c r="E5" s="127"/>
      <c r="F5" s="127"/>
      <c r="G5" s="127"/>
      <c r="H5" s="127"/>
      <c r="I5" s="127"/>
      <c r="J5" s="127"/>
      <c r="K5" s="127"/>
      <c r="L5" s="127"/>
      <c r="M5" s="15"/>
      <c r="N5" s="15"/>
    </row>
    <row r="6" spans="2:14" x14ac:dyDescent="0.2">
      <c r="B6" s="15"/>
      <c r="C6" s="127" t="s">
        <v>16</v>
      </c>
      <c r="D6" s="127"/>
      <c r="E6" s="127"/>
      <c r="F6" s="127"/>
      <c r="G6" s="127"/>
      <c r="H6" s="127"/>
      <c r="I6" s="127"/>
      <c r="J6" s="127"/>
      <c r="K6" s="127"/>
      <c r="L6" s="127"/>
      <c r="M6" s="15"/>
      <c r="N6" s="15"/>
    </row>
    <row r="7" spans="2:14" x14ac:dyDescent="0.2">
      <c r="B7" s="15" t="s">
        <v>17</v>
      </c>
      <c r="C7" s="42"/>
      <c r="D7" s="42"/>
      <c r="E7" s="42"/>
      <c r="F7" s="42"/>
      <c r="G7" s="42"/>
      <c r="H7" s="42"/>
      <c r="I7" s="42"/>
      <c r="J7" s="42"/>
      <c r="K7" s="42"/>
      <c r="L7" s="127" t="s">
        <v>18</v>
      </c>
      <c r="M7" s="127"/>
      <c r="N7" s="127"/>
    </row>
    <row r="8" spans="2:14" x14ac:dyDescent="0.2">
      <c r="B8" s="15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</row>
    <row r="9" spans="2:14" x14ac:dyDescent="0.2">
      <c r="B9" s="15" t="s">
        <v>19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</row>
    <row r="10" spans="2:14" x14ac:dyDescent="0.2">
      <c r="B10" s="15" t="s">
        <v>20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</row>
    <row r="11" spans="2:14" x14ac:dyDescent="0.2">
      <c r="B11" s="15" t="s">
        <v>83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</row>
    <row r="12" spans="2:14" x14ac:dyDescent="0.2">
      <c r="B12" s="15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</row>
    <row r="13" spans="2:14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2:14" x14ac:dyDescent="0.2">
      <c r="B14" s="128" t="s">
        <v>4</v>
      </c>
      <c r="C14" s="130" t="s">
        <v>21</v>
      </c>
      <c r="D14" s="132" t="s">
        <v>22</v>
      </c>
      <c r="E14" s="132" t="s">
        <v>23</v>
      </c>
      <c r="F14" s="132" t="s">
        <v>48</v>
      </c>
      <c r="G14" s="132" t="s">
        <v>24</v>
      </c>
      <c r="H14" s="132" t="s">
        <v>0</v>
      </c>
      <c r="I14" s="133" t="s">
        <v>25</v>
      </c>
      <c r="J14" s="133"/>
      <c r="K14" s="133"/>
      <c r="L14" s="133"/>
      <c r="M14" s="134" t="s">
        <v>26</v>
      </c>
      <c r="N14" s="135" t="s">
        <v>27</v>
      </c>
    </row>
    <row r="15" spans="2:14" x14ac:dyDescent="0.2">
      <c r="B15" s="129"/>
      <c r="C15" s="131"/>
      <c r="D15" s="132"/>
      <c r="E15" s="132"/>
      <c r="F15" s="132"/>
      <c r="G15" s="132"/>
      <c r="H15" s="132"/>
      <c r="I15" s="28" t="s">
        <v>28</v>
      </c>
      <c r="J15" s="28" t="s">
        <v>29</v>
      </c>
      <c r="K15" s="28" t="s">
        <v>30</v>
      </c>
      <c r="L15" s="28" t="s">
        <v>31</v>
      </c>
      <c r="M15" s="134"/>
      <c r="N15" s="136"/>
    </row>
    <row r="16" spans="2:14" x14ac:dyDescent="0.2">
      <c r="B16" s="139" t="s">
        <v>84</v>
      </c>
      <c r="C16" s="140"/>
      <c r="D16" s="140"/>
      <c r="E16" s="140"/>
      <c r="F16" s="140"/>
      <c r="G16" s="141"/>
      <c r="H16" s="29" t="s">
        <v>86</v>
      </c>
      <c r="I16" s="30">
        <v>327.32</v>
      </c>
      <c r="J16" s="30">
        <v>233.97</v>
      </c>
      <c r="K16" s="30">
        <v>117.18</v>
      </c>
      <c r="L16" s="30"/>
      <c r="M16" s="30">
        <v>8.98</v>
      </c>
      <c r="N16" s="30"/>
    </row>
    <row r="17" spans="2:14" x14ac:dyDescent="0.2">
      <c r="B17" s="142"/>
      <c r="C17" s="143"/>
      <c r="D17" s="143"/>
      <c r="E17" s="143"/>
      <c r="F17" s="143"/>
      <c r="G17" s="144"/>
      <c r="H17" s="29" t="s">
        <v>3</v>
      </c>
      <c r="I17" s="30">
        <v>1230</v>
      </c>
      <c r="J17" s="30">
        <v>878.85</v>
      </c>
      <c r="K17" s="30">
        <v>442.16</v>
      </c>
      <c r="L17" s="30"/>
      <c r="M17" s="30">
        <v>38.28</v>
      </c>
      <c r="N17" s="30"/>
    </row>
    <row r="18" spans="2:14" x14ac:dyDescent="0.2">
      <c r="B18" s="142"/>
      <c r="C18" s="143"/>
      <c r="D18" s="143"/>
      <c r="E18" s="143"/>
      <c r="F18" s="143"/>
      <c r="G18" s="144"/>
      <c r="H18" s="29" t="s">
        <v>2</v>
      </c>
      <c r="I18" s="30">
        <v>97.65</v>
      </c>
      <c r="J18" s="30">
        <v>71.09</v>
      </c>
      <c r="K18" s="30">
        <v>36.33</v>
      </c>
      <c r="L18" s="30"/>
      <c r="M18" s="30">
        <v>1.95</v>
      </c>
      <c r="N18" s="30"/>
    </row>
    <row r="19" spans="2:14" x14ac:dyDescent="0.2">
      <c r="B19" s="142"/>
      <c r="C19" s="143"/>
      <c r="D19" s="143"/>
      <c r="E19" s="143"/>
      <c r="F19" s="143"/>
      <c r="G19" s="144"/>
      <c r="H19" s="29" t="s">
        <v>80</v>
      </c>
      <c r="I19" s="30">
        <v>1230</v>
      </c>
      <c r="J19" s="30">
        <v>878.85</v>
      </c>
      <c r="K19" s="30">
        <v>442.16</v>
      </c>
      <c r="L19" s="30"/>
      <c r="M19" s="30">
        <v>38.28</v>
      </c>
      <c r="N19" s="30"/>
    </row>
    <row r="20" spans="2:14" x14ac:dyDescent="0.2">
      <c r="B20" s="142"/>
      <c r="C20" s="143"/>
      <c r="D20" s="143"/>
      <c r="E20" s="143"/>
      <c r="F20" s="143"/>
      <c r="G20" s="144"/>
      <c r="H20" s="29" t="s">
        <v>1</v>
      </c>
      <c r="I20" s="30">
        <v>31.25</v>
      </c>
      <c r="J20" s="30">
        <v>23.83</v>
      </c>
      <c r="K20" s="30">
        <v>12.11</v>
      </c>
      <c r="L20" s="30"/>
      <c r="M20" s="30">
        <v>0.78</v>
      </c>
      <c r="N20" s="30"/>
    </row>
    <row r="21" spans="2:14" x14ac:dyDescent="0.2">
      <c r="B21" s="145"/>
      <c r="C21" s="146"/>
      <c r="D21" s="146"/>
      <c r="E21" s="146"/>
      <c r="F21" s="146"/>
      <c r="G21" s="147"/>
      <c r="H21" s="29" t="s">
        <v>82</v>
      </c>
      <c r="I21" s="30">
        <v>296.07</v>
      </c>
      <c r="J21" s="30">
        <v>210.92</v>
      </c>
      <c r="K21" s="30">
        <v>105.85</v>
      </c>
      <c r="L21" s="30"/>
      <c r="M21" s="30">
        <v>8.98</v>
      </c>
      <c r="N21" s="30"/>
    </row>
    <row r="22" spans="2:14" x14ac:dyDescent="0.2">
      <c r="B22" s="31" t="s">
        <v>85</v>
      </c>
      <c r="C22" s="28" t="s">
        <v>32</v>
      </c>
      <c r="D22" s="31">
        <v>86</v>
      </c>
      <c r="E22" s="31">
        <v>15</v>
      </c>
      <c r="F22" s="31">
        <v>1</v>
      </c>
      <c r="G22" s="32">
        <v>4.3</v>
      </c>
      <c r="H22" s="33" t="s">
        <v>86</v>
      </c>
      <c r="I22" s="34">
        <v>9.57</v>
      </c>
      <c r="J22" s="34">
        <v>42.8</v>
      </c>
      <c r="K22" s="34">
        <v>8.24</v>
      </c>
      <c r="L22" s="17">
        <f>IFERROR(SUM(I22,J22,K22),"")</f>
        <v>60.61</v>
      </c>
      <c r="M22" s="35">
        <v>8.1199999999999992</v>
      </c>
      <c r="N22" s="17">
        <f>IFERROR(SUM(L22,M22),"")</f>
        <v>68.73</v>
      </c>
    </row>
    <row r="23" spans="2:14" x14ac:dyDescent="0.2">
      <c r="B23" s="28"/>
      <c r="C23" s="28"/>
      <c r="D23" s="28"/>
      <c r="E23" s="28"/>
      <c r="F23" s="28"/>
      <c r="G23" s="28"/>
      <c r="H23" s="18" t="s">
        <v>33</v>
      </c>
      <c r="I23" s="19">
        <f>IFERROR(I22*I16,"")</f>
        <v>3132.4524000000001</v>
      </c>
      <c r="J23" s="19">
        <f>IFERROR(J22*J16,"")</f>
        <v>10013.915999999999</v>
      </c>
      <c r="K23" s="19">
        <f>IFERROR(K22*K16,"")</f>
        <v>965.56320000000005</v>
      </c>
      <c r="L23" s="19">
        <f>IFERROR(SUM(I23,J23,K23),"")</f>
        <v>14111.9316</v>
      </c>
      <c r="M23" s="19">
        <f>IFERROR(M22*M16,"")</f>
        <v>72.917599999999993</v>
      </c>
      <c r="N23" s="17">
        <f>IFERROR(SUM(L23,M23),"")</f>
        <v>14184.849200000001</v>
      </c>
    </row>
    <row r="24" spans="2:14" x14ac:dyDescent="0.2">
      <c r="B24" s="28"/>
      <c r="C24" s="28"/>
      <c r="D24" s="28"/>
      <c r="E24" s="28"/>
      <c r="F24" s="28"/>
      <c r="G24" s="28"/>
      <c r="H24" s="33" t="s">
        <v>3</v>
      </c>
      <c r="I24" s="34">
        <v>22.63</v>
      </c>
      <c r="J24" s="34">
        <v>35.869999999999997</v>
      </c>
      <c r="K24" s="34"/>
      <c r="L24" s="17">
        <f t="shared" ref="L24:L35" si="0">IFERROR(SUM(I24,J24,K24),"")</f>
        <v>58.5</v>
      </c>
      <c r="M24" s="35">
        <v>175.31</v>
      </c>
      <c r="N24" s="17">
        <f t="shared" ref="N24" si="1">IFERROR(SUM(L24,M24),"")</f>
        <v>233.81</v>
      </c>
    </row>
    <row r="25" spans="2:14" x14ac:dyDescent="0.2">
      <c r="B25" s="28"/>
      <c r="C25" s="28"/>
      <c r="D25" s="28"/>
      <c r="E25" s="28"/>
      <c r="F25" s="28"/>
      <c r="G25" s="28"/>
      <c r="H25" s="18" t="s">
        <v>33</v>
      </c>
      <c r="I25" s="19">
        <f>IFERROR(I24*I17,"")</f>
        <v>27834.899999999998</v>
      </c>
      <c r="J25" s="19">
        <f>IFERROR(J24*J17,"")</f>
        <v>31524.3495</v>
      </c>
      <c r="K25" s="19">
        <f>IFERROR(K24*K17,"")</f>
        <v>0</v>
      </c>
      <c r="L25" s="19">
        <f t="shared" si="0"/>
        <v>59359.249499999998</v>
      </c>
      <c r="M25" s="19">
        <f>IFERROR(M24*M17,"")</f>
        <v>6710.8668000000007</v>
      </c>
      <c r="N25" s="17">
        <f>IFERROR(SUM(L25,M25),"")</f>
        <v>66070.116299999994</v>
      </c>
    </row>
    <row r="26" spans="2:14" x14ac:dyDescent="0.2">
      <c r="B26" s="28"/>
      <c r="C26" s="28"/>
      <c r="D26" s="28"/>
      <c r="E26" s="28"/>
      <c r="F26" s="28"/>
      <c r="G26" s="28"/>
      <c r="H26" s="20" t="s">
        <v>2</v>
      </c>
      <c r="I26" s="35">
        <v>9.1999999999999993</v>
      </c>
      <c r="J26" s="35">
        <v>19.23</v>
      </c>
      <c r="K26" s="35">
        <v>0.48</v>
      </c>
      <c r="L26" s="17">
        <f t="shared" si="0"/>
        <v>28.91</v>
      </c>
      <c r="M26" s="35">
        <v>14.92</v>
      </c>
      <c r="N26" s="17">
        <f t="shared" ref="N26" si="2">IFERROR(SUM(L26,M26),"")</f>
        <v>43.83</v>
      </c>
    </row>
    <row r="27" spans="2:14" x14ac:dyDescent="0.2">
      <c r="B27" s="28"/>
      <c r="C27" s="28"/>
      <c r="D27" s="28"/>
      <c r="E27" s="28"/>
      <c r="F27" s="28"/>
      <c r="G27" s="28"/>
      <c r="H27" s="18" t="s">
        <v>33</v>
      </c>
      <c r="I27" s="19">
        <f>IFERROR(I26*I18,"")</f>
        <v>898.38</v>
      </c>
      <c r="J27" s="19">
        <f>IFERROR(J26*J18,"")</f>
        <v>1367.0607</v>
      </c>
      <c r="K27" s="19">
        <f>IFERROR(K26*K18,"")</f>
        <v>17.438399999999998</v>
      </c>
      <c r="L27" s="19">
        <f t="shared" si="0"/>
        <v>2282.8791000000001</v>
      </c>
      <c r="M27" s="19">
        <f>IFERROR(M26*M18,"")</f>
        <v>29.093999999999998</v>
      </c>
      <c r="N27" s="17">
        <f>IFERROR(SUM(L27,M27),"")</f>
        <v>2311.9731000000002</v>
      </c>
    </row>
    <row r="28" spans="2:14" x14ac:dyDescent="0.2">
      <c r="B28" s="28"/>
      <c r="C28" s="28"/>
      <c r="D28" s="28"/>
      <c r="E28" s="28"/>
      <c r="F28" s="28"/>
      <c r="G28" s="28"/>
      <c r="H28" s="20" t="s">
        <v>80</v>
      </c>
      <c r="I28" s="35"/>
      <c r="J28" s="35" t="str">
        <f>IFERROR(INDEX(#REF!,MATCH(CONCATENATE(РАСЧЕТ!B22,"/",РАСЧЕТ!D22,"/",РАСЧЕТ!E22,"/",F22,"/",H28),#REF!,0),3),"")</f>
        <v/>
      </c>
      <c r="K28" s="35"/>
      <c r="L28" s="17">
        <f t="shared" si="0"/>
        <v>0</v>
      </c>
      <c r="M28" s="35">
        <v>117.37</v>
      </c>
      <c r="N28" s="17">
        <f t="shared" ref="N28" si="3">IFERROR(SUM(L28,M28),"")</f>
        <v>117.37</v>
      </c>
    </row>
    <row r="29" spans="2:14" x14ac:dyDescent="0.2">
      <c r="B29" s="28"/>
      <c r="C29" s="28"/>
      <c r="D29" s="28"/>
      <c r="E29" s="28"/>
      <c r="F29" s="28"/>
      <c r="G29" s="28"/>
      <c r="H29" s="18" t="s">
        <v>33</v>
      </c>
      <c r="I29" s="19">
        <f>IFERROR(I28*I19,"")</f>
        <v>0</v>
      </c>
      <c r="J29" s="19" t="str">
        <f>IFERROR(J28*J19,"")</f>
        <v/>
      </c>
      <c r="K29" s="19">
        <f>IFERROR(K28*K19,"")</f>
        <v>0</v>
      </c>
      <c r="L29" s="19">
        <f t="shared" si="0"/>
        <v>0</v>
      </c>
      <c r="M29" s="19">
        <f>IFERROR(M28*M19,"")</f>
        <v>4492.9236000000001</v>
      </c>
      <c r="N29" s="17">
        <f>IFERROR(SUM(L29,M29),"")</f>
        <v>4492.9236000000001</v>
      </c>
    </row>
    <row r="30" spans="2:14" x14ac:dyDescent="0.2">
      <c r="B30" s="28"/>
      <c r="C30" s="28"/>
      <c r="D30" s="28"/>
      <c r="E30" s="28"/>
      <c r="F30" s="28"/>
      <c r="G30" s="28"/>
      <c r="H30" s="20" t="s">
        <v>1</v>
      </c>
      <c r="I30" s="35">
        <v>78.06</v>
      </c>
      <c r="J30" s="35">
        <v>73.760000000000005</v>
      </c>
      <c r="K30" s="35"/>
      <c r="L30" s="17">
        <f t="shared" si="0"/>
        <v>151.82</v>
      </c>
      <c r="M30" s="35">
        <v>108.66</v>
      </c>
      <c r="N30" s="17">
        <f t="shared" ref="N30:N32" si="4">IFERROR(SUM(L30,M30),"")</f>
        <v>260.48</v>
      </c>
    </row>
    <row r="31" spans="2:14" x14ac:dyDescent="0.2">
      <c r="B31" s="28"/>
      <c r="C31" s="28"/>
      <c r="D31" s="28"/>
      <c r="E31" s="28"/>
      <c r="F31" s="28"/>
      <c r="G31" s="28"/>
      <c r="H31" s="18" t="s">
        <v>33</v>
      </c>
      <c r="I31" s="19">
        <f>SUM(I30*I20)</f>
        <v>2439.375</v>
      </c>
      <c r="J31" s="19">
        <f>SUM(J30*J20)</f>
        <v>1757.7008000000001</v>
      </c>
      <c r="K31" s="19">
        <f>IFERROR(K30*K21,"")</f>
        <v>0</v>
      </c>
      <c r="L31" s="19">
        <f t="shared" si="0"/>
        <v>4197.0758000000005</v>
      </c>
      <c r="M31" s="19">
        <f>SUM(M30*M20)</f>
        <v>84.754800000000003</v>
      </c>
      <c r="N31" s="17">
        <f>IFERROR(SUM(L31,M31),"")</f>
        <v>4281.8306000000002</v>
      </c>
    </row>
    <row r="32" spans="2:14" x14ac:dyDescent="0.2">
      <c r="B32" s="28"/>
      <c r="C32" s="28"/>
      <c r="D32" s="28"/>
      <c r="E32" s="28"/>
      <c r="F32" s="28"/>
      <c r="G32" s="28"/>
      <c r="H32" s="20" t="s">
        <v>82</v>
      </c>
      <c r="I32" s="44">
        <v>14.93</v>
      </c>
      <c r="J32" s="44">
        <v>18.87</v>
      </c>
      <c r="K32" s="44">
        <v>8.36</v>
      </c>
      <c r="L32" s="17">
        <f t="shared" si="0"/>
        <v>42.16</v>
      </c>
      <c r="M32" s="44">
        <v>37.39</v>
      </c>
      <c r="N32" s="17">
        <f t="shared" si="4"/>
        <v>79.55</v>
      </c>
    </row>
    <row r="33" spans="2:14" x14ac:dyDescent="0.2">
      <c r="B33" s="28"/>
      <c r="C33" s="28"/>
      <c r="D33" s="28"/>
      <c r="E33" s="28"/>
      <c r="F33" s="28"/>
      <c r="G33" s="28"/>
      <c r="H33" s="18" t="s">
        <v>33</v>
      </c>
      <c r="I33" s="19">
        <f>SUM(I32*I21)</f>
        <v>4420.3251</v>
      </c>
      <c r="J33" s="19">
        <f>SUM(J32*J21)</f>
        <v>3980.0603999999998</v>
      </c>
      <c r="K33" s="19">
        <f>SUM(K32*K21)</f>
        <v>884.90599999999995</v>
      </c>
      <c r="L33" s="19">
        <f t="shared" si="0"/>
        <v>9285.2914999999994</v>
      </c>
      <c r="M33" s="19">
        <f>SUM(M32*M21)</f>
        <v>335.76220000000001</v>
      </c>
      <c r="N33" s="17">
        <f>IFERROR(SUM(L33,M33),"")</f>
        <v>9621.0536999999986</v>
      </c>
    </row>
    <row r="34" spans="2:14" x14ac:dyDescent="0.2">
      <c r="B34" s="28"/>
      <c r="C34" s="28"/>
      <c r="D34" s="28"/>
      <c r="E34" s="28"/>
      <c r="F34" s="28"/>
      <c r="G34" s="28"/>
      <c r="H34" s="21" t="s">
        <v>34</v>
      </c>
      <c r="I34" s="22">
        <f>SUM(I22+I24+I26+I30+I32)</f>
        <v>134.39000000000001</v>
      </c>
      <c r="J34" s="22">
        <f ca="1">SUM(J22:OFFSET(J34,-1,0))-J35</f>
        <v>4170.5904000000082</v>
      </c>
      <c r="K34" s="22">
        <f ca="1">SUM(K22:OFFSET(K34,-1,0))-K35</f>
        <v>901.98599999999988</v>
      </c>
      <c r="L34" s="22">
        <f t="shared" ca="1" si="0"/>
        <v>5206.9664000000084</v>
      </c>
      <c r="M34" s="22">
        <f ca="1">SUM(M22:OFFSET(M34,-1,0))-M35</f>
        <v>797.53219999999965</v>
      </c>
      <c r="N34" s="22">
        <f>SUM(N22+N24+N26+N28+N30+N32)</f>
        <v>803.77</v>
      </c>
    </row>
    <row r="35" spans="2:14" x14ac:dyDescent="0.2">
      <c r="B35" s="28"/>
      <c r="C35" s="28"/>
      <c r="D35" s="28"/>
      <c r="E35" s="28"/>
      <c r="F35" s="28"/>
      <c r="G35" s="28"/>
      <c r="H35" s="21" t="s">
        <v>49</v>
      </c>
      <c r="I35" s="22">
        <f>SUM(I23+I25+I27+I31+I33)</f>
        <v>38725.432499999995</v>
      </c>
      <c r="J35" s="22">
        <f>SUMIF(H22:H31,"стоимость",J22:J31)</f>
        <v>44663.027000000002</v>
      </c>
      <c r="K35" s="22">
        <f>SUMIF(H22:H31,"стоимость",K22:K31)</f>
        <v>983.00160000000005</v>
      </c>
      <c r="L35" s="22">
        <f t="shared" si="0"/>
        <v>84371.4611</v>
      </c>
      <c r="M35" s="22">
        <f>SUMIF(H22:H31,"стоимость",M22:M31)</f>
        <v>11390.5568</v>
      </c>
      <c r="N35" s="17">
        <f>SUM(N23+N25+N27+N29+N31+N33)</f>
        <v>100962.74649999999</v>
      </c>
    </row>
    <row r="36" spans="2:14" x14ac:dyDescent="0.2">
      <c r="B36" s="36"/>
      <c r="C36" s="36"/>
      <c r="D36" s="36"/>
      <c r="E36" s="36"/>
      <c r="F36" s="36"/>
      <c r="G36" s="37"/>
      <c r="H36" s="23"/>
      <c r="I36" s="23"/>
      <c r="J36" s="23"/>
      <c r="K36" s="23"/>
      <c r="L36" s="24"/>
      <c r="M36" s="23"/>
      <c r="N36" s="23"/>
    </row>
    <row r="37" spans="2:14" x14ac:dyDescent="0.2">
      <c r="B37" s="148" t="s">
        <v>35</v>
      </c>
      <c r="C37" s="148"/>
      <c r="D37" s="148"/>
      <c r="E37" s="148"/>
      <c r="F37" s="40"/>
      <c r="G37" s="15"/>
      <c r="H37" s="15"/>
      <c r="I37" s="15"/>
      <c r="J37" s="23"/>
      <c r="K37" s="23"/>
      <c r="L37" s="24"/>
      <c r="M37" s="23"/>
      <c r="N37" s="23"/>
    </row>
    <row r="38" spans="2:14" x14ac:dyDescent="0.2">
      <c r="B38" s="137" t="s">
        <v>79</v>
      </c>
      <c r="C38" s="137"/>
      <c r="D38" s="137"/>
      <c r="E38" s="137"/>
      <c r="F38" s="137"/>
      <c r="G38" s="137"/>
      <c r="H38" s="137"/>
      <c r="I38" s="137"/>
      <c r="J38" s="23"/>
      <c r="K38" s="23"/>
      <c r="L38" s="24"/>
      <c r="M38" s="23"/>
      <c r="N38" s="23"/>
    </row>
    <row r="39" spans="2:14" x14ac:dyDescent="0.2">
      <c r="B39" s="137" t="s">
        <v>36</v>
      </c>
      <c r="C39" s="137"/>
      <c r="D39" s="137"/>
      <c r="E39" s="137"/>
      <c r="F39" s="137"/>
      <c r="G39" s="137"/>
      <c r="H39" s="137"/>
      <c r="I39" s="137"/>
      <c r="J39" s="23"/>
      <c r="K39" s="23"/>
      <c r="L39" s="24"/>
      <c r="M39" s="23"/>
      <c r="N39" s="23"/>
    </row>
    <row r="40" spans="2:14" x14ac:dyDescent="0.2">
      <c r="B40" s="137" t="s">
        <v>37</v>
      </c>
      <c r="C40" s="137"/>
      <c r="D40" s="137"/>
      <c r="E40" s="137"/>
      <c r="F40" s="137"/>
      <c r="G40" s="137"/>
      <c r="H40" s="137"/>
      <c r="I40" s="137"/>
      <c r="J40" s="23"/>
      <c r="K40" s="23"/>
      <c r="L40" s="24"/>
      <c r="M40" s="23"/>
      <c r="N40" s="23"/>
    </row>
    <row r="41" spans="2:14" x14ac:dyDescent="0.2">
      <c r="B41" s="137" t="s">
        <v>38</v>
      </c>
      <c r="C41" s="137"/>
      <c r="D41" s="137"/>
      <c r="E41" s="137"/>
      <c r="F41" s="137"/>
      <c r="G41" s="137"/>
      <c r="H41" s="137"/>
      <c r="I41" s="137"/>
      <c r="J41" s="23"/>
      <c r="K41" s="23"/>
      <c r="L41" s="24"/>
      <c r="M41" s="23"/>
      <c r="N41" s="23"/>
    </row>
    <row r="42" spans="2:14" x14ac:dyDescent="0.2">
      <c r="B42" s="137" t="s">
        <v>39</v>
      </c>
      <c r="C42" s="137"/>
      <c r="D42" s="137"/>
      <c r="E42" s="137"/>
      <c r="F42" s="137"/>
      <c r="G42" s="137"/>
      <c r="H42" s="137"/>
      <c r="I42" s="137"/>
      <c r="J42" s="15"/>
      <c r="K42" s="15"/>
      <c r="L42" s="15"/>
      <c r="M42" s="15"/>
      <c r="N42" s="15"/>
    </row>
    <row r="43" spans="2:14" x14ac:dyDescent="0.2">
      <c r="B43" s="137" t="s">
        <v>40</v>
      </c>
      <c r="C43" s="137"/>
      <c r="D43" s="137"/>
      <c r="E43" s="137"/>
      <c r="F43" s="137"/>
      <c r="G43" s="137"/>
      <c r="H43" s="137"/>
      <c r="I43" s="137"/>
      <c r="J43" s="15"/>
      <c r="K43" s="15"/>
      <c r="L43" s="15"/>
      <c r="M43" s="15"/>
      <c r="N43" s="15"/>
    </row>
    <row r="44" spans="2:14" x14ac:dyDescent="0.2">
      <c r="B44" s="137" t="s">
        <v>41</v>
      </c>
      <c r="C44" s="137"/>
      <c r="D44" s="137"/>
      <c r="E44" s="137"/>
      <c r="F44" s="137"/>
      <c r="G44" s="137"/>
      <c r="H44" s="137"/>
      <c r="I44" s="137"/>
      <c r="J44" s="15"/>
      <c r="K44" s="15"/>
      <c r="L44" s="15"/>
      <c r="M44" s="15"/>
      <c r="N44" s="15"/>
    </row>
    <row r="45" spans="2:14" x14ac:dyDescent="0.2">
      <c r="B45" s="137" t="s">
        <v>42</v>
      </c>
      <c r="C45" s="137"/>
      <c r="D45" s="137"/>
      <c r="E45" s="137"/>
      <c r="F45" s="137"/>
      <c r="G45" s="137"/>
      <c r="H45" s="137"/>
      <c r="I45" s="137"/>
      <c r="J45" s="15"/>
      <c r="K45" s="15"/>
      <c r="L45" s="15"/>
      <c r="M45" s="15"/>
      <c r="N45" s="15"/>
    </row>
    <row r="46" spans="2:14" x14ac:dyDescent="0.2">
      <c r="B46" s="41"/>
      <c r="C46" s="41"/>
      <c r="D46" s="41"/>
      <c r="E46" s="41"/>
      <c r="F46" s="41"/>
      <c r="G46" s="41"/>
      <c r="H46" s="41"/>
      <c r="I46" s="41"/>
      <c r="J46" s="15"/>
      <c r="K46" s="15"/>
      <c r="L46" s="15"/>
      <c r="M46" s="15"/>
      <c r="N46" s="15"/>
    </row>
    <row r="47" spans="2:14" x14ac:dyDescent="0.2">
      <c r="B47" s="15" t="s">
        <v>43</v>
      </c>
      <c r="C47" s="15"/>
      <c r="D47" s="15"/>
      <c r="E47" s="15"/>
      <c r="F47" s="15"/>
      <c r="G47" s="15"/>
      <c r="H47" s="15"/>
      <c r="I47" s="15"/>
      <c r="J47" s="15" t="s">
        <v>44</v>
      </c>
      <c r="K47" s="15"/>
      <c r="L47" s="15"/>
      <c r="M47" s="15"/>
      <c r="N47" s="15"/>
    </row>
    <row r="48" spans="2:14" x14ac:dyDescent="0.2">
      <c r="B48" s="38" t="s">
        <v>91</v>
      </c>
      <c r="C48" s="38"/>
      <c r="D48" s="15"/>
      <c r="E48" s="15"/>
      <c r="F48" s="15"/>
      <c r="G48" s="15"/>
      <c r="H48" s="15"/>
      <c r="I48" s="15"/>
      <c r="J48" s="38"/>
      <c r="K48" s="38"/>
      <c r="L48" s="38"/>
      <c r="M48" s="15"/>
      <c r="N48" s="15"/>
    </row>
    <row r="49" spans="2:14" x14ac:dyDescent="0.2">
      <c r="B49" s="26" t="s">
        <v>45</v>
      </c>
      <c r="C49" s="15"/>
      <c r="D49" s="15"/>
      <c r="E49" s="15"/>
      <c r="F49" s="15"/>
      <c r="G49" s="15"/>
      <c r="H49" s="15"/>
      <c r="I49" s="15"/>
      <c r="J49" s="15" t="s">
        <v>45</v>
      </c>
      <c r="K49" s="15"/>
      <c r="L49" s="15"/>
      <c r="M49" s="15"/>
      <c r="N49" s="15"/>
    </row>
    <row r="50" spans="2:14" x14ac:dyDescent="0.2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2:14" x14ac:dyDescent="0.2">
      <c r="B51" s="38"/>
      <c r="C51" s="38"/>
      <c r="D51" s="15"/>
      <c r="E51" s="15"/>
      <c r="F51" s="15"/>
      <c r="G51" s="15"/>
      <c r="H51" s="15"/>
      <c r="I51" s="15"/>
      <c r="J51" s="38"/>
      <c r="K51" s="38"/>
      <c r="L51" s="38"/>
      <c r="M51" s="15"/>
      <c r="N51" s="15"/>
    </row>
    <row r="52" spans="2:14" x14ac:dyDescent="0.2">
      <c r="B52" s="27" t="s">
        <v>46</v>
      </c>
      <c r="C52" s="15"/>
      <c r="D52" s="15"/>
      <c r="E52" s="15"/>
      <c r="F52" s="15"/>
      <c r="G52" s="15"/>
      <c r="H52" s="15"/>
      <c r="I52" s="15"/>
      <c r="J52" s="138" t="s">
        <v>46</v>
      </c>
      <c r="K52" s="138"/>
      <c r="L52" s="138"/>
      <c r="M52" s="15"/>
      <c r="N52" s="15"/>
    </row>
    <row r="53" spans="2:14" x14ac:dyDescent="0.2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2:14" x14ac:dyDescent="0.2">
      <c r="B54" s="41" t="s">
        <v>47</v>
      </c>
      <c r="C54" s="15"/>
      <c r="D54" s="15"/>
      <c r="E54" s="15"/>
      <c r="F54" s="15"/>
      <c r="G54" s="15"/>
      <c r="H54" s="15"/>
      <c r="I54" s="15"/>
      <c r="J54" s="15" t="s">
        <v>47</v>
      </c>
      <c r="K54" s="15"/>
      <c r="L54" s="15"/>
      <c r="M54" s="15"/>
      <c r="N54" s="15"/>
    </row>
  </sheetData>
  <sheetProtection selectLockedCells="1"/>
  <mergeCells count="24">
    <mergeCell ref="B45:I45"/>
    <mergeCell ref="J52:L52"/>
    <mergeCell ref="B16:G21"/>
    <mergeCell ref="B37:E37"/>
    <mergeCell ref="B38:I38"/>
    <mergeCell ref="B39:I39"/>
    <mergeCell ref="B40:I40"/>
    <mergeCell ref="B41:I41"/>
    <mergeCell ref="B42:I42"/>
    <mergeCell ref="B43:I43"/>
    <mergeCell ref="B44:I44"/>
    <mergeCell ref="C5:L5"/>
    <mergeCell ref="C6:L6"/>
    <mergeCell ref="L7:N7"/>
    <mergeCell ref="B14:B15"/>
    <mergeCell ref="C14:C15"/>
    <mergeCell ref="D14:D15"/>
    <mergeCell ref="E14:E15"/>
    <mergeCell ref="F14:F15"/>
    <mergeCell ref="G14:G15"/>
    <mergeCell ref="H14:H15"/>
    <mergeCell ref="I14:L14"/>
    <mergeCell ref="M14:M15"/>
    <mergeCell ref="N14:N15"/>
  </mergeCells>
  <pageMargins left="0" right="0" top="0" bottom="0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ЛОТЫ</vt:lpstr>
      <vt:lpstr>РАСЧЕТ</vt:lpstr>
      <vt:lpstr>ЛОТЫ!Область_печати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2018-02-01T07:19:28Z</cp:lastPrinted>
  <dcterms:created xsi:type="dcterms:W3CDTF">1996-10-08T23:32:33Z</dcterms:created>
  <dcterms:modified xsi:type="dcterms:W3CDTF">2018-09-13T13:33:58Z</dcterms:modified>
</cp:coreProperties>
</file>