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сунов\АУКЦИОН\Средний и малый бизнес\2018\18 Материалы для аукциона За Кал Ни Прив\Нижнекамское\"/>
    </mc:Choice>
  </mc:AlternateContent>
  <bookViews>
    <workbookView xWindow="0" yWindow="120" windowWidth="19230" windowHeight="11715"/>
  </bookViews>
  <sheets>
    <sheet name="Расчет стоимости по Методике" sheetId="4" r:id="rId1"/>
  </sheets>
  <definedNames>
    <definedName name="д1">'Расчет стоимости по Методике'!#REF!</definedName>
    <definedName name="_xlnm.Print_Area" localSheetId="0">'Расчет стоимости по Методике'!$A$1:$H$45</definedName>
    <definedName name="способ_рубки">'Расчет стоимости по Методике'!$J$13:$J$14</definedName>
  </definedNames>
  <calcPr calcId="162913"/>
</workbook>
</file>

<file path=xl/calcChain.xml><?xml version="1.0" encoding="utf-8"?>
<calcChain xmlns="http://schemas.openxmlformats.org/spreadsheetml/2006/main">
  <c r="G62" i="4" l="1"/>
  <c r="E74" i="4" s="1"/>
  <c r="G71" i="4"/>
  <c r="G70" i="4"/>
  <c r="G69" i="4"/>
  <c r="G68" i="4"/>
  <c r="G67" i="4"/>
  <c r="G66" i="4"/>
  <c r="G65" i="4"/>
  <c r="E76" i="4" s="1"/>
  <c r="G64" i="4"/>
  <c r="G63" i="4"/>
  <c r="G54" i="4"/>
  <c r="G9" i="4"/>
  <c r="G20" i="4"/>
  <c r="E31" i="4" s="1"/>
  <c r="G26" i="4"/>
  <c r="G25" i="4"/>
  <c r="G22" i="4"/>
  <c r="G23" i="4"/>
  <c r="G24" i="4"/>
  <c r="G21" i="4"/>
  <c r="G19" i="4"/>
  <c r="G18" i="4"/>
  <c r="G17" i="4"/>
  <c r="E29" i="4" s="1"/>
  <c r="E75" i="4" l="1"/>
  <c r="E32" i="4"/>
  <c r="E77" i="4"/>
  <c r="E78" i="4" s="1"/>
  <c r="D80" i="4" s="1"/>
  <c r="D81" i="4" s="1"/>
  <c r="E30" i="4"/>
  <c r="E33" i="4" l="1"/>
  <c r="D35" i="4" s="1"/>
  <c r="D36" i="4" s="1"/>
</calcChain>
</file>

<file path=xl/sharedStrings.xml><?xml version="1.0" encoding="utf-8"?>
<sst xmlns="http://schemas.openxmlformats.org/spreadsheetml/2006/main" count="100" uniqueCount="44">
  <si>
    <t>K1=</t>
  </si>
  <si>
    <t>К2=</t>
  </si>
  <si>
    <t>К3=</t>
  </si>
  <si>
    <t>K4=</t>
  </si>
  <si>
    <t>K=</t>
  </si>
  <si>
    <t>Исходные данные:</t>
  </si>
  <si>
    <t>Расчет коэффициентов</t>
  </si>
  <si>
    <t>Состав лесных насаждений</t>
  </si>
  <si>
    <t>за 1 куб.м., руб.</t>
  </si>
  <si>
    <t xml:space="preserve">Объем древесины, куб.м. </t>
  </si>
  <si>
    <t>Минимальная ставка платы, руб.</t>
  </si>
  <si>
    <t>возраст</t>
  </si>
  <si>
    <t>Площадь лесного участка, га.</t>
  </si>
  <si>
    <t>способ рубки</t>
  </si>
  <si>
    <t>Расчет коэффициента:</t>
  </si>
  <si>
    <t>Место расположения лесосеки</t>
  </si>
  <si>
    <t>стоимость 
за 1 куб.м., руб.</t>
  </si>
  <si>
    <t>Мероприятия</t>
  </si>
  <si>
    <t>Прочистка и обновление противопожарных минерализованных полос</t>
  </si>
  <si>
    <t>Устройство противопожарных минерализованных полос</t>
  </si>
  <si>
    <t>Затраты на 
единицу 
работ</t>
  </si>
  <si>
    <t>Затраты 
всего</t>
  </si>
  <si>
    <t>Объем работ 
по регламенту</t>
  </si>
  <si>
    <t>Начальная цена Лота составит, руб.:</t>
  </si>
  <si>
    <t>га</t>
  </si>
  <si>
    <t>км</t>
  </si>
  <si>
    <t>Содействие естественному восстановлению</t>
  </si>
  <si>
    <t>Очистка от захламленности</t>
  </si>
  <si>
    <t>Создание лесных культур</t>
  </si>
  <si>
    <t>Подготовка почвы под лесные культуры</t>
  </si>
  <si>
    <t>Агротехнический уход</t>
  </si>
  <si>
    <t>Дополнение лесных культур</t>
  </si>
  <si>
    <t xml:space="preserve">Проведение рубок ухода за молодняками 
(осветления, прочистки) </t>
  </si>
  <si>
    <t>Сплошная</t>
  </si>
  <si>
    <t>Выборочная</t>
  </si>
  <si>
    <t>Выполнение работ по отводу и таксации лесосеки</t>
  </si>
  <si>
    <t xml:space="preserve">Расчет начальной цены Лота на право заключения договора купли-продажи лесных насаждений 
с представителями малого и среднего предпринимательства
</t>
  </si>
  <si>
    <t>ГКУ Нижнекамское лесничество</t>
  </si>
  <si>
    <t>Багряжское  участковое лесничество</t>
  </si>
  <si>
    <t>квартал 8 выдел 12 дел №1</t>
  </si>
  <si>
    <t>7Ос2Б1Лп</t>
  </si>
  <si>
    <t>квартал 8 выдел 12 дел №2</t>
  </si>
  <si>
    <t>ЛОТ № 35</t>
  </si>
  <si>
    <t>ЛОТ № 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</si>
</sst>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₽_-;\-* #,##0.00\ _₽_-;_-* &quot;-&quot;??\ _₽_-;_-@_-"/>
    <numFmt numFmtId="164" formatCode="0.0"/>
  </numFmts>
  <fonts count="21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6"/>
      <color indexed="8"/>
      <name val="Times New Roman"/>
      <family val="1"/>
      <charset val="204"/>
    </font>
    <font>
      <sz val="18"/>
      <color indexed="8"/>
      <name val="Times New Roman"/>
      <family val="1"/>
      <charset val="204"/>
    </font>
    <font>
      <b/>
      <sz val="20"/>
      <color indexed="10"/>
      <name val="Times New Roman"/>
      <family val="1"/>
      <charset val="204"/>
    </font>
    <font>
      <sz val="14"/>
      <color indexed="23"/>
      <name val="Times New Roman"/>
      <family val="1"/>
      <charset val="204"/>
    </font>
    <font>
      <sz val="18"/>
      <color indexed="23"/>
      <name val="Times New Roman"/>
      <family val="1"/>
      <charset val="204"/>
    </font>
    <font>
      <b/>
      <sz val="20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15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b/>
      <sz val="16"/>
      <color indexed="17"/>
      <name val="Times New Roman"/>
      <family val="1"/>
      <charset val="204"/>
    </font>
    <font>
      <b/>
      <sz val="12"/>
      <color indexed="23"/>
      <name val="Arial"/>
      <family val="2"/>
      <charset val="204"/>
    </font>
    <font>
      <sz val="17"/>
      <color indexed="8"/>
      <name val="Arial"/>
      <family val="2"/>
      <charset val="204"/>
    </font>
    <font>
      <sz val="18"/>
      <color indexed="60"/>
      <name val="Times New Roman"/>
      <family val="1"/>
      <charset val="204"/>
    </font>
    <font>
      <sz val="17"/>
      <color indexed="60"/>
      <name val="Times New Roman"/>
      <family val="1"/>
      <charset val="204"/>
    </font>
    <font>
      <sz val="16"/>
      <color indexed="60"/>
      <name val="Times New Roman"/>
      <family val="1"/>
      <charset val="204"/>
    </font>
    <font>
      <b/>
      <sz val="48"/>
      <color indexed="8"/>
      <name val="Times New Roman"/>
      <family val="1"/>
      <charset val="204"/>
    </font>
    <font>
      <b/>
      <sz val="18"/>
      <color indexed="8"/>
      <name val="Times New Roman"/>
      <family val="1"/>
      <charset val="204"/>
    </font>
    <font>
      <sz val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103">
    <xf numFmtId="0" fontId="0" fillId="0" borderId="0" xfId="0"/>
    <xf numFmtId="0" fontId="3" fillId="2" borderId="1" xfId="0" applyFont="1" applyFill="1" applyBorder="1" applyAlignment="1">
      <alignment horizontal="right" vertical="center"/>
    </xf>
    <xf numFmtId="0" fontId="13" fillId="2" borderId="2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left" vertical="center" wrapText="1"/>
    </xf>
    <xf numFmtId="43" fontId="3" fillId="2" borderId="0" xfId="0" applyNumberFormat="1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right" vertical="center"/>
    </xf>
    <xf numFmtId="0" fontId="2" fillId="2" borderId="0" xfId="0" applyFont="1" applyFill="1" applyAlignment="1">
      <alignment horizontal="center" vertical="center"/>
    </xf>
    <xf numFmtId="0" fontId="6" fillId="2" borderId="0" xfId="0" applyFont="1" applyFill="1" applyBorder="1" applyAlignment="1">
      <alignment horizontal="right" vertical="center"/>
    </xf>
    <xf numFmtId="2" fontId="2" fillId="2" borderId="0" xfId="0" applyNumberFormat="1" applyFont="1" applyFill="1" applyBorder="1" applyAlignment="1">
      <alignment horizontal="left" vertical="center"/>
    </xf>
    <xf numFmtId="0" fontId="2" fillId="2" borderId="0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vertical="center"/>
    </xf>
    <xf numFmtId="0" fontId="6" fillId="2" borderId="3" xfId="0" applyFont="1" applyFill="1" applyBorder="1" applyAlignment="1">
      <alignment horizontal="right" vertical="center"/>
    </xf>
    <xf numFmtId="0" fontId="5" fillId="2" borderId="0" xfId="0" applyFont="1" applyFill="1" applyAlignment="1">
      <alignment horizontal="right" vertical="center"/>
    </xf>
    <xf numFmtId="4" fontId="2" fillId="2" borderId="0" xfId="0" applyNumberFormat="1" applyFont="1" applyFill="1" applyAlignment="1">
      <alignment horizontal="right" vertical="center"/>
    </xf>
    <xf numFmtId="0" fontId="8" fillId="2" borderId="0" xfId="0" applyFont="1" applyFill="1" applyAlignment="1">
      <alignment horizontal="right"/>
    </xf>
    <xf numFmtId="0" fontId="1" fillId="2" borderId="0" xfId="0" applyFont="1" applyFill="1" applyBorder="1" applyAlignment="1">
      <alignment horizontal="right"/>
    </xf>
    <xf numFmtId="4" fontId="3" fillId="2" borderId="4" xfId="0" applyNumberFormat="1" applyFont="1" applyFill="1" applyBorder="1" applyAlignment="1">
      <alignment horizontal="center" vertical="top" wrapText="1"/>
    </xf>
    <xf numFmtId="4" fontId="3" fillId="2" borderId="5" xfId="0" applyNumberFormat="1" applyFont="1" applyFill="1" applyBorder="1" applyAlignment="1">
      <alignment horizontal="center" vertical="top" wrapText="1"/>
    </xf>
    <xf numFmtId="4" fontId="3" fillId="2" borderId="6" xfId="0" applyNumberFormat="1" applyFont="1" applyFill="1" applyBorder="1" applyAlignment="1">
      <alignment horizontal="center" vertical="top" wrapText="1"/>
    </xf>
    <xf numFmtId="4" fontId="3" fillId="2" borderId="7" xfId="0" applyNumberFormat="1" applyFont="1" applyFill="1" applyBorder="1" applyAlignment="1">
      <alignment horizontal="center" vertical="top" wrapText="1"/>
    </xf>
    <xf numFmtId="0" fontId="2" fillId="2" borderId="0" xfId="0" applyFont="1" applyFill="1" applyAlignment="1">
      <alignment horizontal="center"/>
    </xf>
    <xf numFmtId="0" fontId="13" fillId="2" borderId="4" xfId="0" applyFont="1" applyFill="1" applyBorder="1" applyAlignment="1">
      <alignment horizontal="center" vertical="center" wrapText="1"/>
    </xf>
    <xf numFmtId="4" fontId="3" fillId="2" borderId="8" xfId="0" applyNumberFormat="1" applyFont="1" applyFill="1" applyBorder="1" applyAlignment="1">
      <alignment horizontal="center" vertical="top" wrapText="1"/>
    </xf>
    <xf numFmtId="2" fontId="5" fillId="2" borderId="0" xfId="0" applyNumberFormat="1" applyFont="1" applyFill="1" applyAlignment="1">
      <alignment vertical="center"/>
    </xf>
    <xf numFmtId="2" fontId="15" fillId="2" borderId="9" xfId="0" applyNumberFormat="1" applyFont="1" applyFill="1" applyBorder="1" applyAlignment="1">
      <alignment horizontal="center" vertical="top" wrapText="1"/>
    </xf>
    <xf numFmtId="2" fontId="15" fillId="2" borderId="10" xfId="0" applyNumberFormat="1" applyFont="1" applyFill="1" applyBorder="1" applyAlignment="1">
      <alignment horizontal="center" vertical="top" wrapText="1"/>
    </xf>
    <xf numFmtId="2" fontId="15" fillId="2" borderId="11" xfId="0" applyNumberFormat="1" applyFont="1" applyFill="1" applyBorder="1" applyAlignment="1">
      <alignment horizontal="center" vertical="top" wrapText="1"/>
    </xf>
    <xf numFmtId="2" fontId="15" fillId="2" borderId="2" xfId="0" applyNumberFormat="1" applyFont="1" applyFill="1" applyBorder="1" applyAlignment="1">
      <alignment horizontal="center" vertical="top" wrapText="1"/>
    </xf>
    <xf numFmtId="2" fontId="15" fillId="2" borderId="12" xfId="0" applyNumberFormat="1" applyFont="1" applyFill="1" applyBorder="1" applyAlignment="1">
      <alignment horizontal="center" vertical="top" wrapText="1"/>
    </xf>
    <xf numFmtId="2" fontId="15" fillId="2" borderId="13" xfId="0" applyNumberFormat="1" applyFont="1" applyFill="1" applyBorder="1" applyAlignment="1">
      <alignment horizontal="center" vertical="top" wrapText="1"/>
    </xf>
    <xf numFmtId="2" fontId="2" fillId="2" borderId="3" xfId="0" applyNumberFormat="1" applyFont="1" applyFill="1" applyBorder="1" applyAlignment="1">
      <alignment horizontal="left" vertical="center"/>
    </xf>
    <xf numFmtId="0" fontId="5" fillId="2" borderId="14" xfId="0" applyFont="1" applyFill="1" applyBorder="1" applyAlignment="1">
      <alignment horizontal="right" vertical="center"/>
    </xf>
    <xf numFmtId="2" fontId="5" fillId="2" borderId="14" xfId="0" applyNumberFormat="1" applyFont="1" applyFill="1" applyBorder="1" applyAlignment="1">
      <alignment horizontal="left" vertical="center"/>
    </xf>
    <xf numFmtId="0" fontId="3" fillId="2" borderId="15" xfId="0" applyFont="1" applyFill="1" applyBorder="1" applyAlignment="1">
      <alignment horizontal="right" vertical="center"/>
    </xf>
    <xf numFmtId="0" fontId="12" fillId="2" borderId="7" xfId="0" applyFont="1" applyFill="1" applyBorder="1" applyAlignment="1">
      <alignment horizontal="right"/>
    </xf>
    <xf numFmtId="0" fontId="1" fillId="2" borderId="0" xfId="0" applyFont="1" applyFill="1" applyBorder="1" applyAlignment="1">
      <alignment horizontal="right" vertical="center"/>
    </xf>
    <xf numFmtId="4" fontId="2" fillId="2" borderId="0" xfId="0" applyNumberFormat="1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 wrapText="1"/>
    </xf>
    <xf numFmtId="0" fontId="9" fillId="2" borderId="0" xfId="0" applyFont="1" applyFill="1" applyBorder="1" applyAlignment="1">
      <alignment vertical="center"/>
    </xf>
    <xf numFmtId="0" fontId="2" fillId="2" borderId="0" xfId="0" applyFont="1" applyFill="1" applyAlignment="1">
      <alignment vertical="center"/>
    </xf>
    <xf numFmtId="0" fontId="2" fillId="2" borderId="0" xfId="0" applyFont="1" applyFill="1" applyAlignment="1">
      <alignment horizontal="right" vertical="center"/>
    </xf>
    <xf numFmtId="0" fontId="4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horizontal="left" vertical="top" wrapText="1"/>
    </xf>
    <xf numFmtId="43" fontId="4" fillId="2" borderId="0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top"/>
    </xf>
    <xf numFmtId="2" fontId="4" fillId="2" borderId="0" xfId="0" applyNumberFormat="1" applyFont="1" applyFill="1" applyAlignment="1">
      <alignment horizontal="center" vertical="center"/>
    </xf>
    <xf numFmtId="4" fontId="2" fillId="2" borderId="3" xfId="0" applyNumberFormat="1" applyFont="1" applyFill="1" applyBorder="1" applyAlignment="1"/>
    <xf numFmtId="4" fontId="4" fillId="2" borderId="0" xfId="0" applyNumberFormat="1" applyFont="1" applyFill="1" applyBorder="1" applyAlignment="1">
      <alignment horizontal="center" vertical="center"/>
    </xf>
    <xf numFmtId="4" fontId="4" fillId="2" borderId="0" xfId="0" applyNumberFormat="1" applyFont="1" applyFill="1" applyAlignment="1">
      <alignment horizontal="center" vertical="center"/>
    </xf>
    <xf numFmtId="4" fontId="16" fillId="3" borderId="16" xfId="0" applyNumberFormat="1" applyFont="1" applyFill="1" applyBorder="1" applyAlignment="1" applyProtection="1">
      <alignment horizontal="center" vertical="center"/>
      <protection locked="0"/>
    </xf>
    <xf numFmtId="4" fontId="16" fillId="3" borderId="7" xfId="0" applyNumberFormat="1" applyFont="1" applyFill="1" applyBorder="1" applyAlignment="1" applyProtection="1">
      <alignment horizontal="center" vertical="center"/>
      <protection locked="0"/>
    </xf>
    <xf numFmtId="1" fontId="17" fillId="3" borderId="7" xfId="0" applyNumberFormat="1" applyFont="1" applyFill="1" applyBorder="1" applyAlignment="1" applyProtection="1">
      <alignment horizontal="center" vertical="center"/>
      <protection locked="0"/>
    </xf>
    <xf numFmtId="4" fontId="15" fillId="3" borderId="4" xfId="0" applyNumberFormat="1" applyFont="1" applyFill="1" applyBorder="1" applyAlignment="1" applyProtection="1">
      <alignment horizontal="center" vertical="center" wrapText="1"/>
      <protection locked="0"/>
    </xf>
    <xf numFmtId="164" fontId="15" fillId="3" borderId="5" xfId="0" applyNumberFormat="1" applyFont="1" applyFill="1" applyBorder="1" applyAlignment="1" applyProtection="1">
      <alignment horizontal="center" vertical="center" wrapText="1"/>
      <protection locked="0"/>
    </xf>
    <xf numFmtId="164" fontId="15" fillId="3" borderId="6" xfId="0" applyNumberFormat="1" applyFont="1" applyFill="1" applyBorder="1" applyAlignment="1" applyProtection="1">
      <alignment horizontal="center" vertical="center" wrapText="1"/>
      <protection locked="0"/>
    </xf>
    <xf numFmtId="0" fontId="15" fillId="3" borderId="5" xfId="0" applyFont="1" applyFill="1" applyBorder="1" applyAlignment="1" applyProtection="1">
      <alignment horizontal="center" vertical="center" wrapText="1"/>
      <protection locked="0"/>
    </xf>
    <xf numFmtId="0" fontId="15" fillId="3" borderId="16" xfId="0" applyFont="1" applyFill="1" applyBorder="1" applyAlignment="1" applyProtection="1">
      <alignment horizontal="center" vertical="center" wrapText="1"/>
      <protection locked="0"/>
    </xf>
    <xf numFmtId="4" fontId="15" fillId="3" borderId="7" xfId="0" applyNumberFormat="1" applyFont="1" applyFill="1" applyBorder="1" applyAlignment="1" applyProtection="1">
      <alignment horizontal="center" vertical="center" wrapText="1"/>
      <protection locked="0"/>
    </xf>
    <xf numFmtId="0" fontId="15" fillId="3" borderId="6" xfId="0" applyFont="1" applyFill="1" applyBorder="1" applyAlignment="1" applyProtection="1">
      <alignment horizontal="center" vertical="center" wrapText="1"/>
      <protection locked="0"/>
    </xf>
    <xf numFmtId="0" fontId="9" fillId="2" borderId="0" xfId="0" applyFont="1" applyFill="1" applyAlignment="1">
      <alignment horizontal="center"/>
    </xf>
    <xf numFmtId="0" fontId="9" fillId="2" borderId="0" xfId="0" applyFont="1" applyFill="1" applyAlignment="1">
      <alignment horizontal="center" vertical="center"/>
    </xf>
    <xf numFmtId="0" fontId="9" fillId="2" borderId="0" xfId="0" applyFont="1" applyFill="1" applyBorder="1" applyAlignment="1">
      <alignment horizontal="center" vertical="center"/>
    </xf>
    <xf numFmtId="0" fontId="9" fillId="2" borderId="0" xfId="0" applyFont="1" applyFill="1" applyAlignment="1">
      <alignment horizontal="left" vertical="center" wrapText="1"/>
    </xf>
    <xf numFmtId="0" fontId="9" fillId="2" borderId="0" xfId="0" applyFont="1" applyFill="1" applyAlignment="1">
      <alignment horizontal="left" vertical="top" wrapText="1"/>
    </xf>
    <xf numFmtId="0" fontId="9" fillId="2" borderId="0" xfId="0" applyFont="1" applyFill="1" applyAlignment="1">
      <alignment horizontal="center" vertical="top"/>
    </xf>
    <xf numFmtId="2" fontId="19" fillId="0" borderId="7" xfId="0" applyNumberFormat="1" applyFont="1" applyBorder="1" applyAlignment="1" applyProtection="1">
      <alignment horizontal="center"/>
      <protection locked="0"/>
    </xf>
    <xf numFmtId="0" fontId="15" fillId="3" borderId="4" xfId="0" applyFont="1" applyFill="1" applyBorder="1" applyAlignment="1" applyProtection="1">
      <alignment horizontal="center" vertical="center" wrapText="1"/>
      <protection locked="0"/>
    </xf>
    <xf numFmtId="2" fontId="15" fillId="3" borderId="8" xfId="0" applyNumberFormat="1" applyFont="1" applyFill="1" applyBorder="1" applyAlignment="1" applyProtection="1">
      <alignment horizontal="center" vertical="center" wrapText="1"/>
      <protection locked="0"/>
    </xf>
    <xf numFmtId="2" fontId="15" fillId="3" borderId="16" xfId="0" applyNumberFormat="1" applyFont="1" applyFill="1" applyBorder="1" applyAlignment="1" applyProtection="1">
      <alignment horizontal="center" vertical="center" wrapText="1"/>
      <protection locked="0"/>
    </xf>
    <xf numFmtId="2" fontId="15" fillId="3" borderId="7" xfId="0" applyNumberFormat="1" applyFont="1" applyFill="1" applyBorder="1" applyAlignment="1" applyProtection="1">
      <alignment horizontal="center" vertical="center" wrapText="1"/>
      <protection locked="0"/>
    </xf>
    <xf numFmtId="2" fontId="15" fillId="3" borderId="6" xfId="0" applyNumberFormat="1" applyFont="1" applyFill="1" applyBorder="1" applyAlignment="1" applyProtection="1">
      <alignment horizontal="center" vertical="center" wrapText="1"/>
      <protection locked="0"/>
    </xf>
    <xf numFmtId="0" fontId="7" fillId="2" borderId="0" xfId="0" applyFont="1" applyFill="1" applyBorder="1" applyAlignment="1">
      <alignment horizontal="center" vertical="center" textRotation="90" wrapText="1"/>
    </xf>
    <xf numFmtId="2" fontId="2" fillId="2" borderId="22" xfId="0" applyNumberFormat="1" applyFont="1" applyFill="1" applyBorder="1" applyAlignment="1">
      <alignment horizontal="center" vertical="center"/>
    </xf>
    <xf numFmtId="2" fontId="2" fillId="2" borderId="16" xfId="0" applyNumberFormat="1" applyFont="1" applyFill="1" applyBorder="1" applyAlignment="1">
      <alignment horizontal="center" vertical="center"/>
    </xf>
    <xf numFmtId="0" fontId="13" fillId="2" borderId="29" xfId="0" applyFont="1" applyFill="1" applyBorder="1" applyAlignment="1">
      <alignment horizontal="center" vertical="center" wrapText="1"/>
    </xf>
    <xf numFmtId="0" fontId="13" fillId="2" borderId="17" xfId="0" applyFont="1" applyFill="1" applyBorder="1" applyAlignment="1">
      <alignment horizontal="center" vertical="center" wrapText="1"/>
    </xf>
    <xf numFmtId="0" fontId="14" fillId="2" borderId="26" xfId="0" applyFont="1" applyFill="1" applyBorder="1" applyAlignment="1">
      <alignment horizontal="left" vertical="top" wrapText="1"/>
    </xf>
    <xf numFmtId="0" fontId="14" fillId="2" borderId="7" xfId="0" applyFont="1" applyFill="1" applyBorder="1" applyAlignment="1">
      <alignment horizontal="left" vertical="top" wrapText="1"/>
    </xf>
    <xf numFmtId="0" fontId="14" fillId="2" borderId="18" xfId="0" applyFont="1" applyFill="1" applyBorder="1" applyAlignment="1">
      <alignment horizontal="left" vertical="top" wrapText="1"/>
    </xf>
    <xf numFmtId="0" fontId="14" fillId="2" borderId="4" xfId="0" applyFont="1" applyFill="1" applyBorder="1" applyAlignment="1">
      <alignment horizontal="left" vertical="top" wrapText="1"/>
    </xf>
    <xf numFmtId="0" fontId="14" fillId="2" borderId="23" xfId="0" applyFont="1" applyFill="1" applyBorder="1" applyAlignment="1">
      <alignment horizontal="left" vertical="top" wrapText="1"/>
    </xf>
    <xf numFmtId="0" fontId="14" fillId="2" borderId="5" xfId="0" applyFont="1" applyFill="1" applyBorder="1" applyAlignment="1">
      <alignment horizontal="left" vertical="top" wrapText="1"/>
    </xf>
    <xf numFmtId="0" fontId="14" fillId="2" borderId="24" xfId="0" applyFont="1" applyFill="1" applyBorder="1" applyAlignment="1">
      <alignment horizontal="left" vertical="top" wrapText="1"/>
    </xf>
    <xf numFmtId="0" fontId="14" fillId="2" borderId="6" xfId="0" applyFont="1" applyFill="1" applyBorder="1" applyAlignment="1">
      <alignment horizontal="left" vertical="top" wrapText="1"/>
    </xf>
    <xf numFmtId="0" fontId="14" fillId="2" borderId="25" xfId="0" applyFont="1" applyFill="1" applyBorder="1" applyAlignment="1">
      <alignment horizontal="left" vertical="top" wrapText="1"/>
    </xf>
    <xf numFmtId="0" fontId="14" fillId="2" borderId="8" xfId="0" applyFont="1" applyFill="1" applyBorder="1" applyAlignment="1">
      <alignment horizontal="left" vertical="top" wrapText="1"/>
    </xf>
    <xf numFmtId="4" fontId="11" fillId="2" borderId="19" xfId="0" applyNumberFormat="1" applyFont="1" applyFill="1" applyBorder="1" applyAlignment="1">
      <alignment horizontal="center" vertical="center" wrapText="1"/>
    </xf>
    <xf numFmtId="4" fontId="11" fillId="2" borderId="20" xfId="0" applyNumberFormat="1" applyFont="1" applyFill="1" applyBorder="1" applyAlignment="1">
      <alignment horizontal="center" vertical="center" wrapText="1"/>
    </xf>
    <xf numFmtId="4" fontId="11" fillId="2" borderId="3" xfId="0" applyNumberFormat="1" applyFont="1" applyFill="1" applyBorder="1" applyAlignment="1">
      <alignment horizontal="center" vertical="center" wrapText="1"/>
    </xf>
    <xf numFmtId="4" fontId="11" fillId="2" borderId="21" xfId="0" applyNumberFormat="1" applyFont="1" applyFill="1" applyBorder="1" applyAlignment="1">
      <alignment horizontal="center" vertical="center" wrapText="1"/>
    </xf>
    <xf numFmtId="4" fontId="2" fillId="2" borderId="0" xfId="0" applyNumberFormat="1" applyFont="1" applyFill="1" applyBorder="1" applyAlignment="1">
      <alignment horizontal="center"/>
    </xf>
    <xf numFmtId="0" fontId="6" fillId="2" borderId="0" xfId="0" applyFont="1" applyFill="1" applyBorder="1" applyAlignment="1">
      <alignment horizontal="right" vertical="center"/>
    </xf>
    <xf numFmtId="0" fontId="13" fillId="2" borderId="18" xfId="0" applyFont="1" applyFill="1" applyBorder="1" applyAlignment="1">
      <alignment horizontal="center" vertical="center"/>
    </xf>
    <xf numFmtId="0" fontId="13" fillId="2" borderId="28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 wrapText="1"/>
    </xf>
    <xf numFmtId="0" fontId="3" fillId="2" borderId="22" xfId="0" applyFont="1" applyFill="1" applyBorder="1" applyAlignment="1">
      <alignment horizontal="center" vertical="center"/>
    </xf>
    <xf numFmtId="0" fontId="3" fillId="2" borderId="27" xfId="0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/>
    </xf>
    <xf numFmtId="0" fontId="18" fillId="3" borderId="0" xfId="0" applyFont="1" applyFill="1" applyAlignment="1" applyProtection="1">
      <alignment horizontal="center" wrapText="1"/>
      <protection locked="0"/>
    </xf>
    <xf numFmtId="0" fontId="10" fillId="3" borderId="7" xfId="0" applyFont="1" applyFill="1" applyBorder="1" applyAlignment="1" applyProtection="1">
      <alignment horizontal="center" vertical="center" wrapText="1"/>
      <protection locked="0"/>
    </xf>
    <xf numFmtId="4" fontId="8" fillId="2" borderId="0" xfId="0" applyNumberFormat="1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J81"/>
  <sheetViews>
    <sheetView tabSelected="1" zoomScale="90" zoomScaleNormal="90" zoomScaleSheetLayoutView="85" zoomScalePageLayoutView="85" workbookViewId="0">
      <selection activeCell="E54" sqref="E54:F55"/>
    </sheetView>
  </sheetViews>
  <sheetFormatPr defaultRowHeight="23.25" x14ac:dyDescent="0.25"/>
  <cols>
    <col min="1" max="1" width="1.28515625" style="7" customWidth="1"/>
    <col min="2" max="2" width="50.7109375" style="7" customWidth="1"/>
    <col min="3" max="3" width="46.140625" style="7" customWidth="1"/>
    <col min="4" max="4" width="23.28515625" style="7" customWidth="1"/>
    <col min="5" max="5" width="14.5703125" style="7" customWidth="1"/>
    <col min="6" max="6" width="23.28515625" style="7" customWidth="1"/>
    <col min="7" max="7" width="23.28515625" style="5" customWidth="1"/>
    <col min="8" max="8" width="1" style="5" customWidth="1"/>
    <col min="9" max="9" width="23.5703125" style="7" customWidth="1"/>
    <col min="10" max="10" width="23.5703125" style="62" hidden="1" customWidth="1"/>
    <col min="11" max="16384" width="9.140625" style="7"/>
  </cols>
  <sheetData>
    <row r="1" spans="2:10" s="22" customFormat="1" ht="54.75" customHeight="1" x14ac:dyDescent="0.8">
      <c r="B1" s="100" t="s">
        <v>42</v>
      </c>
      <c r="C1" s="100"/>
      <c r="D1" s="100"/>
      <c r="E1" s="100"/>
      <c r="F1" s="100"/>
      <c r="G1" s="100"/>
      <c r="H1" s="100"/>
      <c r="J1" s="61"/>
    </row>
    <row r="2" spans="2:10" ht="46.5" customHeight="1" x14ac:dyDescent="0.25">
      <c r="B2" s="96" t="s">
        <v>36</v>
      </c>
      <c r="C2" s="96"/>
      <c r="D2" s="96"/>
      <c r="E2" s="96"/>
      <c r="F2" s="96"/>
      <c r="G2" s="96"/>
    </row>
    <row r="3" spans="2:10" x14ac:dyDescent="0.25">
      <c r="C3" s="39"/>
      <c r="G3" s="7"/>
    </row>
    <row r="4" spans="2:10" ht="25.5" x14ac:dyDescent="0.25">
      <c r="C4" s="14" t="s">
        <v>5</v>
      </c>
      <c r="D4" s="6"/>
    </row>
    <row r="5" spans="2:10" s="10" customFormat="1" ht="20.25" customHeight="1" x14ac:dyDescent="0.25">
      <c r="C5" s="97" t="s">
        <v>15</v>
      </c>
      <c r="D5" s="101" t="s">
        <v>37</v>
      </c>
      <c r="E5" s="101"/>
      <c r="F5" s="101"/>
      <c r="G5" s="101"/>
      <c r="H5" s="40"/>
      <c r="J5" s="63"/>
    </row>
    <row r="6" spans="2:10" s="10" customFormat="1" ht="20.25" customHeight="1" x14ac:dyDescent="0.25">
      <c r="C6" s="98"/>
      <c r="D6" s="101" t="s">
        <v>38</v>
      </c>
      <c r="E6" s="101"/>
      <c r="F6" s="101"/>
      <c r="G6" s="101"/>
      <c r="H6" s="40"/>
      <c r="J6" s="63"/>
    </row>
    <row r="7" spans="2:10" s="10" customFormat="1" ht="20.25" customHeight="1" x14ac:dyDescent="0.25">
      <c r="C7" s="99"/>
      <c r="D7" s="101" t="s">
        <v>39</v>
      </c>
      <c r="E7" s="101"/>
      <c r="F7" s="101"/>
      <c r="G7" s="101"/>
      <c r="H7" s="40"/>
      <c r="J7" s="63"/>
    </row>
    <row r="8" spans="2:10" ht="28.5" customHeight="1" x14ac:dyDescent="0.25">
      <c r="C8" s="35" t="s">
        <v>12</v>
      </c>
      <c r="D8" s="51">
        <v>3.6</v>
      </c>
      <c r="E8" s="49"/>
      <c r="F8" s="10"/>
    </row>
    <row r="9" spans="2:10" ht="28.5" customHeight="1" x14ac:dyDescent="0.25">
      <c r="C9" s="1" t="s">
        <v>9</v>
      </c>
      <c r="D9" s="52">
        <v>661</v>
      </c>
      <c r="E9" s="88" t="s">
        <v>16</v>
      </c>
      <c r="F9" s="89"/>
      <c r="G9" s="74">
        <f>D10/D9</f>
        <v>13.255355521936462</v>
      </c>
    </row>
    <row r="10" spans="2:10" ht="28.5" customHeight="1" x14ac:dyDescent="0.25">
      <c r="C10" s="1" t="s">
        <v>10</v>
      </c>
      <c r="D10" s="52">
        <v>8761.7900000000009</v>
      </c>
      <c r="E10" s="90"/>
      <c r="F10" s="91"/>
      <c r="G10" s="75"/>
    </row>
    <row r="11" spans="2:10" x14ac:dyDescent="0.25">
      <c r="C11" s="37"/>
      <c r="D11" s="38"/>
      <c r="E11" s="50"/>
    </row>
    <row r="12" spans="2:10" x14ac:dyDescent="0.3">
      <c r="C12" s="36" t="s">
        <v>7</v>
      </c>
      <c r="D12" s="53" t="s">
        <v>40</v>
      </c>
    </row>
    <row r="13" spans="2:10" x14ac:dyDescent="0.3">
      <c r="C13" s="36" t="s">
        <v>11</v>
      </c>
      <c r="D13" s="53">
        <v>45</v>
      </c>
      <c r="J13" s="62" t="s">
        <v>33</v>
      </c>
    </row>
    <row r="14" spans="2:10" x14ac:dyDescent="0.3">
      <c r="C14" s="36" t="s">
        <v>13</v>
      </c>
      <c r="D14" s="67" t="s">
        <v>33</v>
      </c>
      <c r="E14" s="41"/>
      <c r="J14" s="62" t="s">
        <v>34</v>
      </c>
    </row>
    <row r="15" spans="2:10" ht="24" thickBot="1" x14ac:dyDescent="0.3">
      <c r="C15" s="42"/>
      <c r="D15" s="42"/>
    </row>
    <row r="16" spans="2:10" ht="48" thickBot="1" x14ac:dyDescent="0.3">
      <c r="B16" s="94" t="s">
        <v>17</v>
      </c>
      <c r="C16" s="95"/>
      <c r="D16" s="23" t="s">
        <v>20</v>
      </c>
      <c r="E16" s="76" t="s">
        <v>22</v>
      </c>
      <c r="F16" s="77"/>
      <c r="G16" s="2" t="s">
        <v>21</v>
      </c>
    </row>
    <row r="17" spans="2:10" s="43" customFormat="1" ht="24" thickBot="1" x14ac:dyDescent="0.3">
      <c r="B17" s="80" t="s">
        <v>35</v>
      </c>
      <c r="C17" s="81"/>
      <c r="D17" s="68">
        <v>50.01</v>
      </c>
      <c r="E17" s="54">
        <v>3.6</v>
      </c>
      <c r="F17" s="18" t="s">
        <v>24</v>
      </c>
      <c r="G17" s="26">
        <f t="shared" ref="G17:G22" si="0">D17*E17</f>
        <v>180.036</v>
      </c>
      <c r="H17" s="73"/>
      <c r="J17" s="64"/>
    </row>
    <row r="18" spans="2:10" s="44" customFormat="1" ht="46.5" customHeight="1" x14ac:dyDescent="0.25">
      <c r="B18" s="82" t="s">
        <v>18</v>
      </c>
      <c r="C18" s="83"/>
      <c r="D18" s="57">
        <v>97.44</v>
      </c>
      <c r="E18" s="55">
        <v>1.1000000000000001</v>
      </c>
      <c r="F18" s="19" t="s">
        <v>25</v>
      </c>
      <c r="G18" s="27">
        <f t="shared" si="0"/>
        <v>107.18400000000001</v>
      </c>
      <c r="H18" s="73"/>
      <c r="J18" s="65"/>
    </row>
    <row r="19" spans="2:10" s="44" customFormat="1" ht="24" thickBot="1" x14ac:dyDescent="0.3">
      <c r="B19" s="84" t="s">
        <v>19</v>
      </c>
      <c r="C19" s="85"/>
      <c r="D19" s="60">
        <v>151.63</v>
      </c>
      <c r="E19" s="56">
        <v>1.1000000000000001</v>
      </c>
      <c r="F19" s="20" t="s">
        <v>25</v>
      </c>
      <c r="G19" s="28">
        <f t="shared" si="0"/>
        <v>166.79300000000001</v>
      </c>
      <c r="H19" s="73"/>
      <c r="J19" s="65"/>
    </row>
    <row r="20" spans="2:10" s="44" customFormat="1" ht="24" thickBot="1" x14ac:dyDescent="0.3">
      <c r="B20" s="86" t="s">
        <v>27</v>
      </c>
      <c r="C20" s="87"/>
      <c r="D20" s="69">
        <v>731.97</v>
      </c>
      <c r="E20" s="69"/>
      <c r="F20" s="24" t="s">
        <v>24</v>
      </c>
      <c r="G20" s="29">
        <f t="shared" si="0"/>
        <v>0</v>
      </c>
      <c r="H20" s="73"/>
      <c r="J20" s="65"/>
    </row>
    <row r="21" spans="2:10" s="44" customFormat="1" ht="48" customHeight="1" x14ac:dyDescent="0.25">
      <c r="B21" s="82" t="s">
        <v>32</v>
      </c>
      <c r="C21" s="83"/>
      <c r="D21" s="57">
        <v>652.6</v>
      </c>
      <c r="E21" s="57">
        <v>7.2</v>
      </c>
      <c r="F21" s="19" t="s">
        <v>24</v>
      </c>
      <c r="G21" s="27">
        <f t="shared" si="0"/>
        <v>4698.72</v>
      </c>
      <c r="H21" s="73"/>
      <c r="J21" s="65"/>
    </row>
    <row r="22" spans="2:10" s="44" customFormat="1" x14ac:dyDescent="0.25">
      <c r="B22" s="78" t="s">
        <v>26</v>
      </c>
      <c r="C22" s="79"/>
      <c r="D22" s="70">
        <v>526.99</v>
      </c>
      <c r="E22" s="58">
        <v>0</v>
      </c>
      <c r="F22" s="21" t="s">
        <v>24</v>
      </c>
      <c r="G22" s="30">
        <f t="shared" si="0"/>
        <v>0</v>
      </c>
      <c r="H22" s="73"/>
      <c r="J22" s="65"/>
    </row>
    <row r="23" spans="2:10" s="44" customFormat="1" x14ac:dyDescent="0.25">
      <c r="B23" s="78" t="s">
        <v>28</v>
      </c>
      <c r="C23" s="79"/>
      <c r="D23" s="71">
        <v>5438.99</v>
      </c>
      <c r="E23" s="59">
        <v>3.6</v>
      </c>
      <c r="F23" s="21" t="s">
        <v>24</v>
      </c>
      <c r="G23" s="30">
        <f>D23*E23</f>
        <v>19580.364000000001</v>
      </c>
      <c r="H23" s="73"/>
      <c r="J23" s="65"/>
    </row>
    <row r="24" spans="2:10" s="44" customFormat="1" x14ac:dyDescent="0.25">
      <c r="B24" s="78" t="s">
        <v>29</v>
      </c>
      <c r="C24" s="79"/>
      <c r="D24" s="71">
        <v>1672.77</v>
      </c>
      <c r="E24" s="59">
        <v>3.6</v>
      </c>
      <c r="F24" s="21" t="s">
        <v>24</v>
      </c>
      <c r="G24" s="30">
        <f>D24*E24</f>
        <v>6021.9719999999998</v>
      </c>
      <c r="H24" s="73"/>
      <c r="J24" s="65"/>
    </row>
    <row r="25" spans="2:10" s="44" customFormat="1" x14ac:dyDescent="0.25">
      <c r="B25" s="78" t="s">
        <v>31</v>
      </c>
      <c r="C25" s="79"/>
      <c r="D25" s="71">
        <v>548.24</v>
      </c>
      <c r="E25" s="59">
        <v>3.6</v>
      </c>
      <c r="F25" s="21" t="s">
        <v>24</v>
      </c>
      <c r="G25" s="30">
        <f>D25*E25</f>
        <v>1973.664</v>
      </c>
      <c r="H25" s="73"/>
      <c r="J25" s="65"/>
    </row>
    <row r="26" spans="2:10" s="44" customFormat="1" ht="24" thickBot="1" x14ac:dyDescent="0.3">
      <c r="B26" s="84" t="s">
        <v>30</v>
      </c>
      <c r="C26" s="85"/>
      <c r="D26" s="72">
        <v>340.74</v>
      </c>
      <c r="E26" s="60">
        <v>36</v>
      </c>
      <c r="F26" s="20" t="s">
        <v>24</v>
      </c>
      <c r="G26" s="31">
        <f>D26*E26</f>
        <v>12266.64</v>
      </c>
      <c r="H26" s="73"/>
      <c r="J26" s="65"/>
    </row>
    <row r="27" spans="2:10" ht="11.25" customHeight="1" x14ac:dyDescent="0.25">
      <c r="C27" s="3"/>
      <c r="D27" s="3"/>
      <c r="E27" s="4"/>
      <c r="F27" s="4"/>
      <c r="H27" s="45"/>
      <c r="I27" s="46"/>
      <c r="J27" s="66"/>
    </row>
    <row r="28" spans="2:10" ht="25.5" x14ac:dyDescent="0.25">
      <c r="C28" s="14" t="s">
        <v>14</v>
      </c>
      <c r="D28" s="6"/>
    </row>
    <row r="29" spans="2:10" ht="20.25" x14ac:dyDescent="0.25">
      <c r="C29" s="93" t="s">
        <v>6</v>
      </c>
      <c r="D29" s="8" t="s">
        <v>0</v>
      </c>
      <c r="E29" s="9">
        <f>IF(G17&gt;0, ROUND((G17+D10)/D10,2), 0)</f>
        <v>1.02</v>
      </c>
      <c r="F29" s="9"/>
      <c r="G29" s="10"/>
      <c r="H29" s="7"/>
    </row>
    <row r="30" spans="2:10" x14ac:dyDescent="0.25">
      <c r="C30" s="93"/>
      <c r="D30" s="8" t="s">
        <v>1</v>
      </c>
      <c r="E30" s="9">
        <f>IF(SUM(G18:G19)&gt;0,ROUND((G18+G19+D10)/D10,2),0)</f>
        <v>1.03</v>
      </c>
      <c r="F30" s="9"/>
      <c r="G30" s="11"/>
      <c r="H30" s="47"/>
    </row>
    <row r="31" spans="2:10" x14ac:dyDescent="0.25">
      <c r="C31" s="93"/>
      <c r="D31" s="8" t="s">
        <v>2</v>
      </c>
      <c r="E31" s="9">
        <f>IF(G20&gt;0,ROUND((G20+D10)/D10,2),0)</f>
        <v>0</v>
      </c>
      <c r="F31" s="12"/>
      <c r="G31" s="11"/>
    </row>
    <row r="32" spans="2:10" x14ac:dyDescent="0.25">
      <c r="C32" s="93"/>
      <c r="D32" s="13" t="s">
        <v>3</v>
      </c>
      <c r="E32" s="32">
        <f>IF(SUM(G21:G26)&gt;0,ROUND((SUM(G21:G26)+D10)/D10,2),0)</f>
        <v>6.08</v>
      </c>
      <c r="F32" s="10"/>
      <c r="G32" s="11"/>
    </row>
    <row r="33" spans="2:10" ht="25.5" x14ac:dyDescent="0.25">
      <c r="D33" s="33" t="s">
        <v>4</v>
      </c>
      <c r="E33" s="34">
        <f>SUM(E29:E32)-IF(VALUE(COUNTIF(E29:E32,"&gt;0"))=4,3,0)-IF(VALUE(COUNTIF(E29:E32,"&gt;0"))=3,2,0)-IF(VALUE(COUNTIF(E29:E32,"&gt;0"))=2,1,0)</f>
        <v>6.129999999999999</v>
      </c>
      <c r="F33" s="25"/>
    </row>
    <row r="34" spans="2:10" ht="14.25" customHeight="1" x14ac:dyDescent="0.25">
      <c r="E34" s="15"/>
    </row>
    <row r="35" spans="2:10" s="22" customFormat="1" ht="26.25" customHeight="1" x14ac:dyDescent="0.35">
      <c r="C35" s="16" t="s">
        <v>23</v>
      </c>
      <c r="D35" s="102">
        <f>E33*D10</f>
        <v>53709.772699999994</v>
      </c>
      <c r="E35" s="102"/>
      <c r="F35" s="7"/>
      <c r="G35" s="5"/>
      <c r="H35" s="5"/>
      <c r="J35" s="61"/>
    </row>
    <row r="36" spans="2:10" ht="20.25" x14ac:dyDescent="0.3">
      <c r="C36" s="17" t="s">
        <v>8</v>
      </c>
      <c r="D36" s="92">
        <f>D35/D9</f>
        <v>81.255329349470486</v>
      </c>
      <c r="E36" s="92"/>
      <c r="G36" s="7"/>
      <c r="H36" s="48"/>
    </row>
    <row r="46" spans="2:10" ht="60.75" x14ac:dyDescent="0.8">
      <c r="B46" s="100" t="s">
        <v>43</v>
      </c>
      <c r="C46" s="100"/>
      <c r="D46" s="100"/>
      <c r="E46" s="100"/>
      <c r="F46" s="100"/>
      <c r="G46" s="100"/>
      <c r="H46" s="100"/>
    </row>
    <row r="47" spans="2:10" x14ac:dyDescent="0.25">
      <c r="B47" s="96" t="s">
        <v>36</v>
      </c>
      <c r="C47" s="96"/>
      <c r="D47" s="96"/>
      <c r="E47" s="96"/>
      <c r="F47" s="96"/>
      <c r="G47" s="96"/>
    </row>
    <row r="48" spans="2:10" x14ac:dyDescent="0.25">
      <c r="C48" s="39"/>
      <c r="G48" s="7"/>
    </row>
    <row r="49" spans="2:8" ht="25.5" x14ac:dyDescent="0.25">
      <c r="C49" s="14" t="s">
        <v>5</v>
      </c>
      <c r="D49" s="6"/>
    </row>
    <row r="50" spans="2:8" ht="20.25" x14ac:dyDescent="0.25">
      <c r="B50" s="10"/>
      <c r="C50" s="97" t="s">
        <v>15</v>
      </c>
      <c r="D50" s="101" t="s">
        <v>37</v>
      </c>
      <c r="E50" s="101"/>
      <c r="F50" s="101"/>
      <c r="G50" s="101"/>
      <c r="H50" s="40"/>
    </row>
    <row r="51" spans="2:8" ht="20.25" x14ac:dyDescent="0.25">
      <c r="B51" s="10"/>
      <c r="C51" s="98"/>
      <c r="D51" s="101" t="s">
        <v>38</v>
      </c>
      <c r="E51" s="101"/>
      <c r="F51" s="101"/>
      <c r="G51" s="101"/>
      <c r="H51" s="40"/>
    </row>
    <row r="52" spans="2:8" ht="20.25" x14ac:dyDescent="0.25">
      <c r="B52" s="10"/>
      <c r="C52" s="99"/>
      <c r="D52" s="101" t="s">
        <v>41</v>
      </c>
      <c r="E52" s="101"/>
      <c r="F52" s="101"/>
      <c r="G52" s="101"/>
      <c r="H52" s="40"/>
    </row>
    <row r="53" spans="2:8" x14ac:dyDescent="0.25">
      <c r="C53" s="35" t="s">
        <v>12</v>
      </c>
      <c r="D53" s="51">
        <v>3.6</v>
      </c>
      <c r="E53" s="49"/>
      <c r="F53" s="10"/>
    </row>
    <row r="54" spans="2:8" x14ac:dyDescent="0.25">
      <c r="C54" s="1" t="s">
        <v>9</v>
      </c>
      <c r="D54" s="52">
        <v>689</v>
      </c>
      <c r="E54" s="88" t="s">
        <v>16</v>
      </c>
      <c r="F54" s="89"/>
      <c r="G54" s="74">
        <f>D55/D54</f>
        <v>13.901364296081278</v>
      </c>
    </row>
    <row r="55" spans="2:8" x14ac:dyDescent="0.25">
      <c r="C55" s="1" t="s">
        <v>10</v>
      </c>
      <c r="D55" s="52">
        <v>9578.0400000000009</v>
      </c>
      <c r="E55" s="90"/>
      <c r="F55" s="91"/>
      <c r="G55" s="75"/>
    </row>
    <row r="56" spans="2:8" x14ac:dyDescent="0.25">
      <c r="C56" s="37"/>
      <c r="D56" s="38"/>
      <c r="E56" s="50"/>
    </row>
    <row r="57" spans="2:8" x14ac:dyDescent="0.3">
      <c r="C57" s="36" t="s">
        <v>7</v>
      </c>
      <c r="D57" s="53" t="s">
        <v>40</v>
      </c>
    </row>
    <row r="58" spans="2:8" x14ac:dyDescent="0.3">
      <c r="C58" s="36" t="s">
        <v>11</v>
      </c>
      <c r="D58" s="53">
        <v>45</v>
      </c>
    </row>
    <row r="59" spans="2:8" x14ac:dyDescent="0.3">
      <c r="C59" s="36" t="s">
        <v>13</v>
      </c>
      <c r="D59" s="67" t="s">
        <v>33</v>
      </c>
      <c r="E59" s="41"/>
    </row>
    <row r="60" spans="2:8" ht="24" thickBot="1" x14ac:dyDescent="0.3">
      <c r="C60" s="42"/>
      <c r="D60" s="42"/>
    </row>
    <row r="61" spans="2:8" ht="48" thickBot="1" x14ac:dyDescent="0.3">
      <c r="B61" s="94" t="s">
        <v>17</v>
      </c>
      <c r="C61" s="95"/>
      <c r="D61" s="23" t="s">
        <v>20</v>
      </c>
      <c r="E61" s="76" t="s">
        <v>22</v>
      </c>
      <c r="F61" s="77"/>
      <c r="G61" s="2" t="s">
        <v>21</v>
      </c>
    </row>
    <row r="62" spans="2:8" ht="24" thickBot="1" x14ac:dyDescent="0.3">
      <c r="B62" s="80" t="s">
        <v>35</v>
      </c>
      <c r="C62" s="81"/>
      <c r="D62" s="68">
        <v>50.01</v>
      </c>
      <c r="E62" s="54">
        <v>3.6</v>
      </c>
      <c r="F62" s="18" t="s">
        <v>24</v>
      </c>
      <c r="G62" s="26">
        <f t="shared" ref="G62:G69" si="1">D62*E62</f>
        <v>180.036</v>
      </c>
      <c r="H62" s="73"/>
    </row>
    <row r="63" spans="2:8" x14ac:dyDescent="0.25">
      <c r="B63" s="82" t="s">
        <v>18</v>
      </c>
      <c r="C63" s="83"/>
      <c r="D63" s="57">
        <v>97.44</v>
      </c>
      <c r="E63" s="55">
        <v>0.66</v>
      </c>
      <c r="F63" s="19" t="s">
        <v>25</v>
      </c>
      <c r="G63" s="27">
        <f t="shared" si="1"/>
        <v>64.310400000000001</v>
      </c>
      <c r="H63" s="73"/>
    </row>
    <row r="64" spans="2:8" ht="24" thickBot="1" x14ac:dyDescent="0.3">
      <c r="B64" s="84" t="s">
        <v>19</v>
      </c>
      <c r="C64" s="85"/>
      <c r="D64" s="60">
        <v>151.63</v>
      </c>
      <c r="E64" s="56">
        <v>0.66</v>
      </c>
      <c r="F64" s="20" t="s">
        <v>25</v>
      </c>
      <c r="G64" s="28">
        <f t="shared" si="1"/>
        <v>100.0758</v>
      </c>
      <c r="H64" s="73"/>
    </row>
    <row r="65" spans="2:8" ht="24" thickBot="1" x14ac:dyDescent="0.3">
      <c r="B65" s="86" t="s">
        <v>27</v>
      </c>
      <c r="C65" s="87"/>
      <c r="D65" s="69">
        <v>731.97</v>
      </c>
      <c r="E65" s="69"/>
      <c r="F65" s="24" t="s">
        <v>24</v>
      </c>
      <c r="G65" s="29">
        <f t="shared" si="1"/>
        <v>0</v>
      </c>
      <c r="H65" s="73"/>
    </row>
    <row r="66" spans="2:8" x14ac:dyDescent="0.25">
      <c r="B66" s="82" t="s">
        <v>32</v>
      </c>
      <c r="C66" s="83"/>
      <c r="D66" s="57">
        <v>652.6</v>
      </c>
      <c r="E66" s="57">
        <v>7.2</v>
      </c>
      <c r="F66" s="19" t="s">
        <v>24</v>
      </c>
      <c r="G66" s="27">
        <f t="shared" si="1"/>
        <v>4698.72</v>
      </c>
      <c r="H66" s="73"/>
    </row>
    <row r="67" spans="2:8" x14ac:dyDescent="0.25">
      <c r="B67" s="78" t="s">
        <v>26</v>
      </c>
      <c r="C67" s="79"/>
      <c r="D67" s="70">
        <v>526.99</v>
      </c>
      <c r="E67" s="58">
        <v>0</v>
      </c>
      <c r="F67" s="21" t="s">
        <v>24</v>
      </c>
      <c r="G67" s="30">
        <f t="shared" si="1"/>
        <v>0</v>
      </c>
      <c r="H67" s="73"/>
    </row>
    <row r="68" spans="2:8" x14ac:dyDescent="0.25">
      <c r="B68" s="78" t="s">
        <v>28</v>
      </c>
      <c r="C68" s="79"/>
      <c r="D68" s="71">
        <v>5438.99</v>
      </c>
      <c r="E68" s="59">
        <v>3.6</v>
      </c>
      <c r="F68" s="21" t="s">
        <v>24</v>
      </c>
      <c r="G68" s="30">
        <f t="shared" si="1"/>
        <v>19580.364000000001</v>
      </c>
      <c r="H68" s="73"/>
    </row>
    <row r="69" spans="2:8" x14ac:dyDescent="0.25">
      <c r="B69" s="78" t="s">
        <v>29</v>
      </c>
      <c r="C69" s="79"/>
      <c r="D69" s="71">
        <v>1672.77</v>
      </c>
      <c r="E69" s="59">
        <v>3.6</v>
      </c>
      <c r="F69" s="21" t="s">
        <v>24</v>
      </c>
      <c r="G69" s="30">
        <f t="shared" si="1"/>
        <v>6021.9719999999998</v>
      </c>
      <c r="H69" s="73"/>
    </row>
    <row r="70" spans="2:8" x14ac:dyDescent="0.25">
      <c r="B70" s="78" t="s">
        <v>31</v>
      </c>
      <c r="C70" s="79"/>
      <c r="D70" s="71">
        <v>548.24</v>
      </c>
      <c r="E70" s="59">
        <v>3.6</v>
      </c>
      <c r="F70" s="21" t="s">
        <v>24</v>
      </c>
      <c r="G70" s="30">
        <f>D70*E70</f>
        <v>1973.664</v>
      </c>
      <c r="H70" s="73"/>
    </row>
    <row r="71" spans="2:8" ht="24" thickBot="1" x14ac:dyDescent="0.3">
      <c r="B71" s="84" t="s">
        <v>30</v>
      </c>
      <c r="C71" s="85"/>
      <c r="D71" s="72">
        <v>340.74</v>
      </c>
      <c r="E71" s="60">
        <v>36</v>
      </c>
      <c r="F71" s="20" t="s">
        <v>24</v>
      </c>
      <c r="G71" s="31">
        <f>D71*E71</f>
        <v>12266.64</v>
      </c>
      <c r="H71" s="73"/>
    </row>
    <row r="72" spans="2:8" x14ac:dyDescent="0.25">
      <c r="C72" s="3"/>
      <c r="D72" s="3"/>
      <c r="E72" s="4"/>
      <c r="F72" s="4"/>
      <c r="H72" s="45"/>
    </row>
    <row r="73" spans="2:8" ht="25.5" x14ac:dyDescent="0.25">
      <c r="C73" s="14" t="s">
        <v>14</v>
      </c>
      <c r="D73" s="6"/>
    </row>
    <row r="74" spans="2:8" ht="20.25" x14ac:dyDescent="0.25">
      <c r="C74" s="93" t="s">
        <v>6</v>
      </c>
      <c r="D74" s="8" t="s">
        <v>0</v>
      </c>
      <c r="E74" s="9">
        <f>IF(G62&gt;0, ROUND((G62+D55)/D55,2), 0)</f>
        <v>1.02</v>
      </c>
      <c r="F74" s="9"/>
      <c r="G74" s="10"/>
      <c r="H74" s="7"/>
    </row>
    <row r="75" spans="2:8" x14ac:dyDescent="0.25">
      <c r="C75" s="93"/>
      <c r="D75" s="8" t="s">
        <v>1</v>
      </c>
      <c r="E75" s="9">
        <f>IF(SUM(G63:G64)&gt;0,ROUND((G63+G64+D55)/D55,2),0)</f>
        <v>1.02</v>
      </c>
      <c r="F75" s="9"/>
      <c r="G75" s="11"/>
      <c r="H75" s="47"/>
    </row>
    <row r="76" spans="2:8" x14ac:dyDescent="0.25">
      <c r="C76" s="93"/>
      <c r="D76" s="8" t="s">
        <v>2</v>
      </c>
      <c r="E76" s="9">
        <f>IF(G65&gt;0,ROUND((G65+D55)/D55,2),0)</f>
        <v>0</v>
      </c>
      <c r="F76" s="12"/>
      <c r="G76" s="11"/>
    </row>
    <row r="77" spans="2:8" x14ac:dyDescent="0.25">
      <c r="C77" s="93"/>
      <c r="D77" s="13" t="s">
        <v>3</v>
      </c>
      <c r="E77" s="32">
        <f>IF(SUM(G66:G71)&gt;0,ROUND((SUM(G66:G71)+D55)/D55,2),0)</f>
        <v>5.65</v>
      </c>
      <c r="F77" s="10"/>
      <c r="G77" s="11"/>
    </row>
    <row r="78" spans="2:8" ht="25.5" x14ac:dyDescent="0.25">
      <c r="D78" s="33" t="s">
        <v>4</v>
      </c>
      <c r="E78" s="34">
        <f>SUM(E74:E77)-IF(VALUE(COUNTIF(E74:E77,"&gt;0"))=4,3,0)-IF(VALUE(COUNTIF(E74:E77,"&gt;0"))=3,2,0)-IF(VALUE(COUNTIF(E74:E77,"&gt;0"))=2,1,0)</f>
        <v>5.69</v>
      </c>
      <c r="F78" s="25"/>
    </row>
    <row r="79" spans="2:8" x14ac:dyDescent="0.25">
      <c r="E79" s="15"/>
    </row>
    <row r="80" spans="2:8" ht="25.5" x14ac:dyDescent="0.35">
      <c r="B80" s="22"/>
      <c r="C80" s="16" t="s">
        <v>23</v>
      </c>
      <c r="D80" s="102">
        <f>E78*D55</f>
        <v>54499.047600000005</v>
      </c>
      <c r="E80" s="102"/>
    </row>
    <row r="81" spans="3:8" ht="20.25" x14ac:dyDescent="0.3">
      <c r="C81" s="17" t="s">
        <v>8</v>
      </c>
      <c r="D81" s="92">
        <f>D80/D54</f>
        <v>79.098762844702478</v>
      </c>
      <c r="E81" s="92"/>
      <c r="G81" s="7"/>
      <c r="H81" s="48"/>
    </row>
  </sheetData>
  <sheetProtection formatRows="0" insertColumns="0" insertRows="0"/>
  <mergeCells count="48">
    <mergeCell ref="D51:G51"/>
    <mergeCell ref="D52:G52"/>
    <mergeCell ref="C74:C77"/>
    <mergeCell ref="D80:E80"/>
    <mergeCell ref="D81:E81"/>
    <mergeCell ref="B66:C66"/>
    <mergeCell ref="B67:C67"/>
    <mergeCell ref="B68:C68"/>
    <mergeCell ref="B70:C70"/>
    <mergeCell ref="B71:C71"/>
    <mergeCell ref="B1:H1"/>
    <mergeCell ref="C5:C7"/>
    <mergeCell ref="D6:G6"/>
    <mergeCell ref="D7:G7"/>
    <mergeCell ref="B2:G2"/>
    <mergeCell ref="D5:G5"/>
    <mergeCell ref="G9:G10"/>
    <mergeCell ref="E9:F10"/>
    <mergeCell ref="B21:C21"/>
    <mergeCell ref="B69:C69"/>
    <mergeCell ref="B19:C19"/>
    <mergeCell ref="B20:C20"/>
    <mergeCell ref="D36:E36"/>
    <mergeCell ref="B25:C25"/>
    <mergeCell ref="B26:C26"/>
    <mergeCell ref="C29:C32"/>
    <mergeCell ref="B16:C16"/>
    <mergeCell ref="B24:C24"/>
    <mergeCell ref="B47:G47"/>
    <mergeCell ref="C50:C52"/>
    <mergeCell ref="B46:H46"/>
    <mergeCell ref="H17:H26"/>
    <mergeCell ref="H62:H71"/>
    <mergeCell ref="G54:G55"/>
    <mergeCell ref="E16:F16"/>
    <mergeCell ref="B22:C22"/>
    <mergeCell ref="B17:C17"/>
    <mergeCell ref="B18:C18"/>
    <mergeCell ref="B63:C63"/>
    <mergeCell ref="B64:C64"/>
    <mergeCell ref="B65:C65"/>
    <mergeCell ref="E61:F61"/>
    <mergeCell ref="B62:C62"/>
    <mergeCell ref="B61:C61"/>
    <mergeCell ref="B23:C23"/>
    <mergeCell ref="D35:E35"/>
    <mergeCell ref="E54:F55"/>
    <mergeCell ref="D50:G50"/>
  </mergeCells>
  <phoneticPr fontId="20" type="noConversion"/>
  <dataValidations count="1">
    <dataValidation type="list" allowBlank="1" showInputMessage="1" showErrorMessage="1" sqref="D14 D59">
      <formula1>способ_рубки</formula1>
    </dataValidation>
  </dataValidations>
  <pageMargins left="0.25" right="0.25" top="0.54166666666666663" bottom="0.75" header="0.3" footer="0.3"/>
  <pageSetup paperSize="9" scale="4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Расчет стоимости по Методике</vt:lpstr>
      <vt:lpstr>'Расчет стоимости по Методике'!Область_печати</vt:lpstr>
      <vt:lpstr>способ_рубки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Imamova</dc:creator>
  <cp:lastModifiedBy>Алексей М. Мосунов</cp:lastModifiedBy>
  <cp:lastPrinted>2018-06-30T07:27:30Z</cp:lastPrinted>
  <dcterms:created xsi:type="dcterms:W3CDTF">2016-01-18T14:22:10Z</dcterms:created>
  <dcterms:modified xsi:type="dcterms:W3CDTF">2018-11-02T06:43:51Z</dcterms:modified>
</cp:coreProperties>
</file>