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osunov\Desktop\Мосунов\D\Мосунов\АУКЦИОН\Средний и малый бизнес\2019\2019.07.16 Акс Кам Лаи\Аксубаевское\Новая папка\"/>
    </mc:Choice>
  </mc:AlternateContent>
  <bookViews>
    <workbookView xWindow="0" yWindow="0" windowWidth="28800" windowHeight="12435"/>
  </bookViews>
  <sheets>
    <sheet name="Расчет стоимости по Методике" sheetId="4" r:id="rId1"/>
  </sheets>
  <definedNames>
    <definedName name="д1">'Расчет стоимости по Методике'!#REF!</definedName>
    <definedName name="_xlnm.Print_Area" localSheetId="0">'Расчет стоимости по Методике'!#REF!</definedName>
    <definedName name="способ_рубки">'Расчет стоимости по Методике'!#REF!</definedName>
  </definedNames>
  <calcPr calcId="162913" calcOnSave="0"/>
</workbook>
</file>

<file path=xl/calcChain.xml><?xml version="1.0" encoding="utf-8"?>
<calcChain xmlns="http://schemas.openxmlformats.org/spreadsheetml/2006/main">
  <c r="G34" i="4" l="1"/>
  <c r="G33" i="4"/>
  <c r="G32" i="4"/>
  <c r="G31" i="4"/>
  <c r="G30" i="4"/>
  <c r="G29" i="4"/>
  <c r="G28" i="4"/>
  <c r="E39" i="4" s="1"/>
  <c r="G27" i="4"/>
  <c r="G26" i="4"/>
  <c r="G25" i="4"/>
  <c r="E37" i="4" s="1"/>
  <c r="G17" i="4"/>
  <c r="E38" i="4" l="1"/>
  <c r="E40" i="4"/>
  <c r="E41" i="4" l="1"/>
  <c r="D43" i="4" s="1"/>
  <c r="D44" i="4" s="1"/>
  <c r="G164" i="4"/>
  <c r="G163" i="4"/>
  <c r="G162" i="4"/>
  <c r="G161" i="4"/>
  <c r="G160" i="4"/>
  <c r="G159" i="4"/>
  <c r="G158" i="4"/>
  <c r="E169" i="4" s="1"/>
  <c r="G157" i="4"/>
  <c r="G156" i="4"/>
  <c r="G155" i="4"/>
  <c r="E167" i="4" s="1"/>
  <c r="G147" i="4"/>
  <c r="G125" i="4"/>
  <c r="G124" i="4"/>
  <c r="G123" i="4"/>
  <c r="G122" i="4"/>
  <c r="G121" i="4"/>
  <c r="G120" i="4"/>
  <c r="G119" i="4"/>
  <c r="E130" i="4" s="1"/>
  <c r="G118" i="4"/>
  <c r="G117" i="4"/>
  <c r="G116" i="4"/>
  <c r="E128" i="4" s="1"/>
  <c r="G108" i="4"/>
  <c r="G86" i="4"/>
  <c r="G85" i="4"/>
  <c r="G84" i="4"/>
  <c r="G83" i="4"/>
  <c r="G82" i="4"/>
  <c r="G81" i="4"/>
  <c r="G80" i="4"/>
  <c r="E91" i="4" s="1"/>
  <c r="G79" i="4"/>
  <c r="G78" i="4"/>
  <c r="G77" i="4"/>
  <c r="E89" i="4" s="1"/>
  <c r="G69" i="4"/>
  <c r="E90" i="4" l="1"/>
  <c r="E168" i="4"/>
  <c r="E129" i="4"/>
  <c r="E170" i="4"/>
  <c r="E131" i="4"/>
  <c r="E92" i="4"/>
  <c r="E132" i="4" l="1"/>
  <c r="D134" i="4" s="1"/>
  <c r="D135" i="4" s="1"/>
  <c r="E171" i="4"/>
  <c r="D173" i="4" s="1"/>
  <c r="D174" i="4" s="1"/>
  <c r="E93" i="4"/>
  <c r="D95" i="4" s="1"/>
  <c r="D96" i="4" s="1"/>
</calcChain>
</file>

<file path=xl/sharedStrings.xml><?xml version="1.0" encoding="utf-8"?>
<sst xmlns="http://schemas.openxmlformats.org/spreadsheetml/2006/main" count="196" uniqueCount="50">
  <si>
    <t>K1=</t>
  </si>
  <si>
    <t>К2=</t>
  </si>
  <si>
    <t>К3=</t>
  </si>
  <si>
    <t>K4=</t>
  </si>
  <si>
    <t>K=</t>
  </si>
  <si>
    <t>Исходные данные:</t>
  </si>
  <si>
    <t>Расчет коэффициентов</t>
  </si>
  <si>
    <t>Состав лесных насаждений</t>
  </si>
  <si>
    <t>за 1 куб.м., руб.</t>
  </si>
  <si>
    <t xml:space="preserve">Объем древесины, куб.м. </t>
  </si>
  <si>
    <t>Минимальная ставка платы, руб.</t>
  </si>
  <si>
    <t>возраст</t>
  </si>
  <si>
    <t>Площадь лесного участка, га.</t>
  </si>
  <si>
    <t>способ рубки</t>
  </si>
  <si>
    <t>Расчет коэффициента:</t>
  </si>
  <si>
    <t>Место расположения лесосеки</t>
  </si>
  <si>
    <t>стоимость 
за 1 куб.м., руб.</t>
  </si>
  <si>
    <t>Мероприятия</t>
  </si>
  <si>
    <t>Прочистка и обновление противопожарных минерализованных полос</t>
  </si>
  <si>
    <t>Устройство противопожарных минерализованных полос</t>
  </si>
  <si>
    <t>Затраты на 
единицу 
работ</t>
  </si>
  <si>
    <t>Затраты 
всего</t>
  </si>
  <si>
    <t>Объем работ 
по регламенту</t>
  </si>
  <si>
    <t>Начальная цена Лота составит, руб.:</t>
  </si>
  <si>
    <t>га</t>
  </si>
  <si>
    <t>км</t>
  </si>
  <si>
    <t>Содействие естественному восстановлению</t>
  </si>
  <si>
    <t>Очистка от захламленности</t>
  </si>
  <si>
    <t>Создание лесных культур</t>
  </si>
  <si>
    <t>Подготовка почвы под лесные культуры</t>
  </si>
  <si>
    <t>Агротехнический уход</t>
  </si>
  <si>
    <t>Дополнение лесных культур</t>
  </si>
  <si>
    <t xml:space="preserve">Проведение рубок ухода за молодняками 
(осветления, прочистки) </t>
  </si>
  <si>
    <t>Сплошная</t>
  </si>
  <si>
    <t>Выполнение работ по отводу и таксации лесосеки</t>
  </si>
  <si>
    <t xml:space="preserve">Расчет начальной цены Лота на право заключения договора купли-продажи лесных насаждений 
с представителями малого и среднего предпринимательства
</t>
  </si>
  <si>
    <t>ГКУ "Аксубаевское лесничество"</t>
  </si>
  <si>
    <t>Аксубаевское участковое лесничество</t>
  </si>
  <si>
    <t>8Ос2Б</t>
  </si>
  <si>
    <t>кв. 54, выд. 20, делянка 2</t>
  </si>
  <si>
    <t>4Ос3Б1Лп2С</t>
  </si>
  <si>
    <t>кв. 50, выд. 28, делянка 1</t>
  </si>
  <si>
    <t>9Ос1Лп</t>
  </si>
  <si>
    <t>кв. 40, выд. 10 , делянка 2</t>
  </si>
  <si>
    <t>кв. 11, выд. 25, делянка 2</t>
  </si>
  <si>
    <t>5Лп3Ос1Б1Дн</t>
  </si>
  <si>
    <t>ЛОТ № 15</t>
  </si>
  <si>
    <t>ЛОТ № 16</t>
  </si>
  <si>
    <t>ЛОТ № 17</t>
  </si>
  <si>
    <t>ЛОТ №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</si>
</sst>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0.0"/>
  </numFmts>
  <fonts count="2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sz val="18"/>
      <color theme="0" tint="-0.499984740745262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6"/>
      <color rgb="FF00B050"/>
      <name val="Times New Roman"/>
      <family val="1"/>
      <charset val="204"/>
    </font>
    <font>
      <b/>
      <sz val="12"/>
      <color theme="1" tint="0.499984740745262"/>
      <name val="Arial"/>
      <family val="2"/>
      <charset val="204"/>
    </font>
    <font>
      <sz val="17"/>
      <color theme="1"/>
      <name val="Arial"/>
      <family val="2"/>
      <charset val="204"/>
    </font>
    <font>
      <sz val="18"/>
      <color rgb="FFC00000"/>
      <name val="Times New Roman"/>
      <family val="1"/>
      <charset val="204"/>
    </font>
    <font>
      <sz val="17"/>
      <color rgb="FFC00000"/>
      <name val="Times New Roman"/>
      <family val="1"/>
      <charset val="204"/>
    </font>
    <font>
      <sz val="16"/>
      <color rgb="FFC00000"/>
      <name val="Times New Roman"/>
      <family val="1"/>
      <charset val="204"/>
    </font>
    <font>
      <b/>
      <sz val="48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0">
    <xf numFmtId="0" fontId="0" fillId="0" borderId="0" xfId="0"/>
    <xf numFmtId="0" fontId="3" fillId="3" borderId="8" xfId="0" applyFont="1" applyFill="1" applyBorder="1" applyAlignment="1">
      <alignment horizontal="right" vertical="center"/>
    </xf>
    <xf numFmtId="0" fontId="13" fillId="3" borderId="25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left" vertical="center" wrapText="1"/>
    </xf>
    <xf numFmtId="43" fontId="3" fillId="3" borderId="0" xfId="0" applyNumberFormat="1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right" vertical="center"/>
    </xf>
    <xf numFmtId="0" fontId="2" fillId="3" borderId="0" xfId="0" applyFont="1" applyFill="1" applyAlignment="1">
      <alignment horizontal="center" vertical="center"/>
    </xf>
    <xf numFmtId="2" fontId="2" fillId="3" borderId="0" xfId="0" applyNumberFormat="1" applyFont="1" applyFill="1" applyBorder="1" applyAlignment="1">
      <alignment horizontal="left" vertical="center"/>
    </xf>
    <xf numFmtId="0" fontId="2" fillId="3" borderId="0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vertical="center"/>
    </xf>
    <xf numFmtId="0" fontId="6" fillId="3" borderId="11" xfId="0" applyFont="1" applyFill="1" applyBorder="1" applyAlignment="1">
      <alignment horizontal="right" vertical="center"/>
    </xf>
    <xf numFmtId="0" fontId="5" fillId="3" borderId="0" xfId="0" applyFont="1" applyFill="1" applyAlignment="1">
      <alignment horizontal="right" vertical="center"/>
    </xf>
    <xf numFmtId="4" fontId="2" fillId="3" borderId="0" xfId="0" applyNumberFormat="1" applyFont="1" applyFill="1" applyAlignment="1">
      <alignment horizontal="right" vertical="center"/>
    </xf>
    <xf numFmtId="0" fontId="8" fillId="3" borderId="0" xfId="0" applyFont="1" applyFill="1" applyAlignment="1">
      <alignment horizontal="right"/>
    </xf>
    <xf numFmtId="0" fontId="1" fillId="3" borderId="0" xfId="0" applyFont="1" applyFill="1" applyBorder="1" applyAlignment="1">
      <alignment horizontal="right"/>
    </xf>
    <xf numFmtId="4" fontId="3" fillId="3" borderId="3" xfId="0" applyNumberFormat="1" applyFont="1" applyFill="1" applyBorder="1" applyAlignment="1">
      <alignment horizontal="center" vertical="top" wrapText="1"/>
    </xf>
    <xf numFmtId="4" fontId="3" fillId="3" borderId="5" xfId="0" applyNumberFormat="1" applyFont="1" applyFill="1" applyBorder="1" applyAlignment="1">
      <alignment horizontal="center" vertical="top" wrapText="1"/>
    </xf>
    <xf numFmtId="4" fontId="3" fillId="3" borderId="7" xfId="0" applyNumberFormat="1" applyFont="1" applyFill="1" applyBorder="1" applyAlignment="1">
      <alignment horizontal="center" vertical="top" wrapText="1"/>
    </xf>
    <xf numFmtId="4" fontId="3" fillId="3" borderId="1" xfId="0" applyNumberFormat="1" applyFont="1" applyFill="1" applyBorder="1" applyAlignment="1">
      <alignment horizontal="center" vertical="top" wrapText="1"/>
    </xf>
    <xf numFmtId="0" fontId="2" fillId="3" borderId="0" xfId="0" applyFont="1" applyFill="1" applyAlignment="1">
      <alignment horizontal="center"/>
    </xf>
    <xf numFmtId="0" fontId="13" fillId="3" borderId="3" xfId="0" applyFont="1" applyFill="1" applyBorder="1" applyAlignment="1">
      <alignment horizontal="center" vertical="center" wrapText="1"/>
    </xf>
    <xf numFmtId="4" fontId="3" fillId="3" borderId="22" xfId="0" applyNumberFormat="1" applyFont="1" applyFill="1" applyBorder="1" applyAlignment="1">
      <alignment horizontal="center" vertical="top" wrapText="1"/>
    </xf>
    <xf numFmtId="2" fontId="5" fillId="3" borderId="0" xfId="0" applyNumberFormat="1" applyFont="1" applyFill="1" applyAlignment="1">
      <alignment vertical="center"/>
    </xf>
    <xf numFmtId="2" fontId="15" fillId="3" borderId="21" xfId="0" applyNumberFormat="1" applyFont="1" applyFill="1" applyBorder="1" applyAlignment="1">
      <alignment horizontal="center" vertical="top" wrapText="1"/>
    </xf>
    <xf numFmtId="2" fontId="15" fillId="3" borderId="14" xfId="0" applyNumberFormat="1" applyFont="1" applyFill="1" applyBorder="1" applyAlignment="1">
      <alignment horizontal="center" vertical="top" wrapText="1"/>
    </xf>
    <xf numFmtId="2" fontId="15" fillId="3" borderId="27" xfId="0" applyNumberFormat="1" applyFont="1" applyFill="1" applyBorder="1" applyAlignment="1">
      <alignment horizontal="center" vertical="top" wrapText="1"/>
    </xf>
    <xf numFmtId="2" fontId="15" fillId="3" borderId="25" xfId="0" applyNumberFormat="1" applyFont="1" applyFill="1" applyBorder="1" applyAlignment="1">
      <alignment horizontal="center" vertical="top" wrapText="1"/>
    </xf>
    <xf numFmtId="2" fontId="15" fillId="3" borderId="15" xfId="0" applyNumberFormat="1" applyFont="1" applyFill="1" applyBorder="1" applyAlignment="1">
      <alignment horizontal="center" vertical="top" wrapText="1"/>
    </xf>
    <xf numFmtId="2" fontId="15" fillId="3" borderId="16" xfId="0" applyNumberFormat="1" applyFont="1" applyFill="1" applyBorder="1" applyAlignment="1">
      <alignment horizontal="center" vertical="top" wrapText="1"/>
    </xf>
    <xf numFmtId="2" fontId="2" fillId="3" borderId="11" xfId="0" applyNumberFormat="1" applyFont="1" applyFill="1" applyBorder="1" applyAlignment="1">
      <alignment horizontal="left" vertical="center"/>
    </xf>
    <xf numFmtId="0" fontId="5" fillId="3" borderId="20" xfId="0" applyFont="1" applyFill="1" applyBorder="1" applyAlignment="1">
      <alignment horizontal="right" vertical="center"/>
    </xf>
    <xf numFmtId="2" fontId="5" fillId="3" borderId="20" xfId="0" applyNumberFormat="1" applyFont="1" applyFill="1" applyBorder="1" applyAlignment="1">
      <alignment horizontal="left" vertical="center"/>
    </xf>
    <xf numFmtId="0" fontId="3" fillId="3" borderId="12" xfId="0" applyFont="1" applyFill="1" applyBorder="1" applyAlignment="1">
      <alignment horizontal="right" vertical="center"/>
    </xf>
    <xf numFmtId="0" fontId="12" fillId="3" borderId="1" xfId="0" applyFont="1" applyFill="1" applyBorder="1" applyAlignment="1">
      <alignment horizontal="right"/>
    </xf>
    <xf numFmtId="0" fontId="1" fillId="3" borderId="0" xfId="0" applyFont="1" applyFill="1" applyBorder="1" applyAlignment="1">
      <alignment horizontal="right" vertical="center"/>
    </xf>
    <xf numFmtId="4" fontId="2" fillId="3" borderId="0" xfId="0" applyNumberFormat="1" applyFont="1" applyFill="1" applyBorder="1" applyAlignment="1">
      <alignment horizontal="center" vertical="center"/>
    </xf>
    <xf numFmtId="0" fontId="9" fillId="3" borderId="0" xfId="0" applyFont="1" applyFill="1" applyBorder="1" applyAlignment="1">
      <alignment vertical="center"/>
    </xf>
    <xf numFmtId="0" fontId="2" fillId="3" borderId="0" xfId="0" applyFont="1" applyFill="1" applyAlignment="1">
      <alignment vertical="center"/>
    </xf>
    <xf numFmtId="0" fontId="2" fillId="3" borderId="0" xfId="0" applyFont="1" applyFill="1" applyAlignment="1">
      <alignment horizontal="right" vertical="center"/>
    </xf>
    <xf numFmtId="43" fontId="4" fillId="3" borderId="0" xfId="0" applyNumberFormat="1" applyFont="1" applyFill="1" applyBorder="1" applyAlignment="1">
      <alignment horizontal="center" vertical="center" wrapText="1"/>
    </xf>
    <xf numFmtId="2" fontId="4" fillId="3" borderId="0" xfId="0" applyNumberFormat="1" applyFont="1" applyFill="1" applyAlignment="1">
      <alignment horizontal="center" vertical="center"/>
    </xf>
    <xf numFmtId="4" fontId="2" fillId="3" borderId="11" xfId="0" applyNumberFormat="1" applyFont="1" applyFill="1" applyBorder="1" applyAlignment="1"/>
    <xf numFmtId="4" fontId="4" fillId="3" borderId="0" xfId="0" applyNumberFormat="1" applyFont="1" applyFill="1" applyBorder="1" applyAlignment="1">
      <alignment horizontal="center" vertical="center"/>
    </xf>
    <xf numFmtId="4" fontId="4" fillId="3" borderId="0" xfId="0" applyNumberFormat="1" applyFont="1" applyFill="1" applyAlignment="1">
      <alignment horizontal="center" vertical="center"/>
    </xf>
    <xf numFmtId="0" fontId="6" fillId="3" borderId="0" xfId="0" applyFont="1" applyFill="1" applyBorder="1" applyAlignment="1">
      <alignment horizontal="right" vertical="center"/>
    </xf>
    <xf numFmtId="0" fontId="2" fillId="3" borderId="0" xfId="0" applyFont="1" applyFill="1" applyAlignment="1">
      <alignment horizontal="center" vertical="center" wrapText="1"/>
    </xf>
    <xf numFmtId="4" fontId="16" fillId="2" borderId="19" xfId="0" applyNumberFormat="1" applyFont="1" applyFill="1" applyBorder="1" applyAlignment="1" applyProtection="1">
      <alignment horizontal="center" vertical="center"/>
      <protection locked="0"/>
    </xf>
    <xf numFmtId="4" fontId="16" fillId="2" borderId="1" xfId="0" applyNumberFormat="1" applyFont="1" applyFill="1" applyBorder="1" applyAlignment="1" applyProtection="1">
      <alignment horizontal="center" vertical="center"/>
      <protection locked="0"/>
    </xf>
    <xf numFmtId="0" fontId="9" fillId="3" borderId="0" xfId="0" applyFont="1" applyFill="1" applyAlignment="1">
      <alignment horizontal="center" vertical="center"/>
    </xf>
    <xf numFmtId="2" fontId="19" fillId="0" borderId="1" xfId="0" applyNumberFormat="1" applyFont="1" applyBorder="1" applyAlignment="1" applyProtection="1">
      <alignment horizontal="center"/>
      <protection locked="0"/>
    </xf>
    <xf numFmtId="0" fontId="15" fillId="2" borderId="3" xfId="0" applyFont="1" applyFill="1" applyBorder="1" applyAlignment="1" applyProtection="1">
      <alignment horizontal="center" vertical="center" wrapText="1"/>
      <protection locked="0"/>
    </xf>
    <xf numFmtId="0" fontId="17" fillId="2" borderId="1" xfId="0" applyFont="1" applyFill="1" applyBorder="1" applyAlignment="1" applyProtection="1">
      <alignment horizontal="center"/>
      <protection locked="0"/>
    </xf>
    <xf numFmtId="0" fontId="15" fillId="2" borderId="3" xfId="0" applyFont="1" applyFill="1" applyBorder="1" applyAlignment="1" applyProtection="1">
      <alignment vertical="top" wrapText="1"/>
      <protection locked="0"/>
    </xf>
    <xf numFmtId="0" fontId="15" fillId="2" borderId="3" xfId="0" applyFont="1" applyFill="1" applyBorder="1" applyAlignment="1" applyProtection="1">
      <alignment horizontal="center" vertical="top" wrapText="1"/>
      <protection locked="0"/>
    </xf>
    <xf numFmtId="0" fontId="15" fillId="2" borderId="5" xfId="0" applyFont="1" applyFill="1" applyBorder="1" applyAlignment="1" applyProtection="1">
      <alignment horizontal="center" vertical="top" wrapText="1"/>
      <protection locked="0"/>
    </xf>
    <xf numFmtId="0" fontId="15" fillId="2" borderId="7" xfId="0" applyFont="1" applyFill="1" applyBorder="1" applyAlignment="1" applyProtection="1">
      <alignment horizontal="center" vertical="top" wrapText="1"/>
      <protection locked="0"/>
    </xf>
    <xf numFmtId="0" fontId="15" fillId="2" borderId="22" xfId="0" applyFont="1" applyFill="1" applyBorder="1" applyAlignment="1" applyProtection="1">
      <alignment horizontal="center" vertical="top" wrapText="1"/>
      <protection locked="0"/>
    </xf>
    <xf numFmtId="0" fontId="15" fillId="2" borderId="19" xfId="0" applyFont="1" applyFill="1" applyBorder="1" applyAlignment="1" applyProtection="1">
      <alignment horizontal="center" vertical="top" wrapText="1"/>
      <protection locked="0"/>
    </xf>
    <xf numFmtId="0" fontId="15" fillId="2" borderId="1" xfId="0" applyFont="1" applyFill="1" applyBorder="1" applyAlignment="1" applyProtection="1">
      <alignment horizontal="center" vertical="top" wrapText="1"/>
      <protection locked="0"/>
    </xf>
    <xf numFmtId="0" fontId="6" fillId="3" borderId="0" xfId="0" applyFont="1" applyFill="1" applyBorder="1" applyAlignment="1">
      <alignment horizontal="right" vertical="center"/>
    </xf>
    <xf numFmtId="0" fontId="2" fillId="3" borderId="0" xfId="0" applyFont="1" applyFill="1" applyAlignment="1">
      <alignment horizontal="center" vertical="center" wrapText="1"/>
    </xf>
    <xf numFmtId="164" fontId="15" fillId="2" borderId="5" xfId="0" applyNumberFormat="1" applyFont="1" applyFill="1" applyBorder="1" applyAlignment="1" applyProtection="1">
      <alignment horizontal="center" vertical="top" wrapText="1"/>
      <protection locked="0"/>
    </xf>
    <xf numFmtId="0" fontId="15" fillId="4" borderId="5" xfId="0" applyFont="1" applyFill="1" applyBorder="1" applyAlignment="1" applyProtection="1">
      <alignment horizontal="center" vertical="center" wrapText="1"/>
      <protection locked="0"/>
    </xf>
    <xf numFmtId="0" fontId="15" fillId="4" borderId="7" xfId="0" applyFont="1" applyFill="1" applyBorder="1" applyAlignment="1" applyProtection="1">
      <alignment horizontal="center" vertical="center" wrapText="1"/>
      <protection locked="0"/>
    </xf>
    <xf numFmtId="2" fontId="15" fillId="4" borderId="22" xfId="0" applyNumberFormat="1" applyFont="1" applyFill="1" applyBorder="1" applyAlignment="1" applyProtection="1">
      <alignment horizontal="center" vertical="center" wrapText="1"/>
      <protection locked="0"/>
    </xf>
    <xf numFmtId="2" fontId="15" fillId="4" borderId="19" xfId="0" applyNumberFormat="1" applyFont="1" applyFill="1" applyBorder="1" applyAlignment="1" applyProtection="1">
      <alignment horizontal="center" vertical="center" wrapText="1"/>
      <protection locked="0"/>
    </xf>
    <xf numFmtId="2" fontId="15" fillId="4" borderId="1" xfId="0" applyNumberFormat="1" applyFont="1" applyFill="1" applyBorder="1" applyAlignment="1" applyProtection="1">
      <alignment horizontal="center" vertical="center" wrapText="1"/>
      <protection locked="0"/>
    </xf>
    <xf numFmtId="2" fontId="15" fillId="4" borderId="7" xfId="0" applyNumberFormat="1" applyFont="1" applyFill="1" applyBorder="1" applyAlignment="1" applyProtection="1">
      <alignment horizontal="center" vertical="center" wrapText="1"/>
      <protection locked="0"/>
    </xf>
    <xf numFmtId="0" fontId="6" fillId="3" borderId="0" xfId="0" applyFont="1" applyFill="1" applyBorder="1" applyAlignment="1">
      <alignment horizontal="right" vertical="center"/>
    </xf>
    <xf numFmtId="4" fontId="8" fillId="3" borderId="0" xfId="0" applyNumberFormat="1" applyFont="1" applyFill="1" applyAlignment="1">
      <alignment horizontal="center"/>
    </xf>
    <xf numFmtId="4" fontId="2" fillId="3" borderId="0" xfId="0" applyNumberFormat="1" applyFont="1" applyFill="1" applyBorder="1" applyAlignment="1">
      <alignment horizontal="center"/>
    </xf>
    <xf numFmtId="0" fontId="13" fillId="3" borderId="2" xfId="0" applyFont="1" applyFill="1" applyBorder="1" applyAlignment="1">
      <alignment horizontal="center" vertical="center"/>
    </xf>
    <xf numFmtId="0" fontId="13" fillId="3" borderId="9" xfId="0" applyFont="1" applyFill="1" applyBorder="1" applyAlignment="1">
      <alignment horizontal="center" vertical="center"/>
    </xf>
    <xf numFmtId="0" fontId="13" fillId="3" borderId="23" xfId="0" applyFont="1" applyFill="1" applyBorder="1" applyAlignment="1">
      <alignment horizontal="center" vertical="center" wrapText="1"/>
    </xf>
    <xf numFmtId="0" fontId="13" fillId="3" borderId="24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left" vertical="top" wrapText="1"/>
    </xf>
    <xf numFmtId="0" fontId="14" fillId="3" borderId="3" xfId="0" applyFont="1" applyFill="1" applyBorder="1" applyAlignment="1">
      <alignment horizontal="left" vertical="top" wrapText="1"/>
    </xf>
    <xf numFmtId="0" fontId="7" fillId="3" borderId="0" xfId="0" applyFont="1" applyFill="1" applyBorder="1" applyAlignment="1">
      <alignment horizontal="center" vertical="center" textRotation="90" wrapText="1"/>
    </xf>
    <xf numFmtId="0" fontId="14" fillId="3" borderId="4" xfId="0" applyFont="1" applyFill="1" applyBorder="1" applyAlignment="1">
      <alignment horizontal="left" vertical="top" wrapText="1"/>
    </xf>
    <xf numFmtId="0" fontId="14" fillId="3" borderId="5" xfId="0" applyFont="1" applyFill="1" applyBorder="1" applyAlignment="1">
      <alignment horizontal="left" vertical="top" wrapText="1"/>
    </xf>
    <xf numFmtId="0" fontId="14" fillId="3" borderId="6" xfId="0" applyFont="1" applyFill="1" applyBorder="1" applyAlignment="1">
      <alignment horizontal="left" vertical="top" wrapText="1"/>
    </xf>
    <xf numFmtId="0" fontId="14" fillId="3" borderId="7" xfId="0" applyFont="1" applyFill="1" applyBorder="1" applyAlignment="1">
      <alignment horizontal="left" vertical="top" wrapText="1"/>
    </xf>
    <xf numFmtId="0" fontId="14" fillId="3" borderId="26" xfId="0" applyFont="1" applyFill="1" applyBorder="1" applyAlignment="1">
      <alignment horizontal="left" vertical="top" wrapText="1"/>
    </xf>
    <xf numFmtId="0" fontId="14" fillId="3" borderId="22" xfId="0" applyFont="1" applyFill="1" applyBorder="1" applyAlignment="1">
      <alignment horizontal="left" vertical="top" wrapText="1"/>
    </xf>
    <xf numFmtId="0" fontId="14" fillId="3" borderId="10" xfId="0" applyFont="1" applyFill="1" applyBorder="1" applyAlignment="1">
      <alignment horizontal="left" vertical="top" wrapText="1"/>
    </xf>
    <xf numFmtId="0" fontId="14" fillId="3" borderId="1" xfId="0" applyFont="1" applyFill="1" applyBorder="1" applyAlignment="1">
      <alignment horizontal="left" vertical="top" wrapText="1"/>
    </xf>
    <xf numFmtId="0" fontId="3" fillId="3" borderId="13" xfId="0" applyFont="1" applyFill="1" applyBorder="1" applyAlignment="1">
      <alignment horizontal="center" vertical="center"/>
    </xf>
    <xf numFmtId="0" fontId="3" fillId="3" borderId="28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10" fillId="2" borderId="1" xfId="0" applyFont="1" applyFill="1" applyBorder="1" applyAlignment="1" applyProtection="1">
      <alignment horizontal="center" vertical="center" wrapText="1"/>
      <protection locked="0"/>
    </xf>
    <xf numFmtId="4" fontId="11" fillId="3" borderId="29" xfId="0" applyNumberFormat="1" applyFont="1" applyFill="1" applyBorder="1" applyAlignment="1">
      <alignment horizontal="center" vertical="center" wrapText="1"/>
    </xf>
    <xf numFmtId="4" fontId="11" fillId="3" borderId="17" xfId="0" applyNumberFormat="1" applyFont="1" applyFill="1" applyBorder="1" applyAlignment="1">
      <alignment horizontal="center" vertical="center" wrapText="1"/>
    </xf>
    <xf numFmtId="4" fontId="11" fillId="3" borderId="11" xfId="0" applyNumberFormat="1" applyFont="1" applyFill="1" applyBorder="1" applyAlignment="1">
      <alignment horizontal="center" vertical="center" wrapText="1"/>
    </xf>
    <xf numFmtId="4" fontId="11" fillId="3" borderId="18" xfId="0" applyNumberFormat="1" applyFont="1" applyFill="1" applyBorder="1" applyAlignment="1">
      <alignment horizontal="center" vertical="center" wrapText="1"/>
    </xf>
    <xf numFmtId="2" fontId="2" fillId="3" borderId="13" xfId="0" applyNumberFormat="1" applyFont="1" applyFill="1" applyBorder="1" applyAlignment="1">
      <alignment horizontal="center" vertical="center"/>
    </xf>
    <xf numFmtId="2" fontId="2" fillId="3" borderId="19" xfId="0" applyNumberFormat="1" applyFont="1" applyFill="1" applyBorder="1" applyAlignment="1">
      <alignment horizontal="center" vertical="center"/>
    </xf>
    <xf numFmtId="0" fontId="18" fillId="2" borderId="0" xfId="0" applyFont="1" applyFill="1" applyAlignment="1" applyProtection="1">
      <alignment horizontal="center" wrapText="1"/>
      <protection locked="0"/>
    </xf>
    <xf numFmtId="0" fontId="2" fillId="3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9:J174"/>
  <sheetViews>
    <sheetView tabSelected="1" topLeftCell="A127" zoomScale="90" zoomScaleNormal="90" zoomScaleSheetLayoutView="85" zoomScalePageLayoutView="85" workbookViewId="0">
      <selection activeCell="C137" sqref="C137"/>
    </sheetView>
  </sheetViews>
  <sheetFormatPr defaultColWidth="9.140625" defaultRowHeight="23.25" x14ac:dyDescent="0.25"/>
  <cols>
    <col min="1" max="1" width="1.28515625" style="7" customWidth="1"/>
    <col min="2" max="2" width="37.28515625" style="7" customWidth="1"/>
    <col min="3" max="3" width="46.140625" style="7" customWidth="1"/>
    <col min="4" max="4" width="23.28515625" style="7" customWidth="1"/>
    <col min="5" max="5" width="14.5703125" style="7" customWidth="1"/>
    <col min="6" max="6" width="4.85546875" style="7" customWidth="1"/>
    <col min="7" max="7" width="23.28515625" style="5" customWidth="1"/>
    <col min="8" max="8" width="1" style="5" customWidth="1"/>
    <col min="9" max="9" width="23.5703125" style="7" customWidth="1"/>
    <col min="10" max="10" width="23.5703125" style="50" hidden="1" customWidth="1"/>
    <col min="11" max="16384" width="9.140625" style="7"/>
  </cols>
  <sheetData>
    <row r="9" spans="2:8" ht="60.75" x14ac:dyDescent="0.8">
      <c r="B9" s="98" t="s">
        <v>46</v>
      </c>
      <c r="C9" s="98"/>
      <c r="D9" s="98"/>
      <c r="E9" s="98"/>
      <c r="F9" s="98"/>
      <c r="G9" s="98"/>
      <c r="H9" s="98"/>
    </row>
    <row r="10" spans="2:8" x14ac:dyDescent="0.25">
      <c r="B10" s="99" t="s">
        <v>35</v>
      </c>
      <c r="C10" s="99"/>
      <c r="D10" s="99"/>
      <c r="E10" s="99"/>
      <c r="F10" s="99"/>
      <c r="G10" s="99"/>
    </row>
    <row r="11" spans="2:8" x14ac:dyDescent="0.25">
      <c r="C11" s="62"/>
      <c r="G11" s="7"/>
    </row>
    <row r="12" spans="2:8" ht="25.5" x14ac:dyDescent="0.25">
      <c r="C12" s="13" t="s">
        <v>5</v>
      </c>
      <c r="D12" s="6"/>
    </row>
    <row r="13" spans="2:8" ht="20.25" x14ac:dyDescent="0.25">
      <c r="B13" s="9"/>
      <c r="C13" s="88" t="s">
        <v>15</v>
      </c>
      <c r="D13" s="91" t="s">
        <v>36</v>
      </c>
      <c r="E13" s="91"/>
      <c r="F13" s="91"/>
      <c r="G13" s="91"/>
      <c r="H13" s="38"/>
    </row>
    <row r="14" spans="2:8" ht="20.25" x14ac:dyDescent="0.25">
      <c r="B14" s="9"/>
      <c r="C14" s="89"/>
      <c r="D14" s="91" t="s">
        <v>37</v>
      </c>
      <c r="E14" s="91"/>
      <c r="F14" s="91"/>
      <c r="G14" s="91"/>
      <c r="H14" s="38"/>
    </row>
    <row r="15" spans="2:8" ht="20.25" x14ac:dyDescent="0.25">
      <c r="B15" s="9"/>
      <c r="C15" s="90"/>
      <c r="D15" s="91" t="s">
        <v>39</v>
      </c>
      <c r="E15" s="91"/>
      <c r="F15" s="91"/>
      <c r="G15" s="91"/>
      <c r="H15" s="38"/>
    </row>
    <row r="16" spans="2:8" x14ac:dyDescent="0.25">
      <c r="C16" s="34" t="s">
        <v>12</v>
      </c>
      <c r="D16" s="48">
        <v>1.5</v>
      </c>
      <c r="E16" s="44"/>
      <c r="F16" s="9"/>
    </row>
    <row r="17" spans="2:8" x14ac:dyDescent="0.25">
      <c r="C17" s="1" t="s">
        <v>9</v>
      </c>
      <c r="D17" s="49">
        <v>312</v>
      </c>
      <c r="E17" s="92" t="s">
        <v>16</v>
      </c>
      <c r="F17" s="93"/>
      <c r="G17" s="96">
        <f>D18/D17</f>
        <v>52.360769230769229</v>
      </c>
    </row>
    <row r="18" spans="2:8" x14ac:dyDescent="0.25">
      <c r="C18" s="1" t="s">
        <v>10</v>
      </c>
      <c r="D18" s="49">
        <v>16336.56</v>
      </c>
      <c r="E18" s="94"/>
      <c r="F18" s="95"/>
      <c r="G18" s="97"/>
    </row>
    <row r="19" spans="2:8" x14ac:dyDescent="0.25">
      <c r="C19" s="36"/>
      <c r="D19" s="37"/>
      <c r="E19" s="45"/>
    </row>
    <row r="20" spans="2:8" x14ac:dyDescent="0.3">
      <c r="C20" s="35" t="s">
        <v>7</v>
      </c>
      <c r="D20" s="53" t="s">
        <v>40</v>
      </c>
    </row>
    <row r="21" spans="2:8" x14ac:dyDescent="0.3">
      <c r="C21" s="35" t="s">
        <v>11</v>
      </c>
      <c r="D21" s="53">
        <v>50</v>
      </c>
    </row>
    <row r="22" spans="2:8" x14ac:dyDescent="0.3">
      <c r="C22" s="35" t="s">
        <v>13</v>
      </c>
      <c r="D22" s="51" t="s">
        <v>33</v>
      </c>
      <c r="E22" s="39"/>
    </row>
    <row r="23" spans="2:8" ht="24" thickBot="1" x14ac:dyDescent="0.3">
      <c r="C23" s="40"/>
      <c r="D23" s="40"/>
    </row>
    <row r="24" spans="2:8" ht="48" thickBot="1" x14ac:dyDescent="0.3">
      <c r="B24" s="73" t="s">
        <v>17</v>
      </c>
      <c r="C24" s="74"/>
      <c r="D24" s="22" t="s">
        <v>20</v>
      </c>
      <c r="E24" s="75" t="s">
        <v>22</v>
      </c>
      <c r="F24" s="76"/>
      <c r="G24" s="2" t="s">
        <v>21</v>
      </c>
    </row>
    <row r="25" spans="2:8" ht="24" thickBot="1" x14ac:dyDescent="0.3">
      <c r="B25" s="77" t="s">
        <v>34</v>
      </c>
      <c r="C25" s="78"/>
      <c r="D25" s="54">
        <v>50.01</v>
      </c>
      <c r="E25" s="55">
        <v>1.5</v>
      </c>
      <c r="F25" s="17" t="s">
        <v>24</v>
      </c>
      <c r="G25" s="25">
        <f t="shared" ref="G25:G32" si="0">D25*E25</f>
        <v>75.015000000000001</v>
      </c>
      <c r="H25" s="79"/>
    </row>
    <row r="26" spans="2:8" x14ac:dyDescent="0.25">
      <c r="B26" s="80" t="s">
        <v>18</v>
      </c>
      <c r="C26" s="81"/>
      <c r="D26" s="64">
        <v>189.45</v>
      </c>
      <c r="E26" s="56">
        <v>0.5</v>
      </c>
      <c r="F26" s="18" t="s">
        <v>25</v>
      </c>
      <c r="G26" s="26">
        <f t="shared" si="0"/>
        <v>94.724999999999994</v>
      </c>
      <c r="H26" s="79"/>
    </row>
    <row r="27" spans="2:8" ht="24" thickBot="1" x14ac:dyDescent="0.3">
      <c r="B27" s="82" t="s">
        <v>19</v>
      </c>
      <c r="C27" s="83"/>
      <c r="D27" s="65">
        <v>762.99</v>
      </c>
      <c r="E27" s="57">
        <v>0.5</v>
      </c>
      <c r="F27" s="19" t="s">
        <v>25</v>
      </c>
      <c r="G27" s="27">
        <f t="shared" si="0"/>
        <v>381.495</v>
      </c>
      <c r="H27" s="79"/>
    </row>
    <row r="28" spans="2:8" ht="24" thickBot="1" x14ac:dyDescent="0.3">
      <c r="B28" s="84" t="s">
        <v>27</v>
      </c>
      <c r="C28" s="85"/>
      <c r="D28" s="66">
        <v>1409.04</v>
      </c>
      <c r="E28" s="58"/>
      <c r="F28" s="23" t="s">
        <v>24</v>
      </c>
      <c r="G28" s="28">
        <f t="shared" si="0"/>
        <v>0</v>
      </c>
      <c r="H28" s="79"/>
    </row>
    <row r="29" spans="2:8" x14ac:dyDescent="0.25">
      <c r="B29" s="80" t="s">
        <v>32</v>
      </c>
      <c r="C29" s="81"/>
      <c r="D29" s="64">
        <v>5358.15</v>
      </c>
      <c r="E29" s="63">
        <v>1.5</v>
      </c>
      <c r="F29" s="18" t="s">
        <v>24</v>
      </c>
      <c r="G29" s="26">
        <f t="shared" si="0"/>
        <v>8037.2249999999995</v>
      </c>
      <c r="H29" s="79"/>
    </row>
    <row r="30" spans="2:8" x14ac:dyDescent="0.25">
      <c r="B30" s="86" t="s">
        <v>26</v>
      </c>
      <c r="C30" s="87"/>
      <c r="D30" s="67">
        <v>246.53</v>
      </c>
      <c r="E30" s="59"/>
      <c r="F30" s="20" t="s">
        <v>24</v>
      </c>
      <c r="G30" s="29">
        <f t="shared" si="0"/>
        <v>0</v>
      </c>
      <c r="H30" s="79"/>
    </row>
    <row r="31" spans="2:8" x14ac:dyDescent="0.25">
      <c r="B31" s="86" t="s">
        <v>28</v>
      </c>
      <c r="C31" s="87"/>
      <c r="D31" s="68">
        <v>4374.5</v>
      </c>
      <c r="E31" s="60">
        <v>1.5</v>
      </c>
      <c r="F31" s="20" t="s">
        <v>24</v>
      </c>
      <c r="G31" s="29">
        <f t="shared" si="0"/>
        <v>6561.75</v>
      </c>
      <c r="H31" s="79"/>
    </row>
    <row r="32" spans="2:8" x14ac:dyDescent="0.25">
      <c r="B32" s="86" t="s">
        <v>29</v>
      </c>
      <c r="C32" s="87"/>
      <c r="D32" s="68">
        <v>1282.45</v>
      </c>
      <c r="E32" s="60">
        <v>1.5</v>
      </c>
      <c r="F32" s="20" t="s">
        <v>24</v>
      </c>
      <c r="G32" s="29">
        <f t="shared" si="0"/>
        <v>1923.6750000000002</v>
      </c>
      <c r="H32" s="79"/>
    </row>
    <row r="33" spans="2:8" x14ac:dyDescent="0.25">
      <c r="B33" s="86" t="s">
        <v>31</v>
      </c>
      <c r="C33" s="87"/>
      <c r="D33" s="68">
        <v>1000.47</v>
      </c>
      <c r="E33" s="60">
        <v>1.5</v>
      </c>
      <c r="F33" s="20" t="s">
        <v>24</v>
      </c>
      <c r="G33" s="29">
        <f>D33*E33</f>
        <v>1500.7049999999999</v>
      </c>
      <c r="H33" s="79"/>
    </row>
    <row r="34" spans="2:8" ht="24" thickBot="1" x14ac:dyDescent="0.3">
      <c r="B34" s="82" t="s">
        <v>30</v>
      </c>
      <c r="C34" s="83"/>
      <c r="D34" s="69">
        <v>778.61</v>
      </c>
      <c r="E34" s="57">
        <v>15</v>
      </c>
      <c r="F34" s="19" t="s">
        <v>24</v>
      </c>
      <c r="G34" s="30">
        <f>D34*E34</f>
        <v>11679.15</v>
      </c>
      <c r="H34" s="79"/>
    </row>
    <row r="35" spans="2:8" x14ac:dyDescent="0.25">
      <c r="C35" s="3"/>
      <c r="D35" s="3"/>
      <c r="E35" s="4"/>
      <c r="F35" s="4"/>
      <c r="H35" s="41"/>
    </row>
    <row r="36" spans="2:8" ht="25.5" x14ac:dyDescent="0.25">
      <c r="C36" s="13" t="s">
        <v>14</v>
      </c>
      <c r="D36" s="6"/>
    </row>
    <row r="37" spans="2:8" ht="20.25" x14ac:dyDescent="0.25">
      <c r="C37" s="70" t="s">
        <v>6</v>
      </c>
      <c r="D37" s="61" t="s">
        <v>0</v>
      </c>
      <c r="E37" s="8">
        <f>IF(G25&gt;0, ROUND((G25+D18)/D18,2), 0)</f>
        <v>1</v>
      </c>
      <c r="F37" s="8"/>
      <c r="G37" s="9"/>
      <c r="H37" s="7"/>
    </row>
    <row r="38" spans="2:8" x14ac:dyDescent="0.25">
      <c r="C38" s="70"/>
      <c r="D38" s="61" t="s">
        <v>1</v>
      </c>
      <c r="E38" s="8">
        <f>IF(SUM(G26:G27)&gt;0,ROUND((G26+G27+D18)/D18,2),0)</f>
        <v>1.03</v>
      </c>
      <c r="F38" s="8"/>
      <c r="G38" s="10"/>
      <c r="H38" s="42"/>
    </row>
    <row r="39" spans="2:8" x14ac:dyDescent="0.25">
      <c r="C39" s="70"/>
      <c r="D39" s="61" t="s">
        <v>2</v>
      </c>
      <c r="E39" s="8">
        <f>IF(G28&gt;0,ROUND((G28+D18)/D18,2),0)</f>
        <v>0</v>
      </c>
      <c r="F39" s="11"/>
      <c r="G39" s="10"/>
    </row>
    <row r="40" spans="2:8" x14ac:dyDescent="0.25">
      <c r="C40" s="70"/>
      <c r="D40" s="12" t="s">
        <v>3</v>
      </c>
      <c r="E40" s="31">
        <f>IF(SUM(G29:G34)&gt;0,ROUND((SUM(G29:G34)+D18)/D18,2),0)</f>
        <v>2.82</v>
      </c>
      <c r="F40" s="9"/>
      <c r="G40" s="10"/>
    </row>
    <row r="41" spans="2:8" ht="25.5" x14ac:dyDescent="0.25">
      <c r="D41" s="32" t="s">
        <v>4</v>
      </c>
      <c r="E41" s="33">
        <f>SUM(E37:E40)-IF(VALUE(COUNTIF(E37:E40,"&gt;0"))=4,3,0)-IF(VALUE(COUNTIF(E37:E40,"&gt;0"))=3,2,0)-IF(VALUE(COUNTIF(E37:E40,"&gt;0"))=2,1,0)</f>
        <v>2.8499999999999996</v>
      </c>
      <c r="F41" s="24"/>
    </row>
    <row r="42" spans="2:8" x14ac:dyDescent="0.25">
      <c r="E42" s="14"/>
    </row>
    <row r="43" spans="2:8" ht="25.5" x14ac:dyDescent="0.35">
      <c r="B43" s="21"/>
      <c r="C43" s="15" t="s">
        <v>23</v>
      </c>
      <c r="D43" s="71">
        <f>E41*D18</f>
        <v>46559.195999999996</v>
      </c>
      <c r="E43" s="71"/>
    </row>
    <row r="44" spans="2:8" ht="20.25" x14ac:dyDescent="0.3">
      <c r="C44" s="16" t="s">
        <v>8</v>
      </c>
      <c r="D44" s="72">
        <f>D43/D17</f>
        <v>149.2281923076923</v>
      </c>
      <c r="E44" s="72"/>
      <c r="G44" s="7"/>
      <c r="H44" s="43"/>
    </row>
    <row r="61" spans="2:8" ht="60.75" x14ac:dyDescent="0.8">
      <c r="B61" s="98" t="s">
        <v>47</v>
      </c>
      <c r="C61" s="98"/>
      <c r="D61" s="98"/>
      <c r="E61" s="98"/>
      <c r="F61" s="98"/>
      <c r="G61" s="98"/>
      <c r="H61" s="98"/>
    </row>
    <row r="62" spans="2:8" x14ac:dyDescent="0.25">
      <c r="B62" s="99" t="s">
        <v>35</v>
      </c>
      <c r="C62" s="99"/>
      <c r="D62" s="99"/>
      <c r="E62" s="99"/>
      <c r="F62" s="99"/>
      <c r="G62" s="99"/>
    </row>
    <row r="63" spans="2:8" x14ac:dyDescent="0.25">
      <c r="C63" s="47"/>
      <c r="G63" s="7"/>
    </row>
    <row r="64" spans="2:8" ht="25.5" x14ac:dyDescent="0.25">
      <c r="C64" s="13" t="s">
        <v>5</v>
      </c>
      <c r="D64" s="6"/>
    </row>
    <row r="65" spans="2:8" ht="20.25" x14ac:dyDescent="0.25">
      <c r="B65" s="9"/>
      <c r="C65" s="88" t="s">
        <v>15</v>
      </c>
      <c r="D65" s="91" t="s">
        <v>36</v>
      </c>
      <c r="E65" s="91"/>
      <c r="F65" s="91"/>
      <c r="G65" s="91"/>
      <c r="H65" s="38"/>
    </row>
    <row r="66" spans="2:8" ht="20.25" x14ac:dyDescent="0.25">
      <c r="B66" s="9"/>
      <c r="C66" s="89"/>
      <c r="D66" s="91" t="s">
        <v>37</v>
      </c>
      <c r="E66" s="91"/>
      <c r="F66" s="91"/>
      <c r="G66" s="91"/>
      <c r="H66" s="38"/>
    </row>
    <row r="67" spans="2:8" ht="20.25" x14ac:dyDescent="0.25">
      <c r="B67" s="9"/>
      <c r="C67" s="90"/>
      <c r="D67" s="91" t="s">
        <v>41</v>
      </c>
      <c r="E67" s="91"/>
      <c r="F67" s="91"/>
      <c r="G67" s="91"/>
      <c r="H67" s="38"/>
    </row>
    <row r="68" spans="2:8" x14ac:dyDescent="0.25">
      <c r="C68" s="34" t="s">
        <v>12</v>
      </c>
      <c r="D68" s="48">
        <v>2.8</v>
      </c>
      <c r="E68" s="44"/>
      <c r="F68" s="9"/>
    </row>
    <row r="69" spans="2:8" x14ac:dyDescent="0.25">
      <c r="C69" s="1" t="s">
        <v>9</v>
      </c>
      <c r="D69" s="49">
        <v>616</v>
      </c>
      <c r="E69" s="92" t="s">
        <v>16</v>
      </c>
      <c r="F69" s="93"/>
      <c r="G69" s="96">
        <f>D70/D69</f>
        <v>18.174626623376621</v>
      </c>
    </row>
    <row r="70" spans="2:8" x14ac:dyDescent="0.25">
      <c r="C70" s="1" t="s">
        <v>10</v>
      </c>
      <c r="D70" s="49">
        <v>11195.57</v>
      </c>
      <c r="E70" s="94"/>
      <c r="F70" s="95"/>
      <c r="G70" s="97"/>
    </row>
    <row r="71" spans="2:8" x14ac:dyDescent="0.25">
      <c r="C71" s="36"/>
      <c r="D71" s="37"/>
      <c r="E71" s="45"/>
    </row>
    <row r="72" spans="2:8" x14ac:dyDescent="0.3">
      <c r="C72" s="35" t="s">
        <v>7</v>
      </c>
      <c r="D72" s="53" t="s">
        <v>42</v>
      </c>
    </row>
    <row r="73" spans="2:8" x14ac:dyDescent="0.3">
      <c r="C73" s="35" t="s">
        <v>11</v>
      </c>
      <c r="D73" s="53">
        <v>50</v>
      </c>
    </row>
    <row r="74" spans="2:8" x14ac:dyDescent="0.3">
      <c r="C74" s="35" t="s">
        <v>13</v>
      </c>
      <c r="D74" s="51" t="s">
        <v>33</v>
      </c>
      <c r="E74" s="39"/>
    </row>
    <row r="75" spans="2:8" ht="24" thickBot="1" x14ac:dyDescent="0.3">
      <c r="C75" s="40"/>
      <c r="D75" s="40"/>
    </row>
    <row r="76" spans="2:8" ht="48" thickBot="1" x14ac:dyDescent="0.3">
      <c r="B76" s="73" t="s">
        <v>17</v>
      </c>
      <c r="C76" s="74"/>
      <c r="D76" s="22" t="s">
        <v>20</v>
      </c>
      <c r="E76" s="75" t="s">
        <v>22</v>
      </c>
      <c r="F76" s="76"/>
      <c r="G76" s="2" t="s">
        <v>21</v>
      </c>
    </row>
    <row r="77" spans="2:8" ht="24" thickBot="1" x14ac:dyDescent="0.3">
      <c r="B77" s="77" t="s">
        <v>34</v>
      </c>
      <c r="C77" s="78"/>
      <c r="D77" s="54">
        <v>50.01</v>
      </c>
      <c r="E77" s="55">
        <v>2.8</v>
      </c>
      <c r="F77" s="17" t="s">
        <v>24</v>
      </c>
      <c r="G77" s="25">
        <f t="shared" ref="G77:G84" si="1">D77*E77</f>
        <v>140.02799999999999</v>
      </c>
      <c r="H77" s="79"/>
    </row>
    <row r="78" spans="2:8" x14ac:dyDescent="0.25">
      <c r="B78" s="80" t="s">
        <v>18</v>
      </c>
      <c r="C78" s="81"/>
      <c r="D78" s="64">
        <v>189.45</v>
      </c>
      <c r="E78" s="56">
        <v>0.8</v>
      </c>
      <c r="F78" s="18" t="s">
        <v>25</v>
      </c>
      <c r="G78" s="26">
        <f t="shared" si="1"/>
        <v>151.56</v>
      </c>
      <c r="H78" s="79"/>
    </row>
    <row r="79" spans="2:8" ht="24" thickBot="1" x14ac:dyDescent="0.3">
      <c r="B79" s="82" t="s">
        <v>19</v>
      </c>
      <c r="C79" s="83"/>
      <c r="D79" s="65">
        <v>762.99</v>
      </c>
      <c r="E79" s="57">
        <v>0.8</v>
      </c>
      <c r="F79" s="19" t="s">
        <v>25</v>
      </c>
      <c r="G79" s="27">
        <f t="shared" si="1"/>
        <v>610.39200000000005</v>
      </c>
      <c r="H79" s="79"/>
    </row>
    <row r="80" spans="2:8" ht="24" thickBot="1" x14ac:dyDescent="0.3">
      <c r="B80" s="84" t="s">
        <v>27</v>
      </c>
      <c r="C80" s="85"/>
      <c r="D80" s="66">
        <v>1409.04</v>
      </c>
      <c r="E80" s="58"/>
      <c r="F80" s="23" t="s">
        <v>24</v>
      </c>
      <c r="G80" s="28">
        <f t="shared" si="1"/>
        <v>0</v>
      </c>
      <c r="H80" s="79"/>
    </row>
    <row r="81" spans="2:8" x14ac:dyDescent="0.25">
      <c r="B81" s="80" t="s">
        <v>32</v>
      </c>
      <c r="C81" s="81"/>
      <c r="D81" s="64">
        <v>5358.15</v>
      </c>
      <c r="E81" s="56">
        <v>2.8</v>
      </c>
      <c r="F81" s="18" t="s">
        <v>24</v>
      </c>
      <c r="G81" s="26">
        <f t="shared" si="1"/>
        <v>15002.819999999998</v>
      </c>
      <c r="H81" s="79"/>
    </row>
    <row r="82" spans="2:8" x14ac:dyDescent="0.25">
      <c r="B82" s="86" t="s">
        <v>26</v>
      </c>
      <c r="C82" s="87"/>
      <c r="D82" s="67">
        <v>246.53</v>
      </c>
      <c r="E82" s="59"/>
      <c r="F82" s="20" t="s">
        <v>24</v>
      </c>
      <c r="G82" s="29">
        <f t="shared" si="1"/>
        <v>0</v>
      </c>
      <c r="H82" s="79"/>
    </row>
    <row r="83" spans="2:8" x14ac:dyDescent="0.25">
      <c r="B83" s="86" t="s">
        <v>28</v>
      </c>
      <c r="C83" s="87"/>
      <c r="D83" s="68">
        <v>4374.5</v>
      </c>
      <c r="E83" s="60">
        <v>2.8</v>
      </c>
      <c r="F83" s="20" t="s">
        <v>24</v>
      </c>
      <c r="G83" s="29">
        <f t="shared" si="1"/>
        <v>12248.599999999999</v>
      </c>
      <c r="H83" s="79"/>
    </row>
    <row r="84" spans="2:8" x14ac:dyDescent="0.25">
      <c r="B84" s="86" t="s">
        <v>29</v>
      </c>
      <c r="C84" s="87"/>
      <c r="D84" s="68">
        <v>1282.45</v>
      </c>
      <c r="E84" s="60">
        <v>2.8</v>
      </c>
      <c r="F84" s="20" t="s">
        <v>24</v>
      </c>
      <c r="G84" s="29">
        <f t="shared" si="1"/>
        <v>3590.8599999999997</v>
      </c>
      <c r="H84" s="79"/>
    </row>
    <row r="85" spans="2:8" x14ac:dyDescent="0.25">
      <c r="B85" s="86" t="s">
        <v>31</v>
      </c>
      <c r="C85" s="87"/>
      <c r="D85" s="68">
        <v>1000.47</v>
      </c>
      <c r="E85" s="60">
        <v>2.8</v>
      </c>
      <c r="F85" s="20" t="s">
        <v>24</v>
      </c>
      <c r="G85" s="29">
        <f>D85*E85</f>
        <v>2801.3159999999998</v>
      </c>
      <c r="H85" s="79"/>
    </row>
    <row r="86" spans="2:8" ht="24" thickBot="1" x14ac:dyDescent="0.3">
      <c r="B86" s="82" t="s">
        <v>30</v>
      </c>
      <c r="C86" s="83"/>
      <c r="D86" s="69">
        <v>778.61</v>
      </c>
      <c r="E86" s="57">
        <v>28</v>
      </c>
      <c r="F86" s="19" t="s">
        <v>24</v>
      </c>
      <c r="G86" s="30">
        <f>D86*E86</f>
        <v>21801.08</v>
      </c>
      <c r="H86" s="79"/>
    </row>
    <row r="87" spans="2:8" x14ac:dyDescent="0.25">
      <c r="C87" s="3"/>
      <c r="D87" s="3"/>
      <c r="E87" s="4"/>
      <c r="F87" s="4"/>
      <c r="H87" s="41"/>
    </row>
    <row r="88" spans="2:8" ht="25.5" x14ac:dyDescent="0.25">
      <c r="C88" s="13" t="s">
        <v>14</v>
      </c>
      <c r="D88" s="6"/>
    </row>
    <row r="89" spans="2:8" ht="20.25" x14ac:dyDescent="0.25">
      <c r="C89" s="70" t="s">
        <v>6</v>
      </c>
      <c r="D89" s="46" t="s">
        <v>0</v>
      </c>
      <c r="E89" s="8">
        <f>IF(G77&gt;0, ROUND((G77+D70)/D70,2), 0)</f>
        <v>1.01</v>
      </c>
      <c r="F89" s="8"/>
      <c r="G89" s="9"/>
      <c r="H89" s="7"/>
    </row>
    <row r="90" spans="2:8" x14ac:dyDescent="0.25">
      <c r="C90" s="70"/>
      <c r="D90" s="46" t="s">
        <v>1</v>
      </c>
      <c r="E90" s="8">
        <f>IF(SUM(G78:G79)&gt;0,ROUND((G78+G79+D70)/D70,2),0)</f>
        <v>1.07</v>
      </c>
      <c r="F90" s="8"/>
      <c r="G90" s="10"/>
      <c r="H90" s="42"/>
    </row>
    <row r="91" spans="2:8" x14ac:dyDescent="0.25">
      <c r="C91" s="70"/>
      <c r="D91" s="46" t="s">
        <v>2</v>
      </c>
      <c r="E91" s="8">
        <f>IF(G80&gt;0,ROUND((G80+D70)/D70,2),0)</f>
        <v>0</v>
      </c>
      <c r="F91" s="11"/>
      <c r="G91" s="10"/>
    </row>
    <row r="92" spans="2:8" x14ac:dyDescent="0.25">
      <c r="C92" s="70"/>
      <c r="D92" s="12" t="s">
        <v>3</v>
      </c>
      <c r="E92" s="31">
        <f>IF(SUM(G81:G86)&gt;0,ROUND((SUM(G81:G86)+D70)/D70,2),0)</f>
        <v>5.95</v>
      </c>
      <c r="F92" s="9"/>
      <c r="G92" s="10"/>
    </row>
    <row r="93" spans="2:8" ht="25.5" x14ac:dyDescent="0.25">
      <c r="D93" s="32" t="s">
        <v>4</v>
      </c>
      <c r="E93" s="33">
        <f>SUM(E89:E92)-IF(VALUE(COUNTIF(E89:E92,"&gt;0"))=4,3,0)-IF(VALUE(COUNTIF(E89:E92,"&gt;0"))=3,2,0)-IF(VALUE(COUNTIF(E89:E92,"&gt;0"))=2,1,0)</f>
        <v>6.0300000000000011</v>
      </c>
      <c r="F93" s="24"/>
    </row>
    <row r="94" spans="2:8" x14ac:dyDescent="0.25">
      <c r="E94" s="14"/>
    </row>
    <row r="95" spans="2:8" ht="25.5" x14ac:dyDescent="0.35">
      <c r="B95" s="21"/>
      <c r="C95" s="15" t="s">
        <v>23</v>
      </c>
      <c r="D95" s="71">
        <f>E93*D70</f>
        <v>67509.287100000016</v>
      </c>
      <c r="E95" s="71"/>
    </row>
    <row r="96" spans="2:8" ht="20.25" x14ac:dyDescent="0.3">
      <c r="C96" s="16" t="s">
        <v>8</v>
      </c>
      <c r="D96" s="72">
        <f>D95/D69</f>
        <v>109.59299853896107</v>
      </c>
      <c r="E96" s="72"/>
      <c r="G96" s="7"/>
      <c r="H96" s="43"/>
    </row>
    <row r="100" spans="2:8" ht="60.75" x14ac:dyDescent="0.8">
      <c r="B100" s="98" t="s">
        <v>48</v>
      </c>
      <c r="C100" s="98"/>
      <c r="D100" s="98"/>
      <c r="E100" s="98"/>
      <c r="F100" s="98"/>
      <c r="G100" s="98"/>
      <c r="H100" s="98"/>
    </row>
    <row r="101" spans="2:8" x14ac:dyDescent="0.25">
      <c r="B101" s="99" t="s">
        <v>35</v>
      </c>
      <c r="C101" s="99"/>
      <c r="D101" s="99"/>
      <c r="E101" s="99"/>
      <c r="F101" s="99"/>
      <c r="G101" s="99"/>
    </row>
    <row r="102" spans="2:8" x14ac:dyDescent="0.25">
      <c r="C102" s="47"/>
      <c r="G102" s="7"/>
    </row>
    <row r="103" spans="2:8" ht="25.5" x14ac:dyDescent="0.25">
      <c r="C103" s="13" t="s">
        <v>5</v>
      </c>
      <c r="D103" s="6"/>
    </row>
    <row r="104" spans="2:8" ht="20.25" x14ac:dyDescent="0.25">
      <c r="B104" s="9"/>
      <c r="C104" s="88" t="s">
        <v>15</v>
      </c>
      <c r="D104" s="91" t="s">
        <v>36</v>
      </c>
      <c r="E104" s="91"/>
      <c r="F104" s="91"/>
      <c r="G104" s="91"/>
      <c r="H104" s="38"/>
    </row>
    <row r="105" spans="2:8" ht="20.25" x14ac:dyDescent="0.25">
      <c r="B105" s="9"/>
      <c r="C105" s="89"/>
      <c r="D105" s="91" t="s">
        <v>37</v>
      </c>
      <c r="E105" s="91"/>
      <c r="F105" s="91"/>
      <c r="G105" s="91"/>
      <c r="H105" s="38"/>
    </row>
    <row r="106" spans="2:8" ht="20.25" x14ac:dyDescent="0.25">
      <c r="B106" s="9"/>
      <c r="C106" s="90"/>
      <c r="D106" s="91" t="s">
        <v>43</v>
      </c>
      <c r="E106" s="91"/>
      <c r="F106" s="91"/>
      <c r="G106" s="91"/>
      <c r="H106" s="38"/>
    </row>
    <row r="107" spans="2:8" x14ac:dyDescent="0.25">
      <c r="C107" s="34" t="s">
        <v>12</v>
      </c>
      <c r="D107" s="48">
        <v>1.3</v>
      </c>
      <c r="E107" s="44"/>
      <c r="F107" s="9"/>
    </row>
    <row r="108" spans="2:8" x14ac:dyDescent="0.25">
      <c r="C108" s="1" t="s">
        <v>9</v>
      </c>
      <c r="D108" s="49">
        <v>260</v>
      </c>
      <c r="E108" s="92" t="s">
        <v>16</v>
      </c>
      <c r="F108" s="93"/>
      <c r="G108" s="96">
        <f>D109/D108</f>
        <v>26.300615384615384</v>
      </c>
    </row>
    <row r="109" spans="2:8" x14ac:dyDescent="0.25">
      <c r="C109" s="1" t="s">
        <v>10</v>
      </c>
      <c r="D109" s="49">
        <v>6838.16</v>
      </c>
      <c r="E109" s="94"/>
      <c r="F109" s="95"/>
      <c r="G109" s="97"/>
    </row>
    <row r="110" spans="2:8" x14ac:dyDescent="0.25">
      <c r="C110" s="36"/>
      <c r="D110" s="37"/>
      <c r="E110" s="45"/>
    </row>
    <row r="111" spans="2:8" x14ac:dyDescent="0.3">
      <c r="C111" s="35" t="s">
        <v>7</v>
      </c>
      <c r="D111" s="53" t="s">
        <v>38</v>
      </c>
    </row>
    <row r="112" spans="2:8" x14ac:dyDescent="0.3">
      <c r="C112" s="35" t="s">
        <v>11</v>
      </c>
      <c r="D112" s="53">
        <v>45</v>
      </c>
    </row>
    <row r="113" spans="2:8" x14ac:dyDescent="0.3">
      <c r="C113" s="35" t="s">
        <v>13</v>
      </c>
      <c r="D113" s="51" t="s">
        <v>33</v>
      </c>
      <c r="E113" s="39"/>
    </row>
    <row r="114" spans="2:8" ht="24" thickBot="1" x14ac:dyDescent="0.3">
      <c r="C114" s="40"/>
      <c r="D114" s="40"/>
    </row>
    <row r="115" spans="2:8" ht="48" thickBot="1" x14ac:dyDescent="0.3">
      <c r="B115" s="73" t="s">
        <v>17</v>
      </c>
      <c r="C115" s="74"/>
      <c r="D115" s="22" t="s">
        <v>20</v>
      </c>
      <c r="E115" s="75" t="s">
        <v>22</v>
      </c>
      <c r="F115" s="76"/>
      <c r="G115" s="2" t="s">
        <v>21</v>
      </c>
    </row>
    <row r="116" spans="2:8" ht="24" thickBot="1" x14ac:dyDescent="0.3">
      <c r="B116" s="77" t="s">
        <v>34</v>
      </c>
      <c r="C116" s="78"/>
      <c r="D116" s="54">
        <v>50.01</v>
      </c>
      <c r="E116" s="55">
        <v>1.3</v>
      </c>
      <c r="F116" s="17" t="s">
        <v>24</v>
      </c>
      <c r="G116" s="25">
        <f t="shared" ref="G116:G123" si="2">D116*E116</f>
        <v>65.013000000000005</v>
      </c>
      <c r="H116" s="79"/>
    </row>
    <row r="117" spans="2:8" x14ac:dyDescent="0.25">
      <c r="B117" s="80" t="s">
        <v>18</v>
      </c>
      <c r="C117" s="81"/>
      <c r="D117" s="64">
        <v>189.45</v>
      </c>
      <c r="E117" s="56">
        <v>0.7</v>
      </c>
      <c r="F117" s="18" t="s">
        <v>25</v>
      </c>
      <c r="G117" s="26">
        <f t="shared" si="2"/>
        <v>132.61499999999998</v>
      </c>
      <c r="H117" s="79"/>
    </row>
    <row r="118" spans="2:8" ht="24" thickBot="1" x14ac:dyDescent="0.3">
      <c r="B118" s="82" t="s">
        <v>19</v>
      </c>
      <c r="C118" s="83"/>
      <c r="D118" s="65">
        <v>762.99</v>
      </c>
      <c r="E118" s="57">
        <v>0.7</v>
      </c>
      <c r="F118" s="19" t="s">
        <v>25</v>
      </c>
      <c r="G118" s="27">
        <f t="shared" si="2"/>
        <v>534.09299999999996</v>
      </c>
      <c r="H118" s="79"/>
    </row>
    <row r="119" spans="2:8" ht="24" thickBot="1" x14ac:dyDescent="0.3">
      <c r="B119" s="84" t="s">
        <v>27</v>
      </c>
      <c r="C119" s="85"/>
      <c r="D119" s="66">
        <v>1409.04</v>
      </c>
      <c r="E119" s="58"/>
      <c r="F119" s="23" t="s">
        <v>24</v>
      </c>
      <c r="G119" s="28">
        <f t="shared" si="2"/>
        <v>0</v>
      </c>
      <c r="H119" s="79"/>
    </row>
    <row r="120" spans="2:8" x14ac:dyDescent="0.25">
      <c r="B120" s="80" t="s">
        <v>32</v>
      </c>
      <c r="C120" s="81"/>
      <c r="D120" s="64">
        <v>5358.15</v>
      </c>
      <c r="E120" s="56">
        <v>1.3</v>
      </c>
      <c r="F120" s="18" t="s">
        <v>24</v>
      </c>
      <c r="G120" s="26">
        <f t="shared" si="2"/>
        <v>6965.5949999999993</v>
      </c>
      <c r="H120" s="79"/>
    </row>
    <row r="121" spans="2:8" x14ac:dyDescent="0.25">
      <c r="B121" s="86" t="s">
        <v>26</v>
      </c>
      <c r="C121" s="87"/>
      <c r="D121" s="67">
        <v>246.53</v>
      </c>
      <c r="E121" s="59"/>
      <c r="F121" s="20" t="s">
        <v>24</v>
      </c>
      <c r="G121" s="29">
        <f t="shared" si="2"/>
        <v>0</v>
      </c>
      <c r="H121" s="79"/>
    </row>
    <row r="122" spans="2:8" x14ac:dyDescent="0.25">
      <c r="B122" s="86" t="s">
        <v>28</v>
      </c>
      <c r="C122" s="87"/>
      <c r="D122" s="68">
        <v>4374.5</v>
      </c>
      <c r="E122" s="60">
        <v>1.3</v>
      </c>
      <c r="F122" s="20" t="s">
        <v>24</v>
      </c>
      <c r="G122" s="29">
        <f t="shared" si="2"/>
        <v>5686.85</v>
      </c>
      <c r="H122" s="79"/>
    </row>
    <row r="123" spans="2:8" x14ac:dyDescent="0.25">
      <c r="B123" s="86" t="s">
        <v>29</v>
      </c>
      <c r="C123" s="87"/>
      <c r="D123" s="68">
        <v>1282.45</v>
      </c>
      <c r="E123" s="60">
        <v>1.3</v>
      </c>
      <c r="F123" s="20" t="s">
        <v>24</v>
      </c>
      <c r="G123" s="29">
        <f t="shared" si="2"/>
        <v>1667.1850000000002</v>
      </c>
      <c r="H123" s="79"/>
    </row>
    <row r="124" spans="2:8" x14ac:dyDescent="0.25">
      <c r="B124" s="86" t="s">
        <v>31</v>
      </c>
      <c r="C124" s="87"/>
      <c r="D124" s="68">
        <v>1000.47</v>
      </c>
      <c r="E124" s="60">
        <v>1.3</v>
      </c>
      <c r="F124" s="20" t="s">
        <v>24</v>
      </c>
      <c r="G124" s="29">
        <f>D124*E124</f>
        <v>1300.6110000000001</v>
      </c>
      <c r="H124" s="79"/>
    </row>
    <row r="125" spans="2:8" ht="24" thickBot="1" x14ac:dyDescent="0.3">
      <c r="B125" s="82" t="s">
        <v>30</v>
      </c>
      <c r="C125" s="83"/>
      <c r="D125" s="69">
        <v>778.61</v>
      </c>
      <c r="E125" s="57">
        <v>13</v>
      </c>
      <c r="F125" s="19" t="s">
        <v>24</v>
      </c>
      <c r="G125" s="30">
        <f>D125*E125</f>
        <v>10121.93</v>
      </c>
      <c r="H125" s="79"/>
    </row>
    <row r="126" spans="2:8" x14ac:dyDescent="0.25">
      <c r="C126" s="3"/>
      <c r="D126" s="3"/>
      <c r="E126" s="4"/>
      <c r="F126" s="4"/>
      <c r="H126" s="41"/>
    </row>
    <row r="127" spans="2:8" ht="25.5" x14ac:dyDescent="0.25">
      <c r="C127" s="13" t="s">
        <v>14</v>
      </c>
      <c r="D127" s="6"/>
    </row>
    <row r="128" spans="2:8" ht="20.25" x14ac:dyDescent="0.25">
      <c r="C128" s="70" t="s">
        <v>6</v>
      </c>
      <c r="D128" s="46" t="s">
        <v>0</v>
      </c>
      <c r="E128" s="8">
        <f>IF(G116&gt;0, ROUND((G116+D109)/D109,2), 0)</f>
        <v>1.01</v>
      </c>
      <c r="F128" s="8"/>
      <c r="G128" s="9"/>
      <c r="H128" s="7"/>
    </row>
    <row r="129" spans="2:8" x14ac:dyDescent="0.25">
      <c r="C129" s="70"/>
      <c r="D129" s="46" t="s">
        <v>1</v>
      </c>
      <c r="E129" s="8">
        <f>IF(SUM(G117:G118)&gt;0,ROUND((G117+G118+D109)/D109,2),0)</f>
        <v>1.1000000000000001</v>
      </c>
      <c r="F129" s="8"/>
      <c r="G129" s="10"/>
      <c r="H129" s="42"/>
    </row>
    <row r="130" spans="2:8" x14ac:dyDescent="0.25">
      <c r="C130" s="70"/>
      <c r="D130" s="46" t="s">
        <v>2</v>
      </c>
      <c r="E130" s="8">
        <f>IF(G119&gt;0,ROUND((G119+D109)/D109,2),0)</f>
        <v>0</v>
      </c>
      <c r="F130" s="11"/>
      <c r="G130" s="10"/>
    </row>
    <row r="131" spans="2:8" x14ac:dyDescent="0.25">
      <c r="C131" s="70"/>
      <c r="D131" s="12" t="s">
        <v>3</v>
      </c>
      <c r="E131" s="31">
        <f>IF(SUM(G120:G125)&gt;0,ROUND((SUM(G120:G125)+D109)/D109,2),0)</f>
        <v>4.76</v>
      </c>
      <c r="F131" s="9"/>
      <c r="G131" s="10"/>
    </row>
    <row r="132" spans="2:8" ht="25.5" x14ac:dyDescent="0.25">
      <c r="D132" s="32" t="s">
        <v>4</v>
      </c>
      <c r="E132" s="33">
        <f>SUM(E128:E131)-IF(VALUE(COUNTIF(E128:E131,"&gt;0"))=4,3,0)-IF(VALUE(COUNTIF(E128:E131,"&gt;0"))=3,2,0)-IF(VALUE(COUNTIF(E128:E131,"&gt;0"))=2,1,0)</f>
        <v>4.87</v>
      </c>
      <c r="F132" s="24"/>
    </row>
    <row r="133" spans="2:8" x14ac:dyDescent="0.25">
      <c r="E133" s="14"/>
    </row>
    <row r="134" spans="2:8" ht="25.5" x14ac:dyDescent="0.35">
      <c r="B134" s="21"/>
      <c r="C134" s="15" t="s">
        <v>23</v>
      </c>
      <c r="D134" s="71">
        <f>E132*D109</f>
        <v>33301.839200000002</v>
      </c>
      <c r="E134" s="71"/>
    </row>
    <row r="135" spans="2:8" ht="20.25" x14ac:dyDescent="0.3">
      <c r="C135" s="16" t="s">
        <v>8</v>
      </c>
      <c r="D135" s="72">
        <f>D134/D108</f>
        <v>128.08399692307694</v>
      </c>
      <c r="E135" s="72"/>
      <c r="G135" s="7"/>
      <c r="H135" s="43"/>
    </row>
    <row r="139" spans="2:8" ht="60.75" x14ac:dyDescent="0.8">
      <c r="B139" s="98" t="s">
        <v>49</v>
      </c>
      <c r="C139" s="98"/>
      <c r="D139" s="98"/>
      <c r="E139" s="98"/>
      <c r="F139" s="98"/>
      <c r="G139" s="98"/>
      <c r="H139" s="98"/>
    </row>
    <row r="140" spans="2:8" x14ac:dyDescent="0.25">
      <c r="B140" s="99" t="s">
        <v>35</v>
      </c>
      <c r="C140" s="99"/>
      <c r="D140" s="99"/>
      <c r="E140" s="99"/>
      <c r="F140" s="99"/>
      <c r="G140" s="99"/>
    </row>
    <row r="141" spans="2:8" x14ac:dyDescent="0.25">
      <c r="C141" s="47"/>
      <c r="G141" s="7"/>
    </row>
    <row r="142" spans="2:8" ht="25.5" x14ac:dyDescent="0.25">
      <c r="C142" s="13" t="s">
        <v>5</v>
      </c>
      <c r="D142" s="6"/>
    </row>
    <row r="143" spans="2:8" ht="20.25" x14ac:dyDescent="0.25">
      <c r="B143" s="9"/>
      <c r="C143" s="88" t="s">
        <v>15</v>
      </c>
      <c r="D143" s="91" t="s">
        <v>36</v>
      </c>
      <c r="E143" s="91"/>
      <c r="F143" s="91"/>
      <c r="G143" s="91"/>
      <c r="H143" s="38"/>
    </row>
    <row r="144" spans="2:8" ht="20.25" x14ac:dyDescent="0.25">
      <c r="B144" s="9"/>
      <c r="C144" s="89"/>
      <c r="D144" s="91" t="s">
        <v>37</v>
      </c>
      <c r="E144" s="91"/>
      <c r="F144" s="91"/>
      <c r="G144" s="91"/>
      <c r="H144" s="38"/>
    </row>
    <row r="145" spans="2:8" ht="20.25" x14ac:dyDescent="0.25">
      <c r="B145" s="9"/>
      <c r="C145" s="90"/>
      <c r="D145" s="91" t="s">
        <v>44</v>
      </c>
      <c r="E145" s="91"/>
      <c r="F145" s="91"/>
      <c r="G145" s="91"/>
      <c r="H145" s="38"/>
    </row>
    <row r="146" spans="2:8" x14ac:dyDescent="0.25">
      <c r="C146" s="34" t="s">
        <v>12</v>
      </c>
      <c r="D146" s="48">
        <v>2.1</v>
      </c>
      <c r="E146" s="44"/>
      <c r="F146" s="9"/>
    </row>
    <row r="147" spans="2:8" x14ac:dyDescent="0.25">
      <c r="C147" s="1" t="s">
        <v>9</v>
      </c>
      <c r="D147" s="49">
        <v>449</v>
      </c>
      <c r="E147" s="92" t="s">
        <v>16</v>
      </c>
      <c r="F147" s="93"/>
      <c r="G147" s="96">
        <f>D148/D147</f>
        <v>38.305835189309576</v>
      </c>
    </row>
    <row r="148" spans="2:8" x14ac:dyDescent="0.25">
      <c r="C148" s="1" t="s">
        <v>10</v>
      </c>
      <c r="D148" s="49">
        <v>17199.32</v>
      </c>
      <c r="E148" s="94"/>
      <c r="F148" s="95"/>
      <c r="G148" s="97"/>
    </row>
    <row r="149" spans="2:8" x14ac:dyDescent="0.25">
      <c r="C149" s="36"/>
      <c r="D149" s="37"/>
      <c r="E149" s="45"/>
    </row>
    <row r="150" spans="2:8" x14ac:dyDescent="0.3">
      <c r="C150" s="35" t="s">
        <v>7</v>
      </c>
      <c r="D150" s="53" t="s">
        <v>45</v>
      </c>
    </row>
    <row r="151" spans="2:8" x14ac:dyDescent="0.3">
      <c r="C151" s="35" t="s">
        <v>11</v>
      </c>
      <c r="D151" s="53">
        <v>80</v>
      </c>
    </row>
    <row r="152" spans="2:8" x14ac:dyDescent="0.3">
      <c r="C152" s="35" t="s">
        <v>13</v>
      </c>
      <c r="D152" s="51" t="s">
        <v>33</v>
      </c>
      <c r="E152" s="39"/>
    </row>
    <row r="153" spans="2:8" ht="24" thickBot="1" x14ac:dyDescent="0.3">
      <c r="C153" s="40"/>
      <c r="D153" s="40"/>
    </row>
    <row r="154" spans="2:8" ht="48" thickBot="1" x14ac:dyDescent="0.3">
      <c r="B154" s="73" t="s">
        <v>17</v>
      </c>
      <c r="C154" s="74"/>
      <c r="D154" s="22" t="s">
        <v>20</v>
      </c>
      <c r="E154" s="75" t="s">
        <v>22</v>
      </c>
      <c r="F154" s="76"/>
      <c r="G154" s="2" t="s">
        <v>21</v>
      </c>
    </row>
    <row r="155" spans="2:8" ht="24" thickBot="1" x14ac:dyDescent="0.3">
      <c r="B155" s="77" t="s">
        <v>34</v>
      </c>
      <c r="C155" s="78"/>
      <c r="D155" s="52">
        <v>50.01</v>
      </c>
      <c r="E155" s="55">
        <v>2.1</v>
      </c>
      <c r="F155" s="17" t="s">
        <v>24</v>
      </c>
      <c r="G155" s="25">
        <f t="shared" ref="G155:G162" si="3">D155*E155</f>
        <v>105.021</v>
      </c>
      <c r="H155" s="79"/>
    </row>
    <row r="156" spans="2:8" x14ac:dyDescent="0.25">
      <c r="B156" s="80" t="s">
        <v>18</v>
      </c>
      <c r="C156" s="81"/>
      <c r="D156" s="64">
        <v>189.45</v>
      </c>
      <c r="E156" s="56">
        <v>0.6</v>
      </c>
      <c r="F156" s="18" t="s">
        <v>25</v>
      </c>
      <c r="G156" s="26">
        <f t="shared" si="3"/>
        <v>113.66999999999999</v>
      </c>
      <c r="H156" s="79"/>
    </row>
    <row r="157" spans="2:8" ht="24" thickBot="1" x14ac:dyDescent="0.3">
      <c r="B157" s="82" t="s">
        <v>19</v>
      </c>
      <c r="C157" s="83"/>
      <c r="D157" s="65">
        <v>762.99</v>
      </c>
      <c r="E157" s="57">
        <v>0.6</v>
      </c>
      <c r="F157" s="19" t="s">
        <v>25</v>
      </c>
      <c r="G157" s="27">
        <f t="shared" si="3"/>
        <v>457.79399999999998</v>
      </c>
      <c r="H157" s="79"/>
    </row>
    <row r="158" spans="2:8" ht="24" thickBot="1" x14ac:dyDescent="0.3">
      <c r="B158" s="84" t="s">
        <v>27</v>
      </c>
      <c r="C158" s="85"/>
      <c r="D158" s="66">
        <v>1409.04</v>
      </c>
      <c r="E158" s="58"/>
      <c r="F158" s="23" t="s">
        <v>24</v>
      </c>
      <c r="G158" s="28">
        <f t="shared" si="3"/>
        <v>0</v>
      </c>
      <c r="H158" s="79"/>
    </row>
    <row r="159" spans="2:8" x14ac:dyDescent="0.25">
      <c r="B159" s="80" t="s">
        <v>32</v>
      </c>
      <c r="C159" s="81"/>
      <c r="D159" s="64">
        <v>5358.15</v>
      </c>
      <c r="E159" s="56">
        <v>2.1</v>
      </c>
      <c r="F159" s="18" t="s">
        <v>24</v>
      </c>
      <c r="G159" s="26">
        <f t="shared" si="3"/>
        <v>11252.115</v>
      </c>
      <c r="H159" s="79"/>
    </row>
    <row r="160" spans="2:8" x14ac:dyDescent="0.25">
      <c r="B160" s="86" t="s">
        <v>26</v>
      </c>
      <c r="C160" s="87"/>
      <c r="D160" s="67">
        <v>246.53</v>
      </c>
      <c r="E160" s="59"/>
      <c r="F160" s="20" t="s">
        <v>24</v>
      </c>
      <c r="G160" s="29">
        <f t="shared" si="3"/>
        <v>0</v>
      </c>
      <c r="H160" s="79"/>
    </row>
    <row r="161" spans="2:8" x14ac:dyDescent="0.25">
      <c r="B161" s="86" t="s">
        <v>28</v>
      </c>
      <c r="C161" s="87"/>
      <c r="D161" s="68">
        <v>4374.5</v>
      </c>
      <c r="E161" s="60">
        <v>2.1</v>
      </c>
      <c r="F161" s="20" t="s">
        <v>24</v>
      </c>
      <c r="G161" s="29">
        <f t="shared" si="3"/>
        <v>9186.4500000000007</v>
      </c>
      <c r="H161" s="79"/>
    </row>
    <row r="162" spans="2:8" x14ac:dyDescent="0.25">
      <c r="B162" s="86" t="s">
        <v>29</v>
      </c>
      <c r="C162" s="87"/>
      <c r="D162" s="68">
        <v>1282.45</v>
      </c>
      <c r="E162" s="60">
        <v>2.1</v>
      </c>
      <c r="F162" s="20" t="s">
        <v>24</v>
      </c>
      <c r="G162" s="29">
        <f t="shared" si="3"/>
        <v>2693.1450000000004</v>
      </c>
      <c r="H162" s="79"/>
    </row>
    <row r="163" spans="2:8" x14ac:dyDescent="0.25">
      <c r="B163" s="86" t="s">
        <v>31</v>
      </c>
      <c r="C163" s="87"/>
      <c r="D163" s="68">
        <v>1000.47</v>
      </c>
      <c r="E163" s="60">
        <v>2.1</v>
      </c>
      <c r="F163" s="20" t="s">
        <v>24</v>
      </c>
      <c r="G163" s="29">
        <f>D163*E163</f>
        <v>2100.9870000000001</v>
      </c>
      <c r="H163" s="79"/>
    </row>
    <row r="164" spans="2:8" ht="24" thickBot="1" x14ac:dyDescent="0.3">
      <c r="B164" s="82" t="s">
        <v>30</v>
      </c>
      <c r="C164" s="83"/>
      <c r="D164" s="69">
        <v>778.61</v>
      </c>
      <c r="E164" s="57">
        <v>21</v>
      </c>
      <c r="F164" s="19" t="s">
        <v>24</v>
      </c>
      <c r="G164" s="30">
        <f>D164*E164</f>
        <v>16350.81</v>
      </c>
      <c r="H164" s="79"/>
    </row>
    <row r="165" spans="2:8" x14ac:dyDescent="0.25">
      <c r="C165" s="3"/>
      <c r="D165" s="3"/>
      <c r="E165" s="4"/>
      <c r="F165" s="4"/>
      <c r="H165" s="41"/>
    </row>
    <row r="166" spans="2:8" ht="25.5" x14ac:dyDescent="0.25">
      <c r="C166" s="13" t="s">
        <v>14</v>
      </c>
      <c r="D166" s="6"/>
    </row>
    <row r="167" spans="2:8" ht="20.25" x14ac:dyDescent="0.25">
      <c r="C167" s="70" t="s">
        <v>6</v>
      </c>
      <c r="D167" s="46" t="s">
        <v>0</v>
      </c>
      <c r="E167" s="8">
        <f>IF(G155&gt;0, ROUND((G155+D148)/D148,2), 0)</f>
        <v>1.01</v>
      </c>
      <c r="F167" s="8"/>
      <c r="G167" s="9"/>
      <c r="H167" s="7"/>
    </row>
    <row r="168" spans="2:8" x14ac:dyDescent="0.25">
      <c r="C168" s="70"/>
      <c r="D168" s="46" t="s">
        <v>1</v>
      </c>
      <c r="E168" s="8">
        <f>IF(SUM(G156:G157)&gt;0,ROUND((G156+G157+D148)/D148,2),0)</f>
        <v>1.03</v>
      </c>
      <c r="F168" s="8"/>
      <c r="G168" s="10"/>
      <c r="H168" s="42"/>
    </row>
    <row r="169" spans="2:8" x14ac:dyDescent="0.25">
      <c r="C169" s="70"/>
      <c r="D169" s="46" t="s">
        <v>2</v>
      </c>
      <c r="E169" s="8">
        <f>IF(G158&gt;0,ROUND((G158+D148)/D148,2),0)</f>
        <v>0</v>
      </c>
      <c r="F169" s="11"/>
      <c r="G169" s="10"/>
    </row>
    <row r="170" spans="2:8" x14ac:dyDescent="0.25">
      <c r="C170" s="70"/>
      <c r="D170" s="12" t="s">
        <v>3</v>
      </c>
      <c r="E170" s="31">
        <f>IF(SUM(G159:G164)&gt;0,ROUND((SUM(G159:G164)+D148)/D148,2),0)</f>
        <v>3.42</v>
      </c>
      <c r="F170" s="9"/>
      <c r="G170" s="10"/>
    </row>
    <row r="171" spans="2:8" ht="25.5" x14ac:dyDescent="0.25">
      <c r="D171" s="32" t="s">
        <v>4</v>
      </c>
      <c r="E171" s="33">
        <f>SUM(E167:E170)-IF(VALUE(COUNTIF(E167:E170,"&gt;0"))=4,3,0)-IF(VALUE(COUNTIF(E167:E170,"&gt;0"))=3,2,0)-IF(VALUE(COUNTIF(E167:E170,"&gt;0"))=2,1,0)</f>
        <v>3.46</v>
      </c>
      <c r="F171" s="24"/>
    </row>
    <row r="172" spans="2:8" x14ac:dyDescent="0.25">
      <c r="E172" s="14"/>
    </row>
    <row r="173" spans="2:8" ht="25.5" x14ac:dyDescent="0.35">
      <c r="B173" s="21"/>
      <c r="C173" s="15" t="s">
        <v>23</v>
      </c>
      <c r="D173" s="71">
        <f>E171*D148</f>
        <v>59509.647199999999</v>
      </c>
      <c r="E173" s="71"/>
    </row>
    <row r="174" spans="2:8" ht="20.25" x14ac:dyDescent="0.3">
      <c r="C174" s="16" t="s">
        <v>8</v>
      </c>
      <c r="D174" s="72">
        <f>D173/D147</f>
        <v>132.53818975501113</v>
      </c>
      <c r="E174" s="72"/>
      <c r="G174" s="7"/>
      <c r="H174" s="43"/>
    </row>
  </sheetData>
  <sheetProtection formatRows="0" insertColumns="0" insertRows="0"/>
  <mergeCells count="96">
    <mergeCell ref="B9:H9"/>
    <mergeCell ref="B10:G10"/>
    <mergeCell ref="C13:C15"/>
    <mergeCell ref="D13:G13"/>
    <mergeCell ref="D14:G14"/>
    <mergeCell ref="D15:G15"/>
    <mergeCell ref="E17:F18"/>
    <mergeCell ref="G17:G18"/>
    <mergeCell ref="B24:C24"/>
    <mergeCell ref="E24:F24"/>
    <mergeCell ref="B25:C25"/>
    <mergeCell ref="H25:H34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B61:H61"/>
    <mergeCell ref="B62:G62"/>
    <mergeCell ref="C37:C40"/>
    <mergeCell ref="D43:E43"/>
    <mergeCell ref="D44:E44"/>
    <mergeCell ref="C65:C67"/>
    <mergeCell ref="D65:G65"/>
    <mergeCell ref="D66:G66"/>
    <mergeCell ref="D67:G67"/>
    <mergeCell ref="E69:F70"/>
    <mergeCell ref="G69:G70"/>
    <mergeCell ref="B76:C76"/>
    <mergeCell ref="E76:F76"/>
    <mergeCell ref="B77:C77"/>
    <mergeCell ref="H77:H86"/>
    <mergeCell ref="B78:C78"/>
    <mergeCell ref="B79:C79"/>
    <mergeCell ref="B80:C80"/>
    <mergeCell ref="B81:C81"/>
    <mergeCell ref="B82:C82"/>
    <mergeCell ref="B83:C83"/>
    <mergeCell ref="B84:C84"/>
    <mergeCell ref="B85:C85"/>
    <mergeCell ref="B86:C86"/>
    <mergeCell ref="B100:H100"/>
    <mergeCell ref="B101:G101"/>
    <mergeCell ref="C89:C92"/>
    <mergeCell ref="D95:E95"/>
    <mergeCell ref="D96:E96"/>
    <mergeCell ref="C104:C106"/>
    <mergeCell ref="D104:G104"/>
    <mergeCell ref="D105:G105"/>
    <mergeCell ref="D106:G106"/>
    <mergeCell ref="E108:F109"/>
    <mergeCell ref="G108:G109"/>
    <mergeCell ref="B115:C115"/>
    <mergeCell ref="E115:F115"/>
    <mergeCell ref="B116:C116"/>
    <mergeCell ref="H116:H125"/>
    <mergeCell ref="B117:C117"/>
    <mergeCell ref="B118:C118"/>
    <mergeCell ref="B119:C119"/>
    <mergeCell ref="B120:C120"/>
    <mergeCell ref="B121:C121"/>
    <mergeCell ref="B122:C122"/>
    <mergeCell ref="B123:C123"/>
    <mergeCell ref="B124:C124"/>
    <mergeCell ref="B125:C125"/>
    <mergeCell ref="B139:H139"/>
    <mergeCell ref="B140:G140"/>
    <mergeCell ref="C128:C131"/>
    <mergeCell ref="D134:E134"/>
    <mergeCell ref="D135:E135"/>
    <mergeCell ref="C143:C145"/>
    <mergeCell ref="D143:G143"/>
    <mergeCell ref="D144:G144"/>
    <mergeCell ref="D145:G145"/>
    <mergeCell ref="E147:F148"/>
    <mergeCell ref="G147:G148"/>
    <mergeCell ref="H155:H164"/>
    <mergeCell ref="B156:C156"/>
    <mergeCell ref="B157:C157"/>
    <mergeCell ref="B158:C158"/>
    <mergeCell ref="B159:C159"/>
    <mergeCell ref="B160:C160"/>
    <mergeCell ref="B161:C161"/>
    <mergeCell ref="B162:C162"/>
    <mergeCell ref="B163:C163"/>
    <mergeCell ref="B164:C164"/>
    <mergeCell ref="C167:C170"/>
    <mergeCell ref="D173:E173"/>
    <mergeCell ref="D174:E174"/>
    <mergeCell ref="B154:C154"/>
    <mergeCell ref="E154:F154"/>
    <mergeCell ref="B155:C155"/>
  </mergeCells>
  <dataValidations count="1">
    <dataValidation type="list" allowBlank="1" showInputMessage="1" showErrorMessage="1" sqref="D152 D74 D113 D22">
      <formula1>способ_рубки</formula1>
    </dataValidation>
  </dataValidations>
  <pageMargins left="0.25" right="0.25" top="0.54166666666666663" bottom="0.75" header="0.3" footer="0.3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Расчет стоимости по Методике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Imamova</dc:creator>
  <cp:lastModifiedBy>Алексей М. Мосунов</cp:lastModifiedBy>
  <cp:lastPrinted>2019-03-15T10:34:28Z</cp:lastPrinted>
  <dcterms:created xsi:type="dcterms:W3CDTF">2016-01-18T14:22:10Z</dcterms:created>
  <dcterms:modified xsi:type="dcterms:W3CDTF">2019-06-24T12:49:54Z</dcterms:modified>
</cp:coreProperties>
</file>