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9.03 Бав Бол Нур\Болгарское\"/>
    </mc:Choice>
  </mc:AlternateContent>
  <bookViews>
    <workbookView xWindow="0" yWindow="0" windowWidth="15600" windowHeight="11760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Методике'!#REF!</definedName>
    <definedName name="способ_рубки">'Расчет стоимости по Методике'!#REF!</definedName>
  </definedNames>
  <calcPr calcId="162913"/>
</workbook>
</file>

<file path=xl/calcChain.xml><?xml version="1.0" encoding="utf-8"?>
<calcChain xmlns="http://schemas.openxmlformats.org/spreadsheetml/2006/main">
  <c r="G211" i="4" l="1"/>
  <c r="G210" i="4"/>
  <c r="G209" i="4"/>
  <c r="G208" i="4"/>
  <c r="G207" i="4"/>
  <c r="G206" i="4"/>
  <c r="G205" i="4"/>
  <c r="E216" i="4" s="1"/>
  <c r="G204" i="4"/>
  <c r="G203" i="4"/>
  <c r="G202" i="4"/>
  <c r="E214" i="4" s="1"/>
  <c r="G194" i="4"/>
  <c r="G174" i="4"/>
  <c r="G173" i="4"/>
  <c r="G172" i="4"/>
  <c r="G171" i="4"/>
  <c r="G170" i="4"/>
  <c r="G169" i="4"/>
  <c r="G168" i="4"/>
  <c r="E179" i="4" s="1"/>
  <c r="G167" i="4"/>
  <c r="G166" i="4"/>
  <c r="G165" i="4"/>
  <c r="E177" i="4" s="1"/>
  <c r="G157" i="4"/>
  <c r="G137" i="4"/>
  <c r="G136" i="4"/>
  <c r="G135" i="4"/>
  <c r="G134" i="4"/>
  <c r="G133" i="4"/>
  <c r="G132" i="4"/>
  <c r="G131" i="4"/>
  <c r="E142" i="4" s="1"/>
  <c r="G130" i="4"/>
  <c r="G129" i="4"/>
  <c r="G128" i="4"/>
  <c r="E140" i="4" s="1"/>
  <c r="G120" i="4"/>
  <c r="G100" i="4"/>
  <c r="G99" i="4"/>
  <c r="G98" i="4"/>
  <c r="G97" i="4"/>
  <c r="G96" i="4"/>
  <c r="G95" i="4"/>
  <c r="G94" i="4"/>
  <c r="E105" i="4" s="1"/>
  <c r="G93" i="4"/>
  <c r="G92" i="4"/>
  <c r="G91" i="4"/>
  <c r="E103" i="4" s="1"/>
  <c r="G83" i="4"/>
  <c r="G63" i="4"/>
  <c r="G62" i="4"/>
  <c r="G61" i="4"/>
  <c r="G60" i="4"/>
  <c r="G59" i="4"/>
  <c r="G58" i="4"/>
  <c r="G57" i="4"/>
  <c r="E68" i="4" s="1"/>
  <c r="G56" i="4"/>
  <c r="G55" i="4"/>
  <c r="G54" i="4"/>
  <c r="E66" i="4" s="1"/>
  <c r="G46" i="4"/>
  <c r="G26" i="4"/>
  <c r="G25" i="4"/>
  <c r="G24" i="4"/>
  <c r="G23" i="4"/>
  <c r="G22" i="4"/>
  <c r="G21" i="4"/>
  <c r="G20" i="4"/>
  <c r="E31" i="4" s="1"/>
  <c r="G19" i="4"/>
  <c r="G18" i="4"/>
  <c r="G17" i="4"/>
  <c r="E29" i="4" s="1"/>
  <c r="G9" i="4"/>
  <c r="E104" i="4" l="1"/>
  <c r="E178" i="4"/>
  <c r="E141" i="4"/>
  <c r="E67" i="4"/>
  <c r="E30" i="4"/>
  <c r="E143" i="4"/>
  <c r="E106" i="4"/>
  <c r="E217" i="4"/>
  <c r="E215" i="4"/>
  <c r="E180" i="4"/>
  <c r="E69" i="4"/>
  <c r="E32" i="4"/>
  <c r="E107" i="4" l="1"/>
  <c r="D109" i="4" s="1"/>
  <c r="D110" i="4" s="1"/>
  <c r="E181" i="4"/>
  <c r="D183" i="4" s="1"/>
  <c r="D184" i="4" s="1"/>
  <c r="E144" i="4"/>
  <c r="D146" i="4" s="1"/>
  <c r="D147" i="4" s="1"/>
  <c r="E70" i="4"/>
  <c r="D72" i="4" s="1"/>
  <c r="D73" i="4" s="1"/>
  <c r="E33" i="4"/>
  <c r="D35" i="4" s="1"/>
  <c r="D36" i="4" s="1"/>
  <c r="E218" i="4"/>
  <c r="D220" i="4" s="1"/>
  <c r="D221" i="4" s="1"/>
</calcChain>
</file>

<file path=xl/sharedStrings.xml><?xml version="1.0" encoding="utf-8"?>
<sst xmlns="http://schemas.openxmlformats.org/spreadsheetml/2006/main" count="300" uniqueCount="58">
  <si>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</si>
  <si>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</si>
  <si>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</si>
  <si>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</si>
  <si>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</si>
  <si>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</si>
  <si>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</si>
  <si>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</si>
  <si>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</si>
  <si>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</si>
  <si>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</si>
  <si>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</si>
  <si>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</si>
  <si>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</si>
  <si>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</si>
  <si>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</si>
  <si>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</si>
  <si>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</si>
  <si>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</si>
  <si>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</si>
  <si>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</si>
  <si>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</si>
  <si>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</si>
  <si>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</si>
  <si>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</si>
  <si>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</si>
  <si>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</si>
  <si>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</si>
  <si>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</si>
  <si>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</si>
  <si>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</si>
  <si>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</si>
  <si>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</si>
  <si>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</si>
  <si>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</si>
  <si>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</si>
  <si>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</si>
  <si>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80 лет</t>
  </si>
  <si>
    <t>60 лет</t>
  </si>
  <si>
    <t>ГКУ "Болгарское лесничество"</t>
  </si>
  <si>
    <t>Спасское участковое лесничество</t>
  </si>
  <si>
    <t>кв. 50 выд. 16 делянка 1</t>
  </si>
  <si>
    <t>6Б3ЛП1С</t>
  </si>
  <si>
    <t>5Б2ОС3С+ЛП</t>
  </si>
  <si>
    <t>85 лет</t>
  </si>
  <si>
    <t>Никольское участковое лесничество</t>
  </si>
  <si>
    <t>кв. 81 выд. 11 делянка 1</t>
  </si>
  <si>
    <t>7ОС1Б1ЛП1ДН</t>
  </si>
  <si>
    <t>кв. 81 выд. 11 делянка 2</t>
  </si>
  <si>
    <t>кв. 81 выд. 11 делянка 3</t>
  </si>
  <si>
    <t>кв. 81 выд. 11 делянка 4</t>
  </si>
  <si>
    <t>кв. 17 выд. 8 делянка 3</t>
  </si>
  <si>
    <t>ЛОТ № 9</t>
  </si>
  <si>
    <t>ЛОТ № 10</t>
  </si>
  <si>
    <t>ЛОТ № 11</t>
  </si>
  <si>
    <t>ЛОТ № 12</t>
  </si>
  <si>
    <t>ЛОТ № 13</t>
  </si>
  <si>
    <t>ЛОТ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</si>
</sst>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right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1"/>
  <sheetViews>
    <sheetView tabSelected="1" zoomScale="70" zoomScaleNormal="70" zoomScaleSheetLayoutView="85" zoomScalePageLayoutView="85" workbookViewId="0">
      <selection activeCell="L194" sqref="L194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8" hidden="1" customWidth="1"/>
    <col min="11" max="16384" width="9.140625" style="7"/>
  </cols>
  <sheetData>
    <row r="1" spans="2:8" ht="60.75" x14ac:dyDescent="0.8">
      <c r="B1" s="78" t="s">
        <v>52</v>
      </c>
      <c r="C1" s="78"/>
      <c r="D1" s="78"/>
      <c r="E1" s="78"/>
      <c r="F1" s="78"/>
      <c r="G1" s="78"/>
      <c r="H1" s="78"/>
    </row>
    <row r="2" spans="2:8" ht="53.25" customHeight="1" x14ac:dyDescent="0.25">
      <c r="B2" s="79" t="s">
        <v>36</v>
      </c>
      <c r="C2" s="79"/>
      <c r="D2" s="79"/>
      <c r="E2" s="79"/>
      <c r="F2" s="79"/>
      <c r="G2" s="79"/>
    </row>
    <row r="3" spans="2:8" x14ac:dyDescent="0.25">
      <c r="C3" s="47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65" t="s">
        <v>15</v>
      </c>
      <c r="D5" s="68" t="s">
        <v>39</v>
      </c>
      <c r="E5" s="68"/>
      <c r="F5" s="68"/>
      <c r="G5" s="68"/>
      <c r="H5" s="38"/>
    </row>
    <row r="6" spans="2:8" ht="20.25" x14ac:dyDescent="0.25">
      <c r="B6" s="9"/>
      <c r="C6" s="66"/>
      <c r="D6" s="68" t="s">
        <v>40</v>
      </c>
      <c r="E6" s="68"/>
      <c r="F6" s="68"/>
      <c r="G6" s="68"/>
      <c r="H6" s="38"/>
    </row>
    <row r="7" spans="2:8" ht="20.25" x14ac:dyDescent="0.25">
      <c r="B7" s="9"/>
      <c r="C7" s="67"/>
      <c r="D7" s="68" t="s">
        <v>51</v>
      </c>
      <c r="E7" s="68"/>
      <c r="F7" s="68"/>
      <c r="G7" s="68"/>
      <c r="H7" s="38"/>
    </row>
    <row r="8" spans="2:8" x14ac:dyDescent="0.25">
      <c r="C8" s="34" t="s">
        <v>12</v>
      </c>
      <c r="D8" s="48">
        <v>3.9</v>
      </c>
      <c r="E8" s="44"/>
      <c r="F8" s="9"/>
    </row>
    <row r="9" spans="2:8" x14ac:dyDescent="0.25">
      <c r="C9" s="1" t="s">
        <v>9</v>
      </c>
      <c r="D9" s="49">
        <v>197</v>
      </c>
      <c r="E9" s="69" t="s">
        <v>16</v>
      </c>
      <c r="F9" s="70"/>
      <c r="G9" s="73">
        <f>D10/D9</f>
        <v>28.903147208121826</v>
      </c>
    </row>
    <row r="10" spans="2:8" x14ac:dyDescent="0.25">
      <c r="C10" s="1" t="s">
        <v>10</v>
      </c>
      <c r="D10" s="49">
        <v>5693.92</v>
      </c>
      <c r="E10" s="71"/>
      <c r="F10" s="72"/>
      <c r="G10" s="74"/>
    </row>
    <row r="11" spans="2:8" x14ac:dyDescent="0.25">
      <c r="C11" s="36"/>
      <c r="D11" s="37"/>
      <c r="E11" s="45"/>
    </row>
    <row r="12" spans="2:8" x14ac:dyDescent="0.3">
      <c r="C12" s="35" t="s">
        <v>7</v>
      </c>
      <c r="D12" s="50" t="s">
        <v>43</v>
      </c>
    </row>
    <row r="13" spans="2:8" x14ac:dyDescent="0.3">
      <c r="C13" s="35" t="s">
        <v>11</v>
      </c>
      <c r="D13" s="50" t="s">
        <v>44</v>
      </c>
    </row>
    <row r="14" spans="2:8" x14ac:dyDescent="0.3">
      <c r="C14" s="35" t="s">
        <v>13</v>
      </c>
      <c r="D14" s="59" t="s">
        <v>34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93" t="s">
        <v>17</v>
      </c>
      <c r="C16" s="94"/>
      <c r="D16" s="22" t="s">
        <v>20</v>
      </c>
      <c r="E16" s="90" t="s">
        <v>22</v>
      </c>
      <c r="F16" s="91"/>
      <c r="G16" s="2" t="s">
        <v>21</v>
      </c>
    </row>
    <row r="17" spans="2:8" ht="24" thickBot="1" x14ac:dyDescent="0.3">
      <c r="B17" s="84" t="s">
        <v>35</v>
      </c>
      <c r="C17" s="85"/>
      <c r="D17" s="60">
        <v>50.01</v>
      </c>
      <c r="E17" s="51">
        <v>3.9</v>
      </c>
      <c r="F17" s="17" t="s">
        <v>24</v>
      </c>
      <c r="G17" s="25">
        <f t="shared" ref="G17:G24" si="0">D17*E17</f>
        <v>195.03899999999999</v>
      </c>
      <c r="H17" s="92"/>
    </row>
    <row r="18" spans="2:8" x14ac:dyDescent="0.25">
      <c r="B18" s="86" t="s">
        <v>18</v>
      </c>
      <c r="C18" s="87"/>
      <c r="D18" s="54">
        <v>189.45</v>
      </c>
      <c r="E18" s="52"/>
      <c r="F18" s="18" t="s">
        <v>25</v>
      </c>
      <c r="G18" s="26">
        <f t="shared" si="0"/>
        <v>0</v>
      </c>
      <c r="H18" s="92"/>
    </row>
    <row r="19" spans="2:8" ht="24" thickBot="1" x14ac:dyDescent="0.3">
      <c r="B19" s="81" t="s">
        <v>19</v>
      </c>
      <c r="C19" s="82"/>
      <c r="D19" s="57">
        <v>762.99</v>
      </c>
      <c r="E19" s="53"/>
      <c r="F19" s="19" t="s">
        <v>25</v>
      </c>
      <c r="G19" s="27">
        <f t="shared" si="0"/>
        <v>0</v>
      </c>
      <c r="H19" s="92"/>
    </row>
    <row r="20" spans="2:8" ht="24" thickBot="1" x14ac:dyDescent="0.3">
      <c r="B20" s="88" t="s">
        <v>27</v>
      </c>
      <c r="C20" s="89"/>
      <c r="D20" s="61">
        <v>1409.04</v>
      </c>
      <c r="E20" s="61">
        <v>3.9</v>
      </c>
      <c r="F20" s="23" t="s">
        <v>24</v>
      </c>
      <c r="G20" s="28">
        <f t="shared" si="0"/>
        <v>5495.2559999999994</v>
      </c>
      <c r="H20" s="92"/>
    </row>
    <row r="21" spans="2:8" x14ac:dyDescent="0.25">
      <c r="B21" s="86" t="s">
        <v>32</v>
      </c>
      <c r="C21" s="87"/>
      <c r="D21" s="54">
        <v>5358.15</v>
      </c>
      <c r="E21" s="54"/>
      <c r="F21" s="18" t="s">
        <v>24</v>
      </c>
      <c r="G21" s="26">
        <f t="shared" si="0"/>
        <v>0</v>
      </c>
      <c r="H21" s="92"/>
    </row>
    <row r="22" spans="2:8" x14ac:dyDescent="0.25">
      <c r="B22" s="75" t="s">
        <v>26</v>
      </c>
      <c r="C22" s="76"/>
      <c r="D22" s="62">
        <v>246.53</v>
      </c>
      <c r="E22" s="55"/>
      <c r="F22" s="20" t="s">
        <v>24</v>
      </c>
      <c r="G22" s="29">
        <f t="shared" si="0"/>
        <v>0</v>
      </c>
      <c r="H22" s="92"/>
    </row>
    <row r="23" spans="2:8" x14ac:dyDescent="0.25">
      <c r="B23" s="75" t="s">
        <v>28</v>
      </c>
      <c r="C23" s="76"/>
      <c r="D23" s="63">
        <v>4374.5</v>
      </c>
      <c r="E23" s="56"/>
      <c r="F23" s="20" t="s">
        <v>24</v>
      </c>
      <c r="G23" s="29">
        <f t="shared" si="0"/>
        <v>0</v>
      </c>
      <c r="H23" s="92"/>
    </row>
    <row r="24" spans="2:8" x14ac:dyDescent="0.25">
      <c r="B24" s="75" t="s">
        <v>29</v>
      </c>
      <c r="C24" s="76"/>
      <c r="D24" s="63">
        <v>1282.45</v>
      </c>
      <c r="E24" s="56"/>
      <c r="F24" s="20" t="s">
        <v>24</v>
      </c>
      <c r="G24" s="29">
        <f t="shared" si="0"/>
        <v>0</v>
      </c>
      <c r="H24" s="92"/>
    </row>
    <row r="25" spans="2:8" x14ac:dyDescent="0.25">
      <c r="B25" s="75" t="s">
        <v>31</v>
      </c>
      <c r="C25" s="76"/>
      <c r="D25" s="63">
        <v>1000.47</v>
      </c>
      <c r="E25" s="56"/>
      <c r="F25" s="20" t="s">
        <v>24</v>
      </c>
      <c r="G25" s="29">
        <f>D25*E25</f>
        <v>0</v>
      </c>
      <c r="H25" s="92"/>
    </row>
    <row r="26" spans="2:8" ht="24" thickBot="1" x14ac:dyDescent="0.3">
      <c r="B26" s="81" t="s">
        <v>30</v>
      </c>
      <c r="C26" s="82"/>
      <c r="D26" s="64">
        <v>718.61</v>
      </c>
      <c r="E26" s="57"/>
      <c r="F26" s="19" t="s">
        <v>24</v>
      </c>
      <c r="G26" s="30">
        <f>D26*E26</f>
        <v>0</v>
      </c>
      <c r="H26" s="92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83" t="s">
        <v>6</v>
      </c>
      <c r="D29" s="46" t="s">
        <v>0</v>
      </c>
      <c r="E29" s="8">
        <f>IF(G17&gt;0, ROUND((G17+D10)/D10,2), 0)</f>
        <v>1.03</v>
      </c>
      <c r="F29" s="8"/>
      <c r="G29" s="9"/>
      <c r="H29" s="7"/>
    </row>
    <row r="30" spans="2:8" x14ac:dyDescent="0.25">
      <c r="C30" s="83"/>
      <c r="D30" s="46" t="s">
        <v>1</v>
      </c>
      <c r="E30" s="8">
        <f>IF(SUM(G18:G19)&gt;0,ROUND((G18+G19+D10)/D10,2),0)</f>
        <v>0</v>
      </c>
      <c r="F30" s="8"/>
      <c r="G30" s="10"/>
      <c r="H30" s="42"/>
    </row>
    <row r="31" spans="2:8" x14ac:dyDescent="0.25">
      <c r="C31" s="83"/>
      <c r="D31" s="46" t="s">
        <v>2</v>
      </c>
      <c r="E31" s="8">
        <f>IF(G20&gt;0,ROUND((G20+D10)/D10,2),0)</f>
        <v>1.97</v>
      </c>
      <c r="F31" s="11"/>
      <c r="G31" s="10"/>
    </row>
    <row r="32" spans="2:8" x14ac:dyDescent="0.25">
      <c r="C32" s="83"/>
      <c r="D32" s="12" t="s">
        <v>3</v>
      </c>
      <c r="E32" s="31">
        <f>IF(SUM(G21:G26)&gt;0,ROUND((SUM(G21:G26)+D10)/D10,2),0)</f>
        <v>0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2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77">
        <f>E33*D10</f>
        <v>11387.84</v>
      </c>
      <c r="E35" s="77"/>
    </row>
    <row r="36" spans="2:8" ht="20.25" x14ac:dyDescent="0.3">
      <c r="C36" s="16" t="s">
        <v>8</v>
      </c>
      <c r="D36" s="80">
        <f>D35/D9</f>
        <v>57.806294416243652</v>
      </c>
      <c r="E36" s="80"/>
      <c r="G36" s="7"/>
      <c r="H36" s="43"/>
    </row>
    <row r="38" spans="2:8" ht="60.75" x14ac:dyDescent="0.8">
      <c r="B38" s="78" t="s">
        <v>53</v>
      </c>
      <c r="C38" s="78"/>
      <c r="D38" s="78"/>
      <c r="E38" s="78"/>
      <c r="F38" s="78"/>
      <c r="G38" s="78"/>
      <c r="H38" s="78"/>
    </row>
    <row r="39" spans="2:8" ht="53.25" customHeight="1" x14ac:dyDescent="0.25">
      <c r="B39" s="79" t="s">
        <v>36</v>
      </c>
      <c r="C39" s="79"/>
      <c r="D39" s="79"/>
      <c r="E39" s="79"/>
      <c r="F39" s="79"/>
      <c r="G39" s="79"/>
    </row>
    <row r="40" spans="2:8" x14ac:dyDescent="0.25">
      <c r="C40" s="47"/>
      <c r="G40" s="7"/>
    </row>
    <row r="41" spans="2:8" ht="25.5" x14ac:dyDescent="0.25">
      <c r="C41" s="13" t="s">
        <v>5</v>
      </c>
      <c r="D41" s="6"/>
    </row>
    <row r="42" spans="2:8" ht="20.25" x14ac:dyDescent="0.25">
      <c r="B42" s="9"/>
      <c r="C42" s="65" t="s">
        <v>15</v>
      </c>
      <c r="D42" s="68" t="s">
        <v>39</v>
      </c>
      <c r="E42" s="68"/>
      <c r="F42" s="68"/>
      <c r="G42" s="68"/>
      <c r="H42" s="38"/>
    </row>
    <row r="43" spans="2:8" ht="20.25" x14ac:dyDescent="0.25">
      <c r="B43" s="9"/>
      <c r="C43" s="66"/>
      <c r="D43" s="68" t="s">
        <v>40</v>
      </c>
      <c r="E43" s="68"/>
      <c r="F43" s="68"/>
      <c r="G43" s="68"/>
      <c r="H43" s="38"/>
    </row>
    <row r="44" spans="2:8" ht="20.25" x14ac:dyDescent="0.25">
      <c r="B44" s="9"/>
      <c r="C44" s="67"/>
      <c r="D44" s="68" t="s">
        <v>41</v>
      </c>
      <c r="E44" s="68"/>
      <c r="F44" s="68"/>
      <c r="G44" s="68"/>
      <c r="H44" s="38"/>
    </row>
    <row r="45" spans="2:8" x14ac:dyDescent="0.25">
      <c r="C45" s="34" t="s">
        <v>12</v>
      </c>
      <c r="D45" s="48">
        <v>13</v>
      </c>
      <c r="E45" s="44"/>
      <c r="F45" s="9"/>
    </row>
    <row r="46" spans="2:8" x14ac:dyDescent="0.25">
      <c r="C46" s="1" t="s">
        <v>9</v>
      </c>
      <c r="D46" s="49">
        <v>533</v>
      </c>
      <c r="E46" s="69" t="s">
        <v>16</v>
      </c>
      <c r="F46" s="70"/>
      <c r="G46" s="73">
        <f>D47/D46</f>
        <v>10.431332082551593</v>
      </c>
    </row>
    <row r="47" spans="2:8" x14ac:dyDescent="0.25">
      <c r="C47" s="1" t="s">
        <v>10</v>
      </c>
      <c r="D47" s="49">
        <v>5559.9</v>
      </c>
      <c r="E47" s="71"/>
      <c r="F47" s="72"/>
      <c r="G47" s="74"/>
    </row>
    <row r="48" spans="2:8" x14ac:dyDescent="0.25">
      <c r="C48" s="36"/>
      <c r="D48" s="37"/>
      <c r="E48" s="45"/>
    </row>
    <row r="49" spans="2:8" x14ac:dyDescent="0.3">
      <c r="C49" s="35" t="s">
        <v>7</v>
      </c>
      <c r="D49" s="50" t="s">
        <v>42</v>
      </c>
    </row>
    <row r="50" spans="2:8" x14ac:dyDescent="0.3">
      <c r="C50" s="35" t="s">
        <v>11</v>
      </c>
      <c r="D50" s="50" t="s">
        <v>37</v>
      </c>
    </row>
    <row r="51" spans="2:8" x14ac:dyDescent="0.3">
      <c r="C51" s="35" t="s">
        <v>13</v>
      </c>
      <c r="D51" s="59" t="s">
        <v>34</v>
      </c>
      <c r="E51" s="39"/>
    </row>
    <row r="52" spans="2:8" ht="24" thickBot="1" x14ac:dyDescent="0.3">
      <c r="C52" s="40"/>
      <c r="D52" s="40"/>
    </row>
    <row r="53" spans="2:8" ht="48" thickBot="1" x14ac:dyDescent="0.3">
      <c r="B53" s="93" t="s">
        <v>17</v>
      </c>
      <c r="C53" s="94"/>
      <c r="D53" s="22" t="s">
        <v>20</v>
      </c>
      <c r="E53" s="90" t="s">
        <v>22</v>
      </c>
      <c r="F53" s="91"/>
      <c r="G53" s="2" t="s">
        <v>21</v>
      </c>
    </row>
    <row r="54" spans="2:8" ht="24" thickBot="1" x14ac:dyDescent="0.3">
      <c r="B54" s="84" t="s">
        <v>35</v>
      </c>
      <c r="C54" s="85"/>
      <c r="D54" s="60">
        <v>50.01</v>
      </c>
      <c r="E54" s="51">
        <v>13</v>
      </c>
      <c r="F54" s="17" t="s">
        <v>24</v>
      </c>
      <c r="G54" s="25">
        <f t="shared" ref="G54:G61" si="1">D54*E54</f>
        <v>650.13</v>
      </c>
      <c r="H54" s="92"/>
    </row>
    <row r="55" spans="2:8" x14ac:dyDescent="0.25">
      <c r="B55" s="86" t="s">
        <v>18</v>
      </c>
      <c r="C55" s="87"/>
      <c r="D55" s="54">
        <v>189.45</v>
      </c>
      <c r="E55" s="52"/>
      <c r="F55" s="18" t="s">
        <v>25</v>
      </c>
      <c r="G55" s="26">
        <f t="shared" si="1"/>
        <v>0</v>
      </c>
      <c r="H55" s="92"/>
    </row>
    <row r="56" spans="2:8" ht="24" thickBot="1" x14ac:dyDescent="0.3">
      <c r="B56" s="81" t="s">
        <v>19</v>
      </c>
      <c r="C56" s="82"/>
      <c r="D56" s="57">
        <v>762.99</v>
      </c>
      <c r="E56" s="53"/>
      <c r="F56" s="19" t="s">
        <v>25</v>
      </c>
      <c r="G56" s="27">
        <f t="shared" si="1"/>
        <v>0</v>
      </c>
      <c r="H56" s="92"/>
    </row>
    <row r="57" spans="2:8" ht="24" thickBot="1" x14ac:dyDescent="0.3">
      <c r="B57" s="88" t="s">
        <v>27</v>
      </c>
      <c r="C57" s="89"/>
      <c r="D57" s="61">
        <v>1409.04</v>
      </c>
      <c r="E57" s="61">
        <v>13</v>
      </c>
      <c r="F57" s="23" t="s">
        <v>24</v>
      </c>
      <c r="G57" s="28">
        <f t="shared" si="1"/>
        <v>18317.52</v>
      </c>
      <c r="H57" s="92"/>
    </row>
    <row r="58" spans="2:8" x14ac:dyDescent="0.25">
      <c r="B58" s="86" t="s">
        <v>32</v>
      </c>
      <c r="C58" s="87"/>
      <c r="D58" s="54">
        <v>5358.15</v>
      </c>
      <c r="E58" s="54"/>
      <c r="F58" s="18" t="s">
        <v>24</v>
      </c>
      <c r="G58" s="26">
        <f t="shared" si="1"/>
        <v>0</v>
      </c>
      <c r="H58" s="92"/>
    </row>
    <row r="59" spans="2:8" x14ac:dyDescent="0.25">
      <c r="B59" s="75" t="s">
        <v>26</v>
      </c>
      <c r="C59" s="76"/>
      <c r="D59" s="62">
        <v>246.53</v>
      </c>
      <c r="E59" s="55"/>
      <c r="F59" s="20" t="s">
        <v>24</v>
      </c>
      <c r="G59" s="29">
        <f t="shared" si="1"/>
        <v>0</v>
      </c>
      <c r="H59" s="92"/>
    </row>
    <row r="60" spans="2:8" x14ac:dyDescent="0.25">
      <c r="B60" s="75" t="s">
        <v>28</v>
      </c>
      <c r="C60" s="76"/>
      <c r="D60" s="63">
        <v>4374.5</v>
      </c>
      <c r="E60" s="56"/>
      <c r="F60" s="20" t="s">
        <v>24</v>
      </c>
      <c r="G60" s="29">
        <f t="shared" si="1"/>
        <v>0</v>
      </c>
      <c r="H60" s="92"/>
    </row>
    <row r="61" spans="2:8" x14ac:dyDescent="0.25">
      <c r="B61" s="75" t="s">
        <v>29</v>
      </c>
      <c r="C61" s="76"/>
      <c r="D61" s="63">
        <v>1282.45</v>
      </c>
      <c r="E61" s="56"/>
      <c r="F61" s="20" t="s">
        <v>24</v>
      </c>
      <c r="G61" s="29">
        <f t="shared" si="1"/>
        <v>0</v>
      </c>
      <c r="H61" s="92"/>
    </row>
    <row r="62" spans="2:8" x14ac:dyDescent="0.25">
      <c r="B62" s="75" t="s">
        <v>31</v>
      </c>
      <c r="C62" s="76"/>
      <c r="D62" s="63">
        <v>1000.47</v>
      </c>
      <c r="E62" s="56"/>
      <c r="F62" s="20" t="s">
        <v>24</v>
      </c>
      <c r="G62" s="29">
        <f>D62*E62</f>
        <v>0</v>
      </c>
      <c r="H62" s="92"/>
    </row>
    <row r="63" spans="2:8" ht="24" thickBot="1" x14ac:dyDescent="0.3">
      <c r="B63" s="81" t="s">
        <v>30</v>
      </c>
      <c r="C63" s="82"/>
      <c r="D63" s="64">
        <v>718.61</v>
      </c>
      <c r="E63" s="57"/>
      <c r="F63" s="19" t="s">
        <v>24</v>
      </c>
      <c r="G63" s="30">
        <f>D63*E63</f>
        <v>0</v>
      </c>
      <c r="H63" s="92"/>
    </row>
    <row r="64" spans="2:8" x14ac:dyDescent="0.25">
      <c r="C64" s="3"/>
      <c r="D64" s="3"/>
      <c r="E64" s="4"/>
      <c r="F64" s="4"/>
      <c r="H64" s="41"/>
    </row>
    <row r="65" spans="2:8" ht="25.5" x14ac:dyDescent="0.25">
      <c r="C65" s="13" t="s">
        <v>14</v>
      </c>
      <c r="D65" s="6"/>
    </row>
    <row r="66" spans="2:8" ht="20.25" x14ac:dyDescent="0.25">
      <c r="C66" s="83" t="s">
        <v>6</v>
      </c>
      <c r="D66" s="46" t="s">
        <v>0</v>
      </c>
      <c r="E66" s="8">
        <f>IF(G54&gt;0, ROUND((G54+D47)/D47,2), 0)</f>
        <v>1.1200000000000001</v>
      </c>
      <c r="F66" s="8"/>
      <c r="G66" s="9"/>
      <c r="H66" s="7"/>
    </row>
    <row r="67" spans="2:8" x14ac:dyDescent="0.25">
      <c r="C67" s="83"/>
      <c r="D67" s="46" t="s">
        <v>1</v>
      </c>
      <c r="E67" s="8">
        <f>IF(SUM(G55:G56)&gt;0,ROUND((G55+G56+D47)/D47,2),0)</f>
        <v>0</v>
      </c>
      <c r="F67" s="8"/>
      <c r="G67" s="10"/>
      <c r="H67" s="42"/>
    </row>
    <row r="68" spans="2:8" x14ac:dyDescent="0.25">
      <c r="C68" s="83"/>
      <c r="D68" s="46" t="s">
        <v>2</v>
      </c>
      <c r="E68" s="8">
        <f>IF(G57&gt;0,ROUND((G57+D47)/D47,2),0)</f>
        <v>4.29</v>
      </c>
      <c r="F68" s="11"/>
      <c r="G68" s="10"/>
    </row>
    <row r="69" spans="2:8" x14ac:dyDescent="0.25">
      <c r="C69" s="83"/>
      <c r="D69" s="12" t="s">
        <v>3</v>
      </c>
      <c r="E69" s="31">
        <f>IF(SUM(G58:G63)&gt;0,ROUND((SUM(G58:G63)+D47)/D47,2),0)</f>
        <v>0</v>
      </c>
      <c r="F69" s="9"/>
      <c r="G69" s="10"/>
    </row>
    <row r="70" spans="2:8" ht="25.5" x14ac:dyDescent="0.25">
      <c r="D70" s="32" t="s">
        <v>4</v>
      </c>
      <c r="E70" s="33">
        <f>SUM(E66:E69)-IF(VALUE(COUNTIF(E66:E69,"&gt;0"))=4,3,0)-IF(VALUE(COUNTIF(E66:E69,"&gt;0"))=3,2,0)-IF(VALUE(COUNTIF(E66:E69,"&gt;0"))=2,1,0)</f>
        <v>4.41</v>
      </c>
      <c r="F70" s="24"/>
    </row>
    <row r="71" spans="2:8" x14ac:dyDescent="0.25">
      <c r="E71" s="14"/>
    </row>
    <row r="72" spans="2:8" ht="25.5" x14ac:dyDescent="0.35">
      <c r="B72" s="21"/>
      <c r="C72" s="15" t="s">
        <v>23</v>
      </c>
      <c r="D72" s="77">
        <f>E70*D47</f>
        <v>24519.159</v>
      </c>
      <c r="E72" s="77"/>
    </row>
    <row r="73" spans="2:8" ht="20.25" x14ac:dyDescent="0.3">
      <c r="C73" s="16" t="s">
        <v>8</v>
      </c>
      <c r="D73" s="80">
        <f>D72/D46</f>
        <v>46.002174484052532</v>
      </c>
      <c r="E73" s="80"/>
      <c r="G73" s="7"/>
      <c r="H73" s="43"/>
    </row>
    <row r="75" spans="2:8" ht="60.75" x14ac:dyDescent="0.8">
      <c r="B75" s="78" t="s">
        <v>54</v>
      </c>
      <c r="C75" s="78"/>
      <c r="D75" s="78"/>
      <c r="E75" s="78"/>
      <c r="F75" s="78"/>
      <c r="G75" s="78"/>
      <c r="H75" s="78"/>
    </row>
    <row r="76" spans="2:8" ht="53.25" customHeight="1" x14ac:dyDescent="0.25">
      <c r="B76" s="79" t="s">
        <v>36</v>
      </c>
      <c r="C76" s="79"/>
      <c r="D76" s="79"/>
      <c r="E76" s="79"/>
      <c r="F76" s="79"/>
      <c r="G76" s="79"/>
    </row>
    <row r="77" spans="2:8" x14ac:dyDescent="0.25">
      <c r="C77" s="47"/>
      <c r="G77" s="7"/>
    </row>
    <row r="78" spans="2:8" ht="25.5" x14ac:dyDescent="0.25">
      <c r="C78" s="13" t="s">
        <v>5</v>
      </c>
      <c r="D78" s="6"/>
    </row>
    <row r="79" spans="2:8" ht="20.25" x14ac:dyDescent="0.25">
      <c r="B79" s="9"/>
      <c r="C79" s="65" t="s">
        <v>15</v>
      </c>
      <c r="D79" s="68" t="s">
        <v>39</v>
      </c>
      <c r="E79" s="68"/>
      <c r="F79" s="68"/>
      <c r="G79" s="68"/>
      <c r="H79" s="38"/>
    </row>
    <row r="80" spans="2:8" ht="20.25" x14ac:dyDescent="0.25">
      <c r="B80" s="9"/>
      <c r="C80" s="66"/>
      <c r="D80" s="68" t="s">
        <v>45</v>
      </c>
      <c r="E80" s="68"/>
      <c r="F80" s="68"/>
      <c r="G80" s="68"/>
      <c r="H80" s="38"/>
    </row>
    <row r="81" spans="2:8" ht="20.25" x14ac:dyDescent="0.25">
      <c r="B81" s="9"/>
      <c r="C81" s="67"/>
      <c r="D81" s="68" t="s">
        <v>46</v>
      </c>
      <c r="E81" s="68"/>
      <c r="F81" s="68"/>
      <c r="G81" s="68"/>
      <c r="H81" s="38"/>
    </row>
    <row r="82" spans="2:8" x14ac:dyDescent="0.25">
      <c r="C82" s="34" t="s">
        <v>12</v>
      </c>
      <c r="D82" s="48">
        <v>1.2</v>
      </c>
      <c r="E82" s="44"/>
      <c r="F82" s="9"/>
    </row>
    <row r="83" spans="2:8" x14ac:dyDescent="0.25">
      <c r="C83" s="1" t="s">
        <v>9</v>
      </c>
      <c r="D83" s="49">
        <v>235</v>
      </c>
      <c r="E83" s="69" t="s">
        <v>16</v>
      </c>
      <c r="F83" s="70"/>
      <c r="G83" s="73">
        <f>D84/D83</f>
        <v>13.968255319148936</v>
      </c>
    </row>
    <row r="84" spans="2:8" x14ac:dyDescent="0.25">
      <c r="C84" s="1" t="s">
        <v>10</v>
      </c>
      <c r="D84" s="49">
        <v>3282.54</v>
      </c>
      <c r="E84" s="71"/>
      <c r="F84" s="72"/>
      <c r="G84" s="74"/>
    </row>
    <row r="85" spans="2:8" x14ac:dyDescent="0.25">
      <c r="C85" s="36"/>
      <c r="D85" s="37"/>
      <c r="E85" s="45"/>
    </row>
    <row r="86" spans="2:8" x14ac:dyDescent="0.3">
      <c r="C86" s="35" t="s">
        <v>7</v>
      </c>
      <c r="D86" s="50" t="s">
        <v>47</v>
      </c>
    </row>
    <row r="87" spans="2:8" x14ac:dyDescent="0.3">
      <c r="C87" s="35" t="s">
        <v>11</v>
      </c>
      <c r="D87" s="50" t="s">
        <v>38</v>
      </c>
    </row>
    <row r="88" spans="2:8" x14ac:dyDescent="0.3">
      <c r="C88" s="35" t="s">
        <v>13</v>
      </c>
      <c r="D88" s="59" t="s">
        <v>33</v>
      </c>
      <c r="E88" s="39"/>
    </row>
    <row r="89" spans="2:8" ht="24" thickBot="1" x14ac:dyDescent="0.3">
      <c r="C89" s="40"/>
      <c r="D89" s="40"/>
    </row>
    <row r="90" spans="2:8" ht="48" thickBot="1" x14ac:dyDescent="0.3">
      <c r="B90" s="93" t="s">
        <v>17</v>
      </c>
      <c r="C90" s="94"/>
      <c r="D90" s="22" t="s">
        <v>20</v>
      </c>
      <c r="E90" s="90" t="s">
        <v>22</v>
      </c>
      <c r="F90" s="91"/>
      <c r="G90" s="2" t="s">
        <v>21</v>
      </c>
    </row>
    <row r="91" spans="2:8" ht="24" thickBot="1" x14ac:dyDescent="0.3">
      <c r="B91" s="84" t="s">
        <v>35</v>
      </c>
      <c r="C91" s="85"/>
      <c r="D91" s="60">
        <v>50.01</v>
      </c>
      <c r="E91" s="51">
        <v>1.2</v>
      </c>
      <c r="F91" s="17" t="s">
        <v>24</v>
      </c>
      <c r="G91" s="25">
        <f t="shared" ref="G91:G98" si="2">D91*E91</f>
        <v>60.011999999999993</v>
      </c>
      <c r="H91" s="92"/>
    </row>
    <row r="92" spans="2:8" x14ac:dyDescent="0.25">
      <c r="B92" s="86" t="s">
        <v>18</v>
      </c>
      <c r="C92" s="87"/>
      <c r="D92" s="54">
        <v>189.45</v>
      </c>
      <c r="E92" s="52">
        <v>0.4</v>
      </c>
      <c r="F92" s="18" t="s">
        <v>25</v>
      </c>
      <c r="G92" s="26">
        <f t="shared" si="2"/>
        <v>75.78</v>
      </c>
      <c r="H92" s="92"/>
    </row>
    <row r="93" spans="2:8" ht="24" thickBot="1" x14ac:dyDescent="0.3">
      <c r="B93" s="81" t="s">
        <v>19</v>
      </c>
      <c r="C93" s="82"/>
      <c r="D93" s="57">
        <v>762.99</v>
      </c>
      <c r="E93" s="53">
        <v>0.4</v>
      </c>
      <c r="F93" s="19" t="s">
        <v>25</v>
      </c>
      <c r="G93" s="27">
        <f t="shared" si="2"/>
        <v>305.19600000000003</v>
      </c>
      <c r="H93" s="92"/>
    </row>
    <row r="94" spans="2:8" ht="24" thickBot="1" x14ac:dyDescent="0.3">
      <c r="B94" s="88" t="s">
        <v>27</v>
      </c>
      <c r="C94" s="89"/>
      <c r="D94" s="61">
        <v>1409.04</v>
      </c>
      <c r="E94" s="61"/>
      <c r="F94" s="23" t="s">
        <v>24</v>
      </c>
      <c r="G94" s="28">
        <f t="shared" si="2"/>
        <v>0</v>
      </c>
      <c r="H94" s="92"/>
    </row>
    <row r="95" spans="2:8" x14ac:dyDescent="0.25">
      <c r="B95" s="86" t="s">
        <v>32</v>
      </c>
      <c r="C95" s="87"/>
      <c r="D95" s="54">
        <v>5358.15</v>
      </c>
      <c r="E95" s="54">
        <v>1.2</v>
      </c>
      <c r="F95" s="18" t="s">
        <v>24</v>
      </c>
      <c r="G95" s="26">
        <f t="shared" si="2"/>
        <v>6429.78</v>
      </c>
      <c r="H95" s="92"/>
    </row>
    <row r="96" spans="2:8" x14ac:dyDescent="0.25">
      <c r="B96" s="75" t="s">
        <v>26</v>
      </c>
      <c r="C96" s="76"/>
      <c r="D96" s="62">
        <v>246.53</v>
      </c>
      <c r="E96" s="55">
        <v>1.2</v>
      </c>
      <c r="F96" s="20" t="s">
        <v>24</v>
      </c>
      <c r="G96" s="29">
        <f t="shared" si="2"/>
        <v>295.83600000000001</v>
      </c>
      <c r="H96" s="92"/>
    </row>
    <row r="97" spans="2:8" x14ac:dyDescent="0.25">
      <c r="B97" s="75" t="s">
        <v>28</v>
      </c>
      <c r="C97" s="76"/>
      <c r="D97" s="63">
        <v>4374.5</v>
      </c>
      <c r="E97" s="56"/>
      <c r="F97" s="20" t="s">
        <v>24</v>
      </c>
      <c r="G97" s="29">
        <f t="shared" si="2"/>
        <v>0</v>
      </c>
      <c r="H97" s="92"/>
    </row>
    <row r="98" spans="2:8" x14ac:dyDescent="0.25">
      <c r="B98" s="75" t="s">
        <v>29</v>
      </c>
      <c r="C98" s="76"/>
      <c r="D98" s="63">
        <v>1282.45</v>
      </c>
      <c r="E98" s="56"/>
      <c r="F98" s="20" t="s">
        <v>24</v>
      </c>
      <c r="G98" s="29">
        <f t="shared" si="2"/>
        <v>0</v>
      </c>
      <c r="H98" s="92"/>
    </row>
    <row r="99" spans="2:8" x14ac:dyDescent="0.25">
      <c r="B99" s="75" t="s">
        <v>31</v>
      </c>
      <c r="C99" s="76"/>
      <c r="D99" s="63">
        <v>1000.47</v>
      </c>
      <c r="E99" s="56"/>
      <c r="F99" s="20" t="s">
        <v>24</v>
      </c>
      <c r="G99" s="29">
        <f>D99*E99</f>
        <v>0</v>
      </c>
      <c r="H99" s="92"/>
    </row>
    <row r="100" spans="2:8" ht="24" thickBot="1" x14ac:dyDescent="0.3">
      <c r="B100" s="81" t="s">
        <v>30</v>
      </c>
      <c r="C100" s="82"/>
      <c r="D100" s="64">
        <v>718.61</v>
      </c>
      <c r="E100" s="57"/>
      <c r="F100" s="19" t="s">
        <v>24</v>
      </c>
      <c r="G100" s="30">
        <f>D100*E100</f>
        <v>0</v>
      </c>
      <c r="H100" s="92"/>
    </row>
    <row r="101" spans="2:8" x14ac:dyDescent="0.25">
      <c r="C101" s="3"/>
      <c r="D101" s="3"/>
      <c r="E101" s="4"/>
      <c r="F101" s="4"/>
      <c r="H101" s="41"/>
    </row>
    <row r="102" spans="2:8" ht="25.5" x14ac:dyDescent="0.25">
      <c r="C102" s="13" t="s">
        <v>14</v>
      </c>
      <c r="D102" s="6"/>
    </row>
    <row r="103" spans="2:8" ht="20.25" x14ac:dyDescent="0.25">
      <c r="C103" s="83" t="s">
        <v>6</v>
      </c>
      <c r="D103" s="46" t="s">
        <v>0</v>
      </c>
      <c r="E103" s="8">
        <f>IF(G91&gt;0, ROUND((G91+D84)/D84,2), 0)</f>
        <v>1.02</v>
      </c>
      <c r="F103" s="8"/>
      <c r="G103" s="9"/>
      <c r="H103" s="7"/>
    </row>
    <row r="104" spans="2:8" x14ac:dyDescent="0.25">
      <c r="C104" s="83"/>
      <c r="D104" s="46" t="s">
        <v>1</v>
      </c>
      <c r="E104" s="8">
        <f>IF(SUM(G92:G93)&gt;0,ROUND((G92+G93+D84)/D84,2),0)</f>
        <v>1.1200000000000001</v>
      </c>
      <c r="F104" s="8"/>
      <c r="G104" s="10"/>
      <c r="H104" s="42"/>
    </row>
    <row r="105" spans="2:8" x14ac:dyDescent="0.25">
      <c r="C105" s="83"/>
      <c r="D105" s="46" t="s">
        <v>2</v>
      </c>
      <c r="E105" s="8">
        <f>IF(G94&gt;0,ROUND((G94+D84)/D84,2),0)</f>
        <v>0</v>
      </c>
      <c r="F105" s="11"/>
      <c r="G105" s="10"/>
    </row>
    <row r="106" spans="2:8" x14ac:dyDescent="0.25">
      <c r="C106" s="83"/>
      <c r="D106" s="12" t="s">
        <v>3</v>
      </c>
      <c r="E106" s="31">
        <f>IF(SUM(G95:G100)&gt;0,ROUND((SUM(G95:G100)+D84)/D84,2),0)</f>
        <v>3.05</v>
      </c>
      <c r="F106" s="9"/>
      <c r="G106" s="10"/>
    </row>
    <row r="107" spans="2:8" ht="25.5" x14ac:dyDescent="0.25">
      <c r="D107" s="32" t="s">
        <v>4</v>
      </c>
      <c r="E107" s="33">
        <f>SUM(E103:E106)-IF(VALUE(COUNTIF(E103:E106,"&gt;0"))=4,3,0)-IF(VALUE(COUNTIF(E103:E106,"&gt;0"))=3,2,0)-IF(VALUE(COUNTIF(E103:E106,"&gt;0"))=2,1,0)</f>
        <v>3.1899999999999995</v>
      </c>
      <c r="F107" s="24"/>
    </row>
    <row r="108" spans="2:8" x14ac:dyDescent="0.25">
      <c r="E108" s="14"/>
    </row>
    <row r="109" spans="2:8" ht="25.5" x14ac:dyDescent="0.35">
      <c r="B109" s="21"/>
      <c r="C109" s="15" t="s">
        <v>23</v>
      </c>
      <c r="D109" s="77">
        <f>E107*D84</f>
        <v>10471.302599999999</v>
      </c>
      <c r="E109" s="77"/>
    </row>
    <row r="110" spans="2:8" ht="20.25" x14ac:dyDescent="0.3">
      <c r="C110" s="16" t="s">
        <v>8</v>
      </c>
      <c r="D110" s="80">
        <f>D109/D83</f>
        <v>44.558734468085099</v>
      </c>
      <c r="E110" s="80"/>
      <c r="G110" s="7"/>
      <c r="H110" s="43"/>
    </row>
    <row r="112" spans="2:8" ht="60.75" x14ac:dyDescent="0.8">
      <c r="B112" s="78" t="s">
        <v>55</v>
      </c>
      <c r="C112" s="78"/>
      <c r="D112" s="78"/>
      <c r="E112" s="78"/>
      <c r="F112" s="78"/>
      <c r="G112" s="78"/>
      <c r="H112" s="78"/>
    </row>
    <row r="113" spans="2:8" ht="51.75" customHeight="1" x14ac:dyDescent="0.25">
      <c r="B113" s="79" t="s">
        <v>36</v>
      </c>
      <c r="C113" s="79"/>
      <c r="D113" s="79"/>
      <c r="E113" s="79"/>
      <c r="F113" s="79"/>
      <c r="G113" s="79"/>
    </row>
    <row r="114" spans="2:8" x14ac:dyDescent="0.25">
      <c r="C114" s="47"/>
      <c r="G114" s="7"/>
    </row>
    <row r="115" spans="2:8" ht="25.5" x14ac:dyDescent="0.25">
      <c r="C115" s="13" t="s">
        <v>5</v>
      </c>
      <c r="D115" s="6"/>
    </row>
    <row r="116" spans="2:8" ht="20.25" x14ac:dyDescent="0.25">
      <c r="B116" s="9"/>
      <c r="C116" s="65" t="s">
        <v>15</v>
      </c>
      <c r="D116" s="68" t="s">
        <v>39</v>
      </c>
      <c r="E116" s="68"/>
      <c r="F116" s="68"/>
      <c r="G116" s="68"/>
      <c r="H116" s="38"/>
    </row>
    <row r="117" spans="2:8" ht="20.25" x14ac:dyDescent="0.25">
      <c r="B117" s="9"/>
      <c r="C117" s="66"/>
      <c r="D117" s="68" t="s">
        <v>45</v>
      </c>
      <c r="E117" s="68"/>
      <c r="F117" s="68"/>
      <c r="G117" s="68"/>
      <c r="H117" s="38"/>
    </row>
    <row r="118" spans="2:8" ht="20.25" x14ac:dyDescent="0.25">
      <c r="B118" s="9"/>
      <c r="C118" s="67"/>
      <c r="D118" s="68" t="s">
        <v>48</v>
      </c>
      <c r="E118" s="68"/>
      <c r="F118" s="68"/>
      <c r="G118" s="68"/>
      <c r="H118" s="38"/>
    </row>
    <row r="119" spans="2:8" x14ac:dyDescent="0.25">
      <c r="C119" s="34" t="s">
        <v>12</v>
      </c>
      <c r="D119" s="48">
        <v>1.5</v>
      </c>
      <c r="E119" s="44"/>
      <c r="F119" s="9"/>
    </row>
    <row r="120" spans="2:8" x14ac:dyDescent="0.25">
      <c r="C120" s="1" t="s">
        <v>9</v>
      </c>
      <c r="D120" s="49">
        <v>227</v>
      </c>
      <c r="E120" s="69" t="s">
        <v>16</v>
      </c>
      <c r="F120" s="70"/>
      <c r="G120" s="73">
        <f>D121/D120</f>
        <v>34.679471365638769</v>
      </c>
    </row>
    <row r="121" spans="2:8" x14ac:dyDescent="0.25">
      <c r="C121" s="1" t="s">
        <v>10</v>
      </c>
      <c r="D121" s="49">
        <v>7872.24</v>
      </c>
      <c r="E121" s="71"/>
      <c r="F121" s="72"/>
      <c r="G121" s="74"/>
    </row>
    <row r="122" spans="2:8" x14ac:dyDescent="0.25">
      <c r="C122" s="36"/>
      <c r="D122" s="37"/>
      <c r="E122" s="45"/>
    </row>
    <row r="123" spans="2:8" x14ac:dyDescent="0.3">
      <c r="C123" s="35" t="s">
        <v>7</v>
      </c>
      <c r="D123" s="50" t="s">
        <v>47</v>
      </c>
    </row>
    <row r="124" spans="2:8" x14ac:dyDescent="0.3">
      <c r="C124" s="35" t="s">
        <v>11</v>
      </c>
      <c r="D124" s="50" t="s">
        <v>38</v>
      </c>
    </row>
    <row r="125" spans="2:8" x14ac:dyDescent="0.3">
      <c r="C125" s="35" t="s">
        <v>13</v>
      </c>
      <c r="D125" s="59" t="s">
        <v>33</v>
      </c>
      <c r="E125" s="39"/>
    </row>
    <row r="126" spans="2:8" ht="24" thickBot="1" x14ac:dyDescent="0.3">
      <c r="C126" s="40"/>
      <c r="D126" s="40"/>
    </row>
    <row r="127" spans="2:8" ht="48" thickBot="1" x14ac:dyDescent="0.3">
      <c r="B127" s="93" t="s">
        <v>17</v>
      </c>
      <c r="C127" s="94"/>
      <c r="D127" s="22" t="s">
        <v>20</v>
      </c>
      <c r="E127" s="90" t="s">
        <v>22</v>
      </c>
      <c r="F127" s="91"/>
      <c r="G127" s="2" t="s">
        <v>21</v>
      </c>
    </row>
    <row r="128" spans="2:8" ht="24" thickBot="1" x14ac:dyDescent="0.3">
      <c r="B128" s="84" t="s">
        <v>35</v>
      </c>
      <c r="C128" s="85"/>
      <c r="D128" s="60">
        <v>50.01</v>
      </c>
      <c r="E128" s="51">
        <v>1.5</v>
      </c>
      <c r="F128" s="17" t="s">
        <v>24</v>
      </c>
      <c r="G128" s="25">
        <f t="shared" ref="G128:G135" si="3">D128*E128</f>
        <v>75.015000000000001</v>
      </c>
      <c r="H128" s="92"/>
    </row>
    <row r="129" spans="2:8" x14ac:dyDescent="0.25">
      <c r="B129" s="86" t="s">
        <v>18</v>
      </c>
      <c r="C129" s="87"/>
      <c r="D129" s="54">
        <v>189.45</v>
      </c>
      <c r="E129" s="52">
        <v>0.5</v>
      </c>
      <c r="F129" s="18" t="s">
        <v>25</v>
      </c>
      <c r="G129" s="26">
        <f t="shared" si="3"/>
        <v>94.724999999999994</v>
      </c>
      <c r="H129" s="92"/>
    </row>
    <row r="130" spans="2:8" ht="24" thickBot="1" x14ac:dyDescent="0.3">
      <c r="B130" s="81" t="s">
        <v>19</v>
      </c>
      <c r="C130" s="82"/>
      <c r="D130" s="57">
        <v>762.99</v>
      </c>
      <c r="E130" s="53">
        <v>0.5</v>
      </c>
      <c r="F130" s="19" t="s">
        <v>25</v>
      </c>
      <c r="G130" s="27">
        <f t="shared" si="3"/>
        <v>381.495</v>
      </c>
      <c r="H130" s="92"/>
    </row>
    <row r="131" spans="2:8" ht="24" thickBot="1" x14ac:dyDescent="0.3">
      <c r="B131" s="88" t="s">
        <v>27</v>
      </c>
      <c r="C131" s="89"/>
      <c r="D131" s="61">
        <v>1409.04</v>
      </c>
      <c r="E131" s="61"/>
      <c r="F131" s="23" t="s">
        <v>24</v>
      </c>
      <c r="G131" s="28">
        <f t="shared" si="3"/>
        <v>0</v>
      </c>
      <c r="H131" s="92"/>
    </row>
    <row r="132" spans="2:8" x14ac:dyDescent="0.25">
      <c r="B132" s="86" t="s">
        <v>32</v>
      </c>
      <c r="C132" s="87"/>
      <c r="D132" s="54">
        <v>5358.15</v>
      </c>
      <c r="E132" s="54">
        <v>1.5</v>
      </c>
      <c r="F132" s="18" t="s">
        <v>24</v>
      </c>
      <c r="G132" s="26">
        <f t="shared" si="3"/>
        <v>8037.2249999999995</v>
      </c>
      <c r="H132" s="92"/>
    </row>
    <row r="133" spans="2:8" x14ac:dyDescent="0.25">
      <c r="B133" s="75" t="s">
        <v>26</v>
      </c>
      <c r="C133" s="76"/>
      <c r="D133" s="62">
        <v>246.53</v>
      </c>
      <c r="E133" s="55">
        <v>1.5</v>
      </c>
      <c r="F133" s="20" t="s">
        <v>24</v>
      </c>
      <c r="G133" s="29">
        <f t="shared" si="3"/>
        <v>369.79500000000002</v>
      </c>
      <c r="H133" s="92"/>
    </row>
    <row r="134" spans="2:8" x14ac:dyDescent="0.25">
      <c r="B134" s="75" t="s">
        <v>28</v>
      </c>
      <c r="C134" s="76"/>
      <c r="D134" s="63">
        <v>4374.5</v>
      </c>
      <c r="E134" s="56"/>
      <c r="F134" s="20" t="s">
        <v>24</v>
      </c>
      <c r="G134" s="29">
        <f t="shared" si="3"/>
        <v>0</v>
      </c>
      <c r="H134" s="92"/>
    </row>
    <row r="135" spans="2:8" x14ac:dyDescent="0.25">
      <c r="B135" s="75" t="s">
        <v>29</v>
      </c>
      <c r="C135" s="76"/>
      <c r="D135" s="63">
        <v>1282.45</v>
      </c>
      <c r="E135" s="56"/>
      <c r="F135" s="20" t="s">
        <v>24</v>
      </c>
      <c r="G135" s="29">
        <f t="shared" si="3"/>
        <v>0</v>
      </c>
      <c r="H135" s="92"/>
    </row>
    <row r="136" spans="2:8" x14ac:dyDescent="0.25">
      <c r="B136" s="75" t="s">
        <v>31</v>
      </c>
      <c r="C136" s="76"/>
      <c r="D136" s="63">
        <v>1000.47</v>
      </c>
      <c r="E136" s="56"/>
      <c r="F136" s="20" t="s">
        <v>24</v>
      </c>
      <c r="G136" s="29">
        <f>D136*E136</f>
        <v>0</v>
      </c>
      <c r="H136" s="92"/>
    </row>
    <row r="137" spans="2:8" ht="24" thickBot="1" x14ac:dyDescent="0.3">
      <c r="B137" s="81" t="s">
        <v>30</v>
      </c>
      <c r="C137" s="82"/>
      <c r="D137" s="64">
        <v>718.61</v>
      </c>
      <c r="E137" s="57"/>
      <c r="F137" s="19" t="s">
        <v>24</v>
      </c>
      <c r="G137" s="30">
        <f>D137*E137</f>
        <v>0</v>
      </c>
      <c r="H137" s="92"/>
    </row>
    <row r="138" spans="2:8" x14ac:dyDescent="0.25">
      <c r="C138" s="3"/>
      <c r="D138" s="3"/>
      <c r="E138" s="4"/>
      <c r="F138" s="4"/>
      <c r="H138" s="41"/>
    </row>
    <row r="139" spans="2:8" ht="25.5" x14ac:dyDescent="0.25">
      <c r="C139" s="13" t="s">
        <v>14</v>
      </c>
      <c r="D139" s="6"/>
    </row>
    <row r="140" spans="2:8" ht="20.25" x14ac:dyDescent="0.25">
      <c r="C140" s="83" t="s">
        <v>6</v>
      </c>
      <c r="D140" s="46" t="s">
        <v>0</v>
      </c>
      <c r="E140" s="8">
        <f>IF(G128&gt;0, ROUND((G128+D121)/D121,2), 0)</f>
        <v>1.01</v>
      </c>
      <c r="F140" s="8"/>
      <c r="G140" s="9"/>
      <c r="H140" s="7"/>
    </row>
    <row r="141" spans="2:8" x14ac:dyDescent="0.25">
      <c r="C141" s="83"/>
      <c r="D141" s="46" t="s">
        <v>1</v>
      </c>
      <c r="E141" s="8">
        <f>IF(SUM(G129:G130)&gt;0,ROUND((G129+G130+D121)/D121,2),0)</f>
        <v>1.06</v>
      </c>
      <c r="F141" s="8"/>
      <c r="G141" s="10"/>
      <c r="H141" s="42"/>
    </row>
    <row r="142" spans="2:8" x14ac:dyDescent="0.25">
      <c r="C142" s="83"/>
      <c r="D142" s="46" t="s">
        <v>2</v>
      </c>
      <c r="E142" s="8">
        <f>IF(G131&gt;0,ROUND((G131+D121)/D121,2),0)</f>
        <v>0</v>
      </c>
      <c r="F142" s="11"/>
      <c r="G142" s="10"/>
    </row>
    <row r="143" spans="2:8" x14ac:dyDescent="0.25">
      <c r="C143" s="83"/>
      <c r="D143" s="12" t="s">
        <v>3</v>
      </c>
      <c r="E143" s="31">
        <f>IF(SUM(G132:G137)&gt;0,ROUND((SUM(G132:G137)+D121)/D121,2),0)</f>
        <v>2.0699999999999998</v>
      </c>
      <c r="F143" s="9"/>
      <c r="G143" s="10"/>
    </row>
    <row r="144" spans="2:8" ht="25.5" x14ac:dyDescent="0.25">
      <c r="D144" s="32" t="s">
        <v>4</v>
      </c>
      <c r="E144" s="33">
        <f>SUM(E140:E143)-IF(VALUE(COUNTIF(E140:E143,"&gt;0"))=4,3,0)-IF(VALUE(COUNTIF(E140:E143,"&gt;0"))=3,2,0)-IF(VALUE(COUNTIF(E140:E143,"&gt;0"))=2,1,0)</f>
        <v>2.1400000000000006</v>
      </c>
      <c r="F144" s="24"/>
    </row>
    <row r="145" spans="2:8" x14ac:dyDescent="0.25">
      <c r="E145" s="14"/>
    </row>
    <row r="146" spans="2:8" ht="25.5" x14ac:dyDescent="0.35">
      <c r="B146" s="21"/>
      <c r="C146" s="15" t="s">
        <v>23</v>
      </c>
      <c r="D146" s="77">
        <f>E144*D121</f>
        <v>16846.593600000004</v>
      </c>
      <c r="E146" s="77"/>
    </row>
    <row r="147" spans="2:8" ht="20.25" x14ac:dyDescent="0.3">
      <c r="C147" s="16" t="s">
        <v>8</v>
      </c>
      <c r="D147" s="80">
        <f>D146/D120</f>
        <v>74.214068722466976</v>
      </c>
      <c r="E147" s="80"/>
      <c r="G147" s="7"/>
      <c r="H147" s="43"/>
    </row>
    <row r="149" spans="2:8" ht="60.75" x14ac:dyDescent="0.8">
      <c r="B149" s="78" t="s">
        <v>56</v>
      </c>
      <c r="C149" s="78"/>
      <c r="D149" s="78"/>
      <c r="E149" s="78"/>
      <c r="F149" s="78"/>
      <c r="G149" s="78"/>
      <c r="H149" s="78"/>
    </row>
    <row r="150" spans="2:8" ht="53.25" customHeight="1" x14ac:dyDescent="0.25">
      <c r="B150" s="79" t="s">
        <v>36</v>
      </c>
      <c r="C150" s="79"/>
      <c r="D150" s="79"/>
      <c r="E150" s="79"/>
      <c r="F150" s="79"/>
      <c r="G150" s="79"/>
    </row>
    <row r="151" spans="2:8" x14ac:dyDescent="0.25">
      <c r="C151" s="47"/>
      <c r="G151" s="7"/>
    </row>
    <row r="152" spans="2:8" ht="25.5" x14ac:dyDescent="0.25">
      <c r="C152" s="13" t="s">
        <v>5</v>
      </c>
      <c r="D152" s="6"/>
    </row>
    <row r="153" spans="2:8" ht="20.25" x14ac:dyDescent="0.25">
      <c r="B153" s="9"/>
      <c r="C153" s="65" t="s">
        <v>15</v>
      </c>
      <c r="D153" s="68" t="s">
        <v>39</v>
      </c>
      <c r="E153" s="68"/>
      <c r="F153" s="68"/>
      <c r="G153" s="68"/>
      <c r="H153" s="38"/>
    </row>
    <row r="154" spans="2:8" ht="20.25" customHeight="1" x14ac:dyDescent="0.25">
      <c r="B154" s="9"/>
      <c r="C154" s="66"/>
      <c r="D154" s="68" t="s">
        <v>45</v>
      </c>
      <c r="E154" s="68"/>
      <c r="F154" s="68"/>
      <c r="G154" s="68"/>
      <c r="H154" s="38"/>
    </row>
    <row r="155" spans="2:8" ht="20.25" customHeight="1" x14ac:dyDescent="0.25">
      <c r="B155" s="9"/>
      <c r="C155" s="67"/>
      <c r="D155" s="68" t="s">
        <v>49</v>
      </c>
      <c r="E155" s="68"/>
      <c r="F155" s="68"/>
      <c r="G155" s="68"/>
      <c r="H155" s="38"/>
    </row>
    <row r="156" spans="2:8" x14ac:dyDescent="0.25">
      <c r="C156" s="34" t="s">
        <v>12</v>
      </c>
      <c r="D156" s="48">
        <v>1.4</v>
      </c>
      <c r="E156" s="44"/>
      <c r="F156" s="9"/>
    </row>
    <row r="157" spans="2:8" x14ac:dyDescent="0.25">
      <c r="C157" s="1" t="s">
        <v>9</v>
      </c>
      <c r="D157" s="49">
        <v>277</v>
      </c>
      <c r="E157" s="69" t="s">
        <v>16</v>
      </c>
      <c r="F157" s="70"/>
      <c r="G157" s="73">
        <f>D158/D157</f>
        <v>16.405703971119134</v>
      </c>
    </row>
    <row r="158" spans="2:8" x14ac:dyDescent="0.25">
      <c r="C158" s="1" t="s">
        <v>10</v>
      </c>
      <c r="D158" s="49">
        <v>4544.38</v>
      </c>
      <c r="E158" s="71"/>
      <c r="F158" s="72"/>
      <c r="G158" s="74"/>
    </row>
    <row r="159" spans="2:8" x14ac:dyDescent="0.25">
      <c r="C159" s="36"/>
      <c r="D159" s="37"/>
      <c r="E159" s="45"/>
    </row>
    <row r="160" spans="2:8" x14ac:dyDescent="0.3">
      <c r="C160" s="35" t="s">
        <v>7</v>
      </c>
      <c r="D160" s="50" t="s">
        <v>47</v>
      </c>
    </row>
    <row r="161" spans="2:8" x14ac:dyDescent="0.3">
      <c r="C161" s="35" t="s">
        <v>11</v>
      </c>
      <c r="D161" s="50" t="s">
        <v>38</v>
      </c>
    </row>
    <row r="162" spans="2:8" x14ac:dyDescent="0.3">
      <c r="C162" s="35" t="s">
        <v>13</v>
      </c>
      <c r="D162" s="59" t="s">
        <v>33</v>
      </c>
      <c r="E162" s="39"/>
    </row>
    <row r="163" spans="2:8" ht="24" thickBot="1" x14ac:dyDescent="0.3">
      <c r="C163" s="40"/>
      <c r="D163" s="40"/>
    </row>
    <row r="164" spans="2:8" ht="48" thickBot="1" x14ac:dyDescent="0.3">
      <c r="B164" s="93" t="s">
        <v>17</v>
      </c>
      <c r="C164" s="94"/>
      <c r="D164" s="22" t="s">
        <v>20</v>
      </c>
      <c r="E164" s="90" t="s">
        <v>22</v>
      </c>
      <c r="F164" s="91"/>
      <c r="G164" s="2" t="s">
        <v>21</v>
      </c>
    </row>
    <row r="165" spans="2:8" ht="24" thickBot="1" x14ac:dyDescent="0.3">
      <c r="B165" s="84" t="s">
        <v>35</v>
      </c>
      <c r="C165" s="85"/>
      <c r="D165" s="60">
        <v>50.01</v>
      </c>
      <c r="E165" s="51">
        <v>1.4</v>
      </c>
      <c r="F165" s="17" t="s">
        <v>24</v>
      </c>
      <c r="G165" s="25">
        <f t="shared" ref="G165:G172" si="4">D165*E165</f>
        <v>70.013999999999996</v>
      </c>
      <c r="H165" s="92"/>
    </row>
    <row r="166" spans="2:8" x14ac:dyDescent="0.25">
      <c r="B166" s="86" t="s">
        <v>18</v>
      </c>
      <c r="C166" s="87"/>
      <c r="D166" s="54">
        <v>189.45</v>
      </c>
      <c r="E166" s="52">
        <v>0.5</v>
      </c>
      <c r="F166" s="18" t="s">
        <v>25</v>
      </c>
      <c r="G166" s="26">
        <f t="shared" si="4"/>
        <v>94.724999999999994</v>
      </c>
      <c r="H166" s="92"/>
    </row>
    <row r="167" spans="2:8" ht="24" thickBot="1" x14ac:dyDescent="0.3">
      <c r="B167" s="81" t="s">
        <v>19</v>
      </c>
      <c r="C167" s="82"/>
      <c r="D167" s="57">
        <v>762.99</v>
      </c>
      <c r="E167" s="53">
        <v>0.5</v>
      </c>
      <c r="F167" s="19" t="s">
        <v>25</v>
      </c>
      <c r="G167" s="27">
        <f t="shared" si="4"/>
        <v>381.495</v>
      </c>
      <c r="H167" s="92"/>
    </row>
    <row r="168" spans="2:8" ht="24" thickBot="1" x14ac:dyDescent="0.3">
      <c r="B168" s="88" t="s">
        <v>27</v>
      </c>
      <c r="C168" s="89"/>
      <c r="D168" s="61">
        <v>1409.04</v>
      </c>
      <c r="E168" s="61"/>
      <c r="F168" s="23" t="s">
        <v>24</v>
      </c>
      <c r="G168" s="28">
        <f t="shared" si="4"/>
        <v>0</v>
      </c>
      <c r="H168" s="92"/>
    </row>
    <row r="169" spans="2:8" x14ac:dyDescent="0.25">
      <c r="B169" s="86" t="s">
        <v>32</v>
      </c>
      <c r="C169" s="87"/>
      <c r="D169" s="54">
        <v>5358.15</v>
      </c>
      <c r="E169" s="54">
        <v>1.4</v>
      </c>
      <c r="F169" s="18" t="s">
        <v>24</v>
      </c>
      <c r="G169" s="26">
        <f t="shared" si="4"/>
        <v>7501.4099999999989</v>
      </c>
      <c r="H169" s="92"/>
    </row>
    <row r="170" spans="2:8" x14ac:dyDescent="0.25">
      <c r="B170" s="75" t="s">
        <v>26</v>
      </c>
      <c r="C170" s="76"/>
      <c r="D170" s="62">
        <v>246.53</v>
      </c>
      <c r="E170" s="55">
        <v>1.4</v>
      </c>
      <c r="F170" s="20" t="s">
        <v>24</v>
      </c>
      <c r="G170" s="29">
        <f t="shared" si="4"/>
        <v>345.142</v>
      </c>
      <c r="H170" s="92"/>
    </row>
    <row r="171" spans="2:8" x14ac:dyDescent="0.25">
      <c r="B171" s="75" t="s">
        <v>28</v>
      </c>
      <c r="C171" s="76"/>
      <c r="D171" s="63">
        <v>4374.5</v>
      </c>
      <c r="E171" s="56"/>
      <c r="F171" s="20" t="s">
        <v>24</v>
      </c>
      <c r="G171" s="29">
        <f t="shared" si="4"/>
        <v>0</v>
      </c>
      <c r="H171" s="92"/>
    </row>
    <row r="172" spans="2:8" x14ac:dyDescent="0.25">
      <c r="B172" s="75" t="s">
        <v>29</v>
      </c>
      <c r="C172" s="76"/>
      <c r="D172" s="63">
        <v>1282.45</v>
      </c>
      <c r="E172" s="56"/>
      <c r="F172" s="20" t="s">
        <v>24</v>
      </c>
      <c r="G172" s="29">
        <f t="shared" si="4"/>
        <v>0</v>
      </c>
      <c r="H172" s="92"/>
    </row>
    <row r="173" spans="2:8" x14ac:dyDescent="0.25">
      <c r="B173" s="75" t="s">
        <v>31</v>
      </c>
      <c r="C173" s="76"/>
      <c r="D173" s="63">
        <v>1000.47</v>
      </c>
      <c r="E173" s="56"/>
      <c r="F173" s="20" t="s">
        <v>24</v>
      </c>
      <c r="G173" s="29">
        <f>D173*E173</f>
        <v>0</v>
      </c>
      <c r="H173" s="92"/>
    </row>
    <row r="174" spans="2:8" ht="24" thickBot="1" x14ac:dyDescent="0.3">
      <c r="B174" s="81" t="s">
        <v>30</v>
      </c>
      <c r="C174" s="82"/>
      <c r="D174" s="64">
        <v>718.61</v>
      </c>
      <c r="E174" s="57"/>
      <c r="F174" s="19" t="s">
        <v>24</v>
      </c>
      <c r="G174" s="30">
        <f>D174*E174</f>
        <v>0</v>
      </c>
      <c r="H174" s="92"/>
    </row>
    <row r="175" spans="2:8" x14ac:dyDescent="0.25">
      <c r="C175" s="3"/>
      <c r="D175" s="3"/>
      <c r="E175" s="4"/>
      <c r="F175" s="4"/>
      <c r="H175" s="41"/>
    </row>
    <row r="176" spans="2:8" ht="25.5" x14ac:dyDescent="0.25">
      <c r="C176" s="13" t="s">
        <v>14</v>
      </c>
      <c r="D176" s="6"/>
    </row>
    <row r="177" spans="2:8" ht="20.25" x14ac:dyDescent="0.25">
      <c r="C177" s="83" t="s">
        <v>6</v>
      </c>
      <c r="D177" s="46" t="s">
        <v>0</v>
      </c>
      <c r="E177" s="8">
        <f>IF(G165&gt;0, ROUND((G165+D158)/D158,2), 0)</f>
        <v>1.02</v>
      </c>
      <c r="F177" s="8"/>
      <c r="G177" s="9"/>
      <c r="H177" s="7"/>
    </row>
    <row r="178" spans="2:8" x14ac:dyDescent="0.25">
      <c r="C178" s="83"/>
      <c r="D178" s="46" t="s">
        <v>1</v>
      </c>
      <c r="E178" s="8">
        <f>IF(SUM(G166:G167)&gt;0,ROUND((G166+G167+D158)/D158,2),0)</f>
        <v>1.1000000000000001</v>
      </c>
      <c r="F178" s="8"/>
      <c r="G178" s="10"/>
      <c r="H178" s="42"/>
    </row>
    <row r="179" spans="2:8" x14ac:dyDescent="0.25">
      <c r="C179" s="83"/>
      <c r="D179" s="46" t="s">
        <v>2</v>
      </c>
      <c r="E179" s="8">
        <f>IF(G168&gt;0,ROUND((G168+D158)/D158,2),0)</f>
        <v>0</v>
      </c>
      <c r="F179" s="11"/>
      <c r="G179" s="10"/>
    </row>
    <row r="180" spans="2:8" x14ac:dyDescent="0.25">
      <c r="C180" s="83"/>
      <c r="D180" s="12" t="s">
        <v>3</v>
      </c>
      <c r="E180" s="31">
        <f>IF(SUM(G169:G174)&gt;0,ROUND((SUM(G169:G174)+D158)/D158,2),0)</f>
        <v>2.73</v>
      </c>
      <c r="F180" s="9"/>
      <c r="G180" s="10"/>
    </row>
    <row r="181" spans="2:8" ht="25.5" x14ac:dyDescent="0.25">
      <c r="D181" s="32" t="s">
        <v>4</v>
      </c>
      <c r="E181" s="33">
        <f>SUM(E177:E180)-IF(VALUE(COUNTIF(E177:E180,"&gt;0"))=4,3,0)-IF(VALUE(COUNTIF(E177:E180,"&gt;0"))=3,2,0)-IF(VALUE(COUNTIF(E177:E180,"&gt;0"))=2,1,0)</f>
        <v>2.8499999999999996</v>
      </c>
      <c r="F181" s="24"/>
    </row>
    <row r="182" spans="2:8" x14ac:dyDescent="0.25">
      <c r="E182" s="14"/>
    </row>
    <row r="183" spans="2:8" ht="25.5" x14ac:dyDescent="0.35">
      <c r="B183" s="21"/>
      <c r="C183" s="15" t="s">
        <v>23</v>
      </c>
      <c r="D183" s="77">
        <f>E181*D158</f>
        <v>12951.482999999998</v>
      </c>
      <c r="E183" s="77"/>
    </row>
    <row r="184" spans="2:8" ht="20.25" x14ac:dyDescent="0.3">
      <c r="C184" s="16" t="s">
        <v>8</v>
      </c>
      <c r="D184" s="80">
        <f>D183/D157</f>
        <v>46.756256317689527</v>
      </c>
      <c r="E184" s="80"/>
      <c r="G184" s="7"/>
      <c r="H184" s="43"/>
    </row>
    <row r="186" spans="2:8" ht="60.75" x14ac:dyDescent="0.8">
      <c r="B186" s="78" t="s">
        <v>57</v>
      </c>
      <c r="C186" s="78"/>
      <c r="D186" s="78"/>
      <c r="E186" s="78"/>
      <c r="F186" s="78"/>
      <c r="G186" s="78"/>
      <c r="H186" s="78"/>
    </row>
    <row r="187" spans="2:8" ht="50.25" customHeight="1" x14ac:dyDescent="0.25">
      <c r="B187" s="79" t="s">
        <v>36</v>
      </c>
      <c r="C187" s="79"/>
      <c r="D187" s="79"/>
      <c r="E187" s="79"/>
      <c r="F187" s="79"/>
      <c r="G187" s="79"/>
    </row>
    <row r="188" spans="2:8" x14ac:dyDescent="0.25">
      <c r="C188" s="47"/>
      <c r="G188" s="7"/>
    </row>
    <row r="189" spans="2:8" ht="25.5" x14ac:dyDescent="0.25">
      <c r="C189" s="13" t="s">
        <v>5</v>
      </c>
      <c r="D189" s="6"/>
    </row>
    <row r="190" spans="2:8" ht="20.25" customHeight="1" x14ac:dyDescent="0.25">
      <c r="B190" s="9"/>
      <c r="C190" s="65" t="s">
        <v>15</v>
      </c>
      <c r="D190" s="68" t="s">
        <v>39</v>
      </c>
      <c r="E190" s="68"/>
      <c r="F190" s="68"/>
      <c r="G190" s="68"/>
      <c r="H190" s="38"/>
    </row>
    <row r="191" spans="2:8" ht="20.25" customHeight="1" x14ac:dyDescent="0.25">
      <c r="B191" s="9"/>
      <c r="C191" s="66"/>
      <c r="D191" s="68" t="s">
        <v>45</v>
      </c>
      <c r="E191" s="68"/>
      <c r="F191" s="68"/>
      <c r="G191" s="68"/>
      <c r="H191" s="38"/>
    </row>
    <row r="192" spans="2:8" ht="20.25" customHeight="1" x14ac:dyDescent="0.25">
      <c r="B192" s="9"/>
      <c r="C192" s="67"/>
      <c r="D192" s="68" t="s">
        <v>50</v>
      </c>
      <c r="E192" s="68"/>
      <c r="F192" s="68"/>
      <c r="G192" s="68"/>
      <c r="H192" s="38"/>
    </row>
    <row r="193" spans="2:8" x14ac:dyDescent="0.25">
      <c r="C193" s="34" t="s">
        <v>12</v>
      </c>
      <c r="D193" s="48">
        <v>1.6</v>
      </c>
      <c r="E193" s="44"/>
      <c r="F193" s="9"/>
    </row>
    <row r="194" spans="2:8" x14ac:dyDescent="0.25">
      <c r="C194" s="1" t="s">
        <v>9</v>
      </c>
      <c r="D194" s="49">
        <v>270</v>
      </c>
      <c r="E194" s="69" t="s">
        <v>16</v>
      </c>
      <c r="F194" s="70"/>
      <c r="G194" s="73">
        <f>D195/D194</f>
        <v>16.757703703703704</v>
      </c>
    </row>
    <row r="195" spans="2:8" x14ac:dyDescent="0.25">
      <c r="C195" s="1" t="s">
        <v>10</v>
      </c>
      <c r="D195" s="49">
        <v>4524.58</v>
      </c>
      <c r="E195" s="71"/>
      <c r="F195" s="72"/>
      <c r="G195" s="74"/>
    </row>
    <row r="196" spans="2:8" x14ac:dyDescent="0.25">
      <c r="C196" s="36"/>
      <c r="D196" s="37"/>
      <c r="E196" s="45"/>
    </row>
    <row r="197" spans="2:8" x14ac:dyDescent="0.3">
      <c r="C197" s="35" t="s">
        <v>7</v>
      </c>
      <c r="D197" s="50" t="s">
        <v>47</v>
      </c>
    </row>
    <row r="198" spans="2:8" x14ac:dyDescent="0.3">
      <c r="C198" s="35" t="s">
        <v>11</v>
      </c>
      <c r="D198" s="50" t="s">
        <v>38</v>
      </c>
    </row>
    <row r="199" spans="2:8" x14ac:dyDescent="0.3">
      <c r="C199" s="35" t="s">
        <v>13</v>
      </c>
      <c r="D199" s="59" t="s">
        <v>33</v>
      </c>
      <c r="E199" s="39"/>
    </row>
    <row r="200" spans="2:8" ht="24" thickBot="1" x14ac:dyDescent="0.3">
      <c r="C200" s="40"/>
      <c r="D200" s="40"/>
    </row>
    <row r="201" spans="2:8" ht="48" thickBot="1" x14ac:dyDescent="0.3">
      <c r="B201" s="93" t="s">
        <v>17</v>
      </c>
      <c r="C201" s="94"/>
      <c r="D201" s="22" t="s">
        <v>20</v>
      </c>
      <c r="E201" s="90" t="s">
        <v>22</v>
      </c>
      <c r="F201" s="91"/>
      <c r="G201" s="2" t="s">
        <v>21</v>
      </c>
    </row>
    <row r="202" spans="2:8" ht="24" thickBot="1" x14ac:dyDescent="0.3">
      <c r="B202" s="84" t="s">
        <v>35</v>
      </c>
      <c r="C202" s="85"/>
      <c r="D202" s="60">
        <v>50.01</v>
      </c>
      <c r="E202" s="51">
        <v>1.6</v>
      </c>
      <c r="F202" s="17" t="s">
        <v>24</v>
      </c>
      <c r="G202" s="25">
        <f t="shared" ref="G202:G209" si="5">D202*E202</f>
        <v>80.016000000000005</v>
      </c>
      <c r="H202" s="92"/>
    </row>
    <row r="203" spans="2:8" x14ac:dyDescent="0.25">
      <c r="B203" s="86" t="s">
        <v>18</v>
      </c>
      <c r="C203" s="87"/>
      <c r="D203" s="54">
        <v>189.45</v>
      </c>
      <c r="E203" s="52">
        <v>0.6</v>
      </c>
      <c r="F203" s="18" t="s">
        <v>25</v>
      </c>
      <c r="G203" s="26">
        <f t="shared" si="5"/>
        <v>113.66999999999999</v>
      </c>
      <c r="H203" s="92"/>
    </row>
    <row r="204" spans="2:8" ht="24" thickBot="1" x14ac:dyDescent="0.3">
      <c r="B204" s="81" t="s">
        <v>19</v>
      </c>
      <c r="C204" s="82"/>
      <c r="D204" s="57">
        <v>762.99</v>
      </c>
      <c r="E204" s="53">
        <v>0.6</v>
      </c>
      <c r="F204" s="19" t="s">
        <v>25</v>
      </c>
      <c r="G204" s="27">
        <f t="shared" si="5"/>
        <v>457.79399999999998</v>
      </c>
      <c r="H204" s="92"/>
    </row>
    <row r="205" spans="2:8" ht="24" thickBot="1" x14ac:dyDescent="0.3">
      <c r="B205" s="88" t="s">
        <v>27</v>
      </c>
      <c r="C205" s="89"/>
      <c r="D205" s="61">
        <v>1409.04</v>
      </c>
      <c r="E205" s="61"/>
      <c r="F205" s="23" t="s">
        <v>24</v>
      </c>
      <c r="G205" s="28">
        <f t="shared" si="5"/>
        <v>0</v>
      </c>
      <c r="H205" s="92"/>
    </row>
    <row r="206" spans="2:8" x14ac:dyDescent="0.25">
      <c r="B206" s="86" t="s">
        <v>32</v>
      </c>
      <c r="C206" s="87"/>
      <c r="D206" s="54">
        <v>5358.15</v>
      </c>
      <c r="E206" s="54">
        <v>1.6</v>
      </c>
      <c r="F206" s="18" t="s">
        <v>24</v>
      </c>
      <c r="G206" s="26">
        <f t="shared" si="5"/>
        <v>8573.0399999999991</v>
      </c>
      <c r="H206" s="92"/>
    </row>
    <row r="207" spans="2:8" x14ac:dyDescent="0.25">
      <c r="B207" s="75" t="s">
        <v>26</v>
      </c>
      <c r="C207" s="76"/>
      <c r="D207" s="62">
        <v>246.53</v>
      </c>
      <c r="E207" s="55">
        <v>1.6</v>
      </c>
      <c r="F207" s="20" t="s">
        <v>24</v>
      </c>
      <c r="G207" s="29">
        <f t="shared" si="5"/>
        <v>394.44800000000004</v>
      </c>
      <c r="H207" s="92"/>
    </row>
    <row r="208" spans="2:8" x14ac:dyDescent="0.25">
      <c r="B208" s="75" t="s">
        <v>28</v>
      </c>
      <c r="C208" s="76"/>
      <c r="D208" s="63">
        <v>4374.5</v>
      </c>
      <c r="E208" s="56"/>
      <c r="F208" s="20" t="s">
        <v>24</v>
      </c>
      <c r="G208" s="29">
        <f t="shared" si="5"/>
        <v>0</v>
      </c>
      <c r="H208" s="92"/>
    </row>
    <row r="209" spans="2:8" x14ac:dyDescent="0.25">
      <c r="B209" s="75" t="s">
        <v>29</v>
      </c>
      <c r="C209" s="76"/>
      <c r="D209" s="63">
        <v>1282.45</v>
      </c>
      <c r="E209" s="56"/>
      <c r="F209" s="20" t="s">
        <v>24</v>
      </c>
      <c r="G209" s="29">
        <f t="shared" si="5"/>
        <v>0</v>
      </c>
      <c r="H209" s="92"/>
    </row>
    <row r="210" spans="2:8" x14ac:dyDescent="0.25">
      <c r="B210" s="75" t="s">
        <v>31</v>
      </c>
      <c r="C210" s="76"/>
      <c r="D210" s="63">
        <v>1000.47</v>
      </c>
      <c r="E210" s="56"/>
      <c r="F210" s="20" t="s">
        <v>24</v>
      </c>
      <c r="G210" s="29">
        <f>D210*E210</f>
        <v>0</v>
      </c>
      <c r="H210" s="92"/>
    </row>
    <row r="211" spans="2:8" ht="24" thickBot="1" x14ac:dyDescent="0.3">
      <c r="B211" s="81" t="s">
        <v>30</v>
      </c>
      <c r="C211" s="82"/>
      <c r="D211" s="64">
        <v>718.61</v>
      </c>
      <c r="E211" s="57"/>
      <c r="F211" s="19" t="s">
        <v>24</v>
      </c>
      <c r="G211" s="30">
        <f>D211*E211</f>
        <v>0</v>
      </c>
      <c r="H211" s="92"/>
    </row>
    <row r="212" spans="2:8" x14ac:dyDescent="0.25">
      <c r="C212" s="3"/>
      <c r="D212" s="3"/>
      <c r="E212" s="4"/>
      <c r="F212" s="4"/>
      <c r="H212" s="41"/>
    </row>
    <row r="213" spans="2:8" ht="25.5" x14ac:dyDescent="0.25">
      <c r="C213" s="13" t="s">
        <v>14</v>
      </c>
      <c r="D213" s="6"/>
    </row>
    <row r="214" spans="2:8" ht="20.25" x14ac:dyDescent="0.25">
      <c r="C214" s="83" t="s">
        <v>6</v>
      </c>
      <c r="D214" s="46" t="s">
        <v>0</v>
      </c>
      <c r="E214" s="8">
        <f>IF(G202&gt;0, ROUND((G202+D195)/D195,2), 0)</f>
        <v>1.02</v>
      </c>
      <c r="F214" s="8"/>
      <c r="G214" s="9"/>
      <c r="H214" s="7"/>
    </row>
    <row r="215" spans="2:8" x14ac:dyDescent="0.25">
      <c r="C215" s="83"/>
      <c r="D215" s="46" t="s">
        <v>1</v>
      </c>
      <c r="E215" s="8">
        <f>IF(SUM(G203:G204)&gt;0,ROUND((G203+G204+D195)/D195,2),0)</f>
        <v>1.1299999999999999</v>
      </c>
      <c r="F215" s="8"/>
      <c r="G215" s="10"/>
      <c r="H215" s="42"/>
    </row>
    <row r="216" spans="2:8" x14ac:dyDescent="0.25">
      <c r="C216" s="83"/>
      <c r="D216" s="46" t="s">
        <v>2</v>
      </c>
      <c r="E216" s="8">
        <f>IF(G205&gt;0,ROUND((G205+D195)/D195,2),0)</f>
        <v>0</v>
      </c>
      <c r="F216" s="11"/>
      <c r="G216" s="10"/>
    </row>
    <row r="217" spans="2:8" x14ac:dyDescent="0.25">
      <c r="C217" s="83"/>
      <c r="D217" s="12" t="s">
        <v>3</v>
      </c>
      <c r="E217" s="31">
        <f>IF(SUM(G206:G211)&gt;0,ROUND((SUM(G206:G211)+D195)/D195,2),0)</f>
        <v>2.98</v>
      </c>
      <c r="F217" s="9"/>
      <c r="G217" s="10"/>
    </row>
    <row r="218" spans="2:8" ht="25.5" x14ac:dyDescent="0.25">
      <c r="D218" s="32" t="s">
        <v>4</v>
      </c>
      <c r="E218" s="33">
        <f>SUM(E214:E217)-IF(VALUE(COUNTIF(E214:E217,"&gt;0"))=4,3,0)-IF(VALUE(COUNTIF(E214:E217,"&gt;0"))=3,2,0)-IF(VALUE(COUNTIF(E214:E217,"&gt;0"))=2,1,0)</f>
        <v>3.13</v>
      </c>
      <c r="F218" s="24"/>
    </row>
    <row r="219" spans="2:8" x14ac:dyDescent="0.25">
      <c r="E219" s="14"/>
    </row>
    <row r="220" spans="2:8" ht="25.5" x14ac:dyDescent="0.35">
      <c r="B220" s="21"/>
      <c r="C220" s="15" t="s">
        <v>23</v>
      </c>
      <c r="D220" s="77">
        <f>E218*D195</f>
        <v>14161.935399999998</v>
      </c>
      <c r="E220" s="77"/>
    </row>
    <row r="221" spans="2:8" ht="20.25" x14ac:dyDescent="0.3">
      <c r="C221" s="16" t="s">
        <v>8</v>
      </c>
      <c r="D221" s="80">
        <f>D220/D194</f>
        <v>52.451612592592589</v>
      </c>
      <c r="E221" s="80"/>
      <c r="G221" s="7"/>
      <c r="H221" s="43"/>
    </row>
  </sheetData>
  <sheetProtection formatRows="0" insertColumns="0" insertRows="0"/>
  <mergeCells count="144">
    <mergeCell ref="C214:C217"/>
    <mergeCell ref="D220:E220"/>
    <mergeCell ref="D221:E221"/>
    <mergeCell ref="B201:C201"/>
    <mergeCell ref="E201:F201"/>
    <mergeCell ref="B202:C202"/>
    <mergeCell ref="H202:H211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C190:C192"/>
    <mergeCell ref="D190:G190"/>
    <mergeCell ref="D191:G191"/>
    <mergeCell ref="D192:G192"/>
    <mergeCell ref="E194:F195"/>
    <mergeCell ref="G194:G195"/>
    <mergeCell ref="C177:C180"/>
    <mergeCell ref="D183:E183"/>
    <mergeCell ref="D184:E184"/>
    <mergeCell ref="B186:H186"/>
    <mergeCell ref="B187:G187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49:H149"/>
    <mergeCell ref="B150:G150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2:H112"/>
    <mergeCell ref="B113:G113"/>
    <mergeCell ref="B53:C53"/>
    <mergeCell ref="E53:F53"/>
    <mergeCell ref="B54:C54"/>
    <mergeCell ref="H54:H63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C66:C69"/>
    <mergeCell ref="D72:E72"/>
    <mergeCell ref="D73:E73"/>
    <mergeCell ref="B75:H75"/>
    <mergeCell ref="B76:G76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C42:C44"/>
    <mergeCell ref="D42:G42"/>
    <mergeCell ref="D43:G43"/>
    <mergeCell ref="D44:G44"/>
    <mergeCell ref="E46:F47"/>
    <mergeCell ref="G46:G47"/>
    <mergeCell ref="C29:C32"/>
    <mergeCell ref="D35:E35"/>
    <mergeCell ref="D36:E36"/>
    <mergeCell ref="B38:H38"/>
    <mergeCell ref="B39:G39"/>
    <mergeCell ref="C5:C7"/>
    <mergeCell ref="D5:G5"/>
    <mergeCell ref="D6:G6"/>
    <mergeCell ref="D7:G7"/>
    <mergeCell ref="E9:F10"/>
    <mergeCell ref="G9:G10"/>
    <mergeCell ref="B1:H1"/>
    <mergeCell ref="B2:G2"/>
  </mergeCells>
  <dataValidations count="1">
    <dataValidation type="list" allowBlank="1" showInputMessage="1" showErrorMessage="1" sqref="D199 D162 D125 D88 D51 D14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 по Методике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2019-08-08T15:32:57Z</cp:lastPrinted>
  <dcterms:created xsi:type="dcterms:W3CDTF">2016-01-18T14:22:10Z</dcterms:created>
  <dcterms:modified xsi:type="dcterms:W3CDTF">2019-08-12T13:54:39Z</dcterms:modified>
</cp:coreProperties>
</file>