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1080" windowWidth="9720" windowHeight="6360" activeTab="1"/>
  </bookViews>
  <sheets>
    <sheet name="РАСЧЕТ" sheetId="19" r:id="rId1"/>
    <sheet name="ЛОТЫ" sheetId="20" r:id="rId2"/>
    <sheet name="Извещение" sheetId="11" r:id="rId3"/>
  </sheets>
  <definedNames>
    <definedName name="_xlnm._FilterDatabase" localSheetId="2" hidden="1">Извещение!$B$5:$T$83</definedName>
    <definedName name="_xlnm._FilterDatabase" localSheetId="0" hidden="1">РАСЧЕТ!$O$22:$O$1073</definedName>
    <definedName name="д1">#REF!</definedName>
    <definedName name="_xlnm.Print_Titles" localSheetId="2">Извещение!$5:$6</definedName>
    <definedName name="ЛУ">#REF!</definedName>
    <definedName name="_xlnm.Print_Area" localSheetId="2">Извещение!$B$1:$X$86</definedName>
    <definedName name="_xlnm.Print_Area" localSheetId="1">ЛОТЫ!$B$1:$H$338</definedName>
    <definedName name="_xlnm.Print_Area" localSheetId="0">РАСЧЕТ!$B$1:$N$1092</definedName>
  </definedNames>
  <calcPr calcId="144525"/>
</workbook>
</file>

<file path=xl/calcChain.xml><?xml version="1.0" encoding="utf-8"?>
<calcChain xmlns="http://schemas.openxmlformats.org/spreadsheetml/2006/main">
  <c r="P81" i="11" l="1"/>
  <c r="W79" i="11" l="1"/>
  <c r="S79" i="11" s="1"/>
  <c r="X13" i="11"/>
  <c r="X34" i="11" l="1"/>
  <c r="O35" i="11"/>
  <c r="O36" i="11" s="1"/>
  <c r="M35" i="11"/>
  <c r="M36" i="11" s="1"/>
  <c r="L35" i="11"/>
  <c r="L36" i="11" s="1"/>
  <c r="K35" i="11"/>
  <c r="K36" i="11" s="1"/>
  <c r="P79" i="11"/>
  <c r="P76" i="11"/>
  <c r="P73" i="11"/>
  <c r="P69" i="11"/>
  <c r="P65" i="11"/>
  <c r="P61" i="11"/>
  <c r="P57" i="11"/>
  <c r="P53" i="11"/>
  <c r="P50" i="11"/>
  <c r="P46" i="11"/>
  <c r="P44" i="11"/>
  <c r="P42" i="11"/>
  <c r="P38" i="11"/>
  <c r="P36" i="11"/>
  <c r="P34" i="11"/>
  <c r="P31" i="11"/>
  <c r="P26" i="11"/>
  <c r="P22" i="11"/>
  <c r="P17" i="11"/>
  <c r="P13" i="11"/>
  <c r="P10" i="11"/>
  <c r="O78" i="11"/>
  <c r="M78" i="11"/>
  <c r="L78" i="11"/>
  <c r="K78" i="11"/>
  <c r="O77" i="11"/>
  <c r="M77" i="11"/>
  <c r="L77" i="11"/>
  <c r="K77" i="11"/>
  <c r="O75" i="11"/>
  <c r="M75" i="11"/>
  <c r="L75" i="11"/>
  <c r="K75" i="11"/>
  <c r="O74" i="11"/>
  <c r="M74" i="11"/>
  <c r="L74" i="11"/>
  <c r="K74" i="11"/>
  <c r="O72" i="11"/>
  <c r="M72" i="11"/>
  <c r="L72" i="11"/>
  <c r="K72" i="11"/>
  <c r="O71" i="11"/>
  <c r="M71" i="11"/>
  <c r="L71" i="11"/>
  <c r="K71" i="11"/>
  <c r="O70" i="11"/>
  <c r="M70" i="11"/>
  <c r="L70" i="11"/>
  <c r="K70" i="11"/>
  <c r="O68" i="11"/>
  <c r="M68" i="11"/>
  <c r="L68" i="11"/>
  <c r="K68" i="11"/>
  <c r="O67" i="11"/>
  <c r="M67" i="11"/>
  <c r="L67" i="11"/>
  <c r="K67" i="11"/>
  <c r="O66" i="11"/>
  <c r="M66" i="11"/>
  <c r="L66" i="11"/>
  <c r="K66" i="11"/>
  <c r="O64" i="11"/>
  <c r="M64" i="11"/>
  <c r="L64" i="11"/>
  <c r="K64" i="11"/>
  <c r="O63" i="11"/>
  <c r="M63" i="11"/>
  <c r="L63" i="11"/>
  <c r="K63" i="11"/>
  <c r="O62" i="11"/>
  <c r="M62" i="11"/>
  <c r="L62" i="11"/>
  <c r="K62" i="11"/>
  <c r="O60" i="11"/>
  <c r="M60" i="11"/>
  <c r="L60" i="11"/>
  <c r="K60" i="11"/>
  <c r="O59" i="11"/>
  <c r="M59" i="11"/>
  <c r="L59" i="11"/>
  <c r="K59" i="11"/>
  <c r="O58" i="11"/>
  <c r="M58" i="11"/>
  <c r="L58" i="11"/>
  <c r="K58" i="11"/>
  <c r="O56" i="11"/>
  <c r="M56" i="11"/>
  <c r="L56" i="11"/>
  <c r="K56" i="11"/>
  <c r="O55" i="11"/>
  <c r="M55" i="11"/>
  <c r="L55" i="11"/>
  <c r="K55" i="11"/>
  <c r="O54" i="11"/>
  <c r="M54" i="11"/>
  <c r="L54" i="11"/>
  <c r="K54" i="11"/>
  <c r="O52" i="11"/>
  <c r="M52" i="11"/>
  <c r="L52" i="11"/>
  <c r="K52" i="11"/>
  <c r="O51" i="11"/>
  <c r="M51" i="11"/>
  <c r="L51" i="11"/>
  <c r="K51" i="11"/>
  <c r="O49" i="11"/>
  <c r="M49" i="11"/>
  <c r="L49" i="11"/>
  <c r="K49" i="11"/>
  <c r="O48" i="11"/>
  <c r="M48" i="11"/>
  <c r="L48" i="11"/>
  <c r="K48" i="11"/>
  <c r="O47" i="11"/>
  <c r="M47" i="11"/>
  <c r="L47" i="11"/>
  <c r="K47" i="11"/>
  <c r="O45" i="11"/>
  <c r="O46" i="11" s="1"/>
  <c r="M45" i="11"/>
  <c r="M46" i="11" s="1"/>
  <c r="L45" i="11"/>
  <c r="L46" i="11" s="1"/>
  <c r="K45" i="11"/>
  <c r="K46" i="11" s="1"/>
  <c r="O43" i="11"/>
  <c r="O44" i="11" s="1"/>
  <c r="M43" i="11"/>
  <c r="M44" i="11" s="1"/>
  <c r="L43" i="11"/>
  <c r="L44" i="11" s="1"/>
  <c r="K43" i="11"/>
  <c r="K44" i="11" s="1"/>
  <c r="O41" i="11"/>
  <c r="M41" i="11"/>
  <c r="L41" i="11"/>
  <c r="K41" i="11"/>
  <c r="O40" i="11"/>
  <c r="M40" i="11"/>
  <c r="L40" i="11"/>
  <c r="K40" i="11"/>
  <c r="O39" i="11"/>
  <c r="M39" i="11"/>
  <c r="L39" i="11"/>
  <c r="K39" i="11"/>
  <c r="O37" i="11"/>
  <c r="O38" i="11" s="1"/>
  <c r="M37" i="11"/>
  <c r="M38" i="11" s="1"/>
  <c r="L37" i="11"/>
  <c r="L38" i="11" s="1"/>
  <c r="K37" i="11"/>
  <c r="K38" i="11" s="1"/>
  <c r="O33" i="11"/>
  <c r="M33" i="11"/>
  <c r="L33" i="11"/>
  <c r="K33" i="11"/>
  <c r="O32" i="11"/>
  <c r="M32" i="11"/>
  <c r="L32" i="11"/>
  <c r="K32" i="11"/>
  <c r="O30" i="11"/>
  <c r="M30" i="11"/>
  <c r="L30" i="11"/>
  <c r="K30" i="11"/>
  <c r="O29" i="11"/>
  <c r="M29" i="11"/>
  <c r="L29" i="11"/>
  <c r="K29" i="11"/>
  <c r="O28" i="11"/>
  <c r="M28" i="11"/>
  <c r="L28" i="11"/>
  <c r="K28" i="11"/>
  <c r="O27" i="11"/>
  <c r="M27" i="11"/>
  <c r="L27" i="11"/>
  <c r="K27" i="11"/>
  <c r="O25" i="11"/>
  <c r="M25" i="11"/>
  <c r="L25" i="11"/>
  <c r="K25" i="11"/>
  <c r="O24" i="11"/>
  <c r="M24" i="11"/>
  <c r="L24" i="11"/>
  <c r="K24" i="11"/>
  <c r="O23" i="11"/>
  <c r="M23" i="11"/>
  <c r="L23" i="11"/>
  <c r="K23" i="11"/>
  <c r="O21" i="11"/>
  <c r="M21" i="11"/>
  <c r="L21" i="11"/>
  <c r="K21" i="11"/>
  <c r="O20" i="11"/>
  <c r="M20" i="11"/>
  <c r="L20" i="11"/>
  <c r="K20" i="11"/>
  <c r="O19" i="11"/>
  <c r="M19" i="11"/>
  <c r="L19" i="11"/>
  <c r="K19" i="11"/>
  <c r="O18" i="11"/>
  <c r="M18" i="11"/>
  <c r="L18" i="11"/>
  <c r="K18" i="11"/>
  <c r="O16" i="11"/>
  <c r="M16" i="11"/>
  <c r="L16" i="11"/>
  <c r="K16" i="11"/>
  <c r="O15" i="11"/>
  <c r="M15" i="11"/>
  <c r="L15" i="11"/>
  <c r="K15" i="11"/>
  <c r="O14" i="11"/>
  <c r="M14" i="11"/>
  <c r="L14" i="11"/>
  <c r="K14" i="11"/>
  <c r="O12" i="11"/>
  <c r="M12" i="11"/>
  <c r="L12" i="11"/>
  <c r="K12" i="11"/>
  <c r="O11" i="11"/>
  <c r="M11" i="11"/>
  <c r="L11" i="11"/>
  <c r="K11" i="11"/>
  <c r="M79" i="11" l="1"/>
  <c r="O53" i="11"/>
  <c r="M61" i="11"/>
  <c r="O65" i="11"/>
  <c r="M76" i="11"/>
  <c r="M13" i="11"/>
  <c r="M31" i="11"/>
  <c r="M34" i="11"/>
  <c r="O57" i="11"/>
  <c r="M69" i="11"/>
  <c r="O73" i="11"/>
  <c r="N35" i="11"/>
  <c r="M17" i="11"/>
  <c r="O22" i="11"/>
  <c r="O26" i="11"/>
  <c r="O42" i="11"/>
  <c r="M50" i="11"/>
  <c r="L13" i="11"/>
  <c r="O17" i="11"/>
  <c r="L31" i="11"/>
  <c r="L34" i="11"/>
  <c r="O50" i="11"/>
  <c r="M57" i="11"/>
  <c r="L57" i="11"/>
  <c r="O61" i="11"/>
  <c r="L69" i="11"/>
  <c r="M73" i="11"/>
  <c r="L73" i="11"/>
  <c r="O76" i="11"/>
  <c r="L79" i="11"/>
  <c r="O13" i="11"/>
  <c r="L17" i="11"/>
  <c r="M22" i="11"/>
  <c r="L22" i="11"/>
  <c r="M26" i="11"/>
  <c r="L26" i="11"/>
  <c r="O31" i="11"/>
  <c r="O34" i="11"/>
  <c r="M42" i="11"/>
  <c r="L42" i="11"/>
  <c r="L50" i="11"/>
  <c r="M53" i="11"/>
  <c r="L53" i="11"/>
  <c r="L61" i="11"/>
  <c r="M65" i="11"/>
  <c r="L65" i="11"/>
  <c r="O69" i="11"/>
  <c r="L76" i="11"/>
  <c r="O79" i="11"/>
  <c r="K79" i="11"/>
  <c r="K50" i="11"/>
  <c r="K61" i="11"/>
  <c r="K76" i="11"/>
  <c r="K73" i="11"/>
  <c r="K69" i="11"/>
  <c r="K65" i="11"/>
  <c r="K57" i="11"/>
  <c r="K53" i="11"/>
  <c r="K42" i="11"/>
  <c r="K34" i="11"/>
  <c r="K31" i="11"/>
  <c r="K26" i="11"/>
  <c r="K22" i="11"/>
  <c r="K17" i="11"/>
  <c r="K13" i="11"/>
  <c r="N75" i="11"/>
  <c r="Q75" i="11" s="1"/>
  <c r="N77" i="11"/>
  <c r="N78" i="11"/>
  <c r="Q78" i="11" s="1"/>
  <c r="N74" i="11"/>
  <c r="N70" i="11"/>
  <c r="N72" i="11"/>
  <c r="Q72" i="11" s="1"/>
  <c r="N66" i="11"/>
  <c r="N71" i="11"/>
  <c r="Q71" i="11" s="1"/>
  <c r="N67" i="11"/>
  <c r="Q67" i="11" s="1"/>
  <c r="N64" i="11"/>
  <c r="Q64" i="11" s="1"/>
  <c r="N68" i="11"/>
  <c r="Q68" i="11" s="1"/>
  <c r="N58" i="11"/>
  <c r="N63" i="11"/>
  <c r="Q63" i="11" s="1"/>
  <c r="N62" i="11"/>
  <c r="N54" i="11"/>
  <c r="N59" i="11"/>
  <c r="Q59" i="11" s="1"/>
  <c r="N60" i="11"/>
  <c r="Q60" i="11" s="1"/>
  <c r="N55" i="11"/>
  <c r="Q55" i="11" s="1"/>
  <c r="N48" i="11"/>
  <c r="Q48" i="11" s="1"/>
  <c r="N52" i="11"/>
  <c r="Q52" i="11" s="1"/>
  <c r="N56" i="11"/>
  <c r="Q56" i="11" s="1"/>
  <c r="N51" i="11"/>
  <c r="N49" i="11"/>
  <c r="Q49" i="11" s="1"/>
  <c r="N47" i="11"/>
  <c r="N45" i="11"/>
  <c r="N43" i="11"/>
  <c r="N41" i="11"/>
  <c r="Q41" i="11" s="1"/>
  <c r="N40" i="11"/>
  <c r="Q40" i="11" s="1"/>
  <c r="N39" i="11"/>
  <c r="N37" i="11"/>
  <c r="N33" i="11"/>
  <c r="Q33" i="11" s="1"/>
  <c r="N30" i="11"/>
  <c r="Q30" i="11" s="1"/>
  <c r="N32" i="11"/>
  <c r="N28" i="11"/>
  <c r="Q28" i="11" s="1"/>
  <c r="N29" i="11"/>
  <c r="Q29" i="11" s="1"/>
  <c r="N25" i="11"/>
  <c r="Q25" i="11" s="1"/>
  <c r="N27" i="11"/>
  <c r="N23" i="11"/>
  <c r="N24" i="11"/>
  <c r="Q24" i="11" s="1"/>
  <c r="N14" i="11"/>
  <c r="N15" i="11"/>
  <c r="Q15" i="11" s="1"/>
  <c r="N19" i="11"/>
  <c r="Q19" i="11" s="1"/>
  <c r="N18" i="11"/>
  <c r="N20" i="11"/>
  <c r="Q20" i="11" s="1"/>
  <c r="N21" i="11"/>
  <c r="Q21" i="11" s="1"/>
  <c r="N16" i="11"/>
  <c r="Q16" i="11" s="1"/>
  <c r="N12" i="11"/>
  <c r="Q12" i="11" s="1"/>
  <c r="N11" i="11"/>
  <c r="N34" i="11" l="1"/>
  <c r="N13" i="11"/>
  <c r="N31" i="11"/>
  <c r="N36" i="11"/>
  <c r="Q35" i="11"/>
  <c r="Q36" i="11" s="1"/>
  <c r="Q54" i="11"/>
  <c r="Q57" i="11" s="1"/>
  <c r="N57" i="11"/>
  <c r="Q66" i="11"/>
  <c r="Q69" i="11" s="1"/>
  <c r="N69" i="11"/>
  <c r="Q14" i="11"/>
  <c r="Q17" i="11" s="1"/>
  <c r="N17" i="11"/>
  <c r="Q39" i="11"/>
  <c r="Q42" i="11" s="1"/>
  <c r="N42" i="11"/>
  <c r="Q43" i="11"/>
  <c r="Q44" i="11" s="1"/>
  <c r="N44" i="11"/>
  <c r="Q51" i="11"/>
  <c r="Q53" i="11" s="1"/>
  <c r="N53" i="11"/>
  <c r="Q62" i="11"/>
  <c r="Q65" i="11" s="1"/>
  <c r="N65" i="11"/>
  <c r="Q77" i="11"/>
  <c r="Q79" i="11" s="1"/>
  <c r="N79" i="11"/>
  <c r="N22" i="11"/>
  <c r="Q45" i="11"/>
  <c r="Q46" i="11" s="1"/>
  <c r="N46" i="11"/>
  <c r="Q70" i="11"/>
  <c r="Q73" i="11" s="1"/>
  <c r="N73" i="11"/>
  <c r="Q23" i="11"/>
  <c r="Q26" i="11" s="1"/>
  <c r="N26" i="11"/>
  <c r="Q37" i="11"/>
  <c r="Q38" i="11" s="1"/>
  <c r="N38" i="11"/>
  <c r="Q47" i="11"/>
  <c r="Q50" i="11" s="1"/>
  <c r="N50" i="11"/>
  <c r="Q58" i="11"/>
  <c r="Q61" i="11" s="1"/>
  <c r="N61" i="11"/>
  <c r="Q74" i="11"/>
  <c r="Q76" i="11" s="1"/>
  <c r="N76" i="11"/>
  <c r="Q32" i="11"/>
  <c r="Q34" i="11" s="1"/>
  <c r="Q27" i="11"/>
  <c r="Q31" i="11" s="1"/>
  <c r="Q18" i="11"/>
  <c r="Q22" i="11" s="1"/>
  <c r="Q11" i="11"/>
  <c r="Q13" i="11" s="1"/>
  <c r="V79" i="11" l="1"/>
  <c r="O7" i="11" l="1"/>
  <c r="M7" i="11"/>
  <c r="L7" i="11"/>
  <c r="K7" i="11"/>
  <c r="K8" i="11"/>
  <c r="K9" i="11"/>
  <c r="O8" i="11"/>
  <c r="O9" i="11"/>
  <c r="L8" i="11"/>
  <c r="M8" i="11"/>
  <c r="L9" i="11"/>
  <c r="M9" i="11"/>
  <c r="L10" i="11" l="1"/>
  <c r="L81" i="11" s="1"/>
  <c r="M10" i="11"/>
  <c r="M81" i="11" s="1"/>
  <c r="O10" i="11"/>
  <c r="O81" i="11" s="1"/>
  <c r="G81" i="11"/>
  <c r="K10" i="11"/>
  <c r="K81" i="11" s="1"/>
  <c r="N9" i="11"/>
  <c r="Q9" i="11" s="1"/>
  <c r="N8" i="11"/>
  <c r="Q8" i="11" s="1"/>
  <c r="N7" i="11"/>
  <c r="Q7" i="11" l="1"/>
  <c r="Q10" i="11" s="1"/>
  <c r="Q81" i="11" s="1"/>
  <c r="N10" i="11"/>
  <c r="N81" i="11" s="1"/>
  <c r="M1071" i="19"/>
  <c r="K1071" i="19"/>
  <c r="J1071" i="19"/>
  <c r="I1071" i="19"/>
  <c r="L1070" i="19"/>
  <c r="N1070" i="19" s="1"/>
  <c r="I1069" i="19"/>
  <c r="M1069" i="19"/>
  <c r="K1069" i="19"/>
  <c r="J1069" i="19"/>
  <c r="M1067" i="19"/>
  <c r="K1067" i="19"/>
  <c r="J1067" i="19"/>
  <c r="I1067" i="19"/>
  <c r="L1066" i="19"/>
  <c r="N1066" i="19" s="1"/>
  <c r="I1065" i="19"/>
  <c r="M1064" i="19"/>
  <c r="M1065" i="19" s="1"/>
  <c r="K1064" i="19"/>
  <c r="K1065" i="19" s="1"/>
  <c r="J1064" i="19"/>
  <c r="J1065" i="19" s="1"/>
  <c r="M1063" i="19"/>
  <c r="K1063" i="19"/>
  <c r="J1063" i="19"/>
  <c r="I1063" i="19"/>
  <c r="L1062" i="19"/>
  <c r="N1062" i="19" s="1"/>
  <c r="M1019" i="19"/>
  <c r="K1019" i="19"/>
  <c r="J1019" i="19"/>
  <c r="I1019" i="19"/>
  <c r="L1018" i="19"/>
  <c r="N1018" i="19" s="1"/>
  <c r="I1017" i="19"/>
  <c r="M1017" i="19"/>
  <c r="K1017" i="19"/>
  <c r="J1017" i="19"/>
  <c r="M1015" i="19"/>
  <c r="K1015" i="19"/>
  <c r="J1015" i="19"/>
  <c r="I1015" i="19"/>
  <c r="L1014" i="19"/>
  <c r="N1014" i="19" s="1"/>
  <c r="I1013" i="19"/>
  <c r="M1012" i="19"/>
  <c r="M1013" i="19" s="1"/>
  <c r="K1012" i="19"/>
  <c r="K1013" i="19" s="1"/>
  <c r="J1012" i="19"/>
  <c r="J1013" i="19" s="1"/>
  <c r="M1011" i="19"/>
  <c r="K1011" i="19"/>
  <c r="J1011" i="19"/>
  <c r="I1011" i="19"/>
  <c r="L1010" i="19"/>
  <c r="N1010" i="19" s="1"/>
  <c r="M967" i="19"/>
  <c r="K967" i="19"/>
  <c r="J967" i="19"/>
  <c r="I967" i="19"/>
  <c r="L966" i="19"/>
  <c r="N966" i="19" s="1"/>
  <c r="I965" i="19"/>
  <c r="M964" i="19"/>
  <c r="M965" i="19" s="1"/>
  <c r="K964" i="19"/>
  <c r="K965" i="19" s="1"/>
  <c r="J964" i="19"/>
  <c r="J965" i="19" s="1"/>
  <c r="M963" i="19"/>
  <c r="K963" i="19"/>
  <c r="J963" i="19"/>
  <c r="I963" i="19"/>
  <c r="L962" i="19"/>
  <c r="N962" i="19" s="1"/>
  <c r="I961" i="19"/>
  <c r="M960" i="19"/>
  <c r="M961" i="19" s="1"/>
  <c r="K960" i="19"/>
  <c r="K961" i="19" s="1"/>
  <c r="J960" i="19"/>
  <c r="J961" i="19" s="1"/>
  <c r="M959" i="19"/>
  <c r="K959" i="19"/>
  <c r="J959" i="19"/>
  <c r="I959" i="19"/>
  <c r="L958" i="19"/>
  <c r="N958" i="19" s="1"/>
  <c r="M915" i="19"/>
  <c r="K915" i="19"/>
  <c r="J915" i="19"/>
  <c r="I915" i="19"/>
  <c r="L914" i="19"/>
  <c r="N914" i="19" s="1"/>
  <c r="I913" i="19"/>
  <c r="M912" i="19"/>
  <c r="M913" i="19" s="1"/>
  <c r="K912" i="19"/>
  <c r="K913" i="19" s="1"/>
  <c r="J912" i="19"/>
  <c r="J913" i="19" s="1"/>
  <c r="M911" i="19"/>
  <c r="K911" i="19"/>
  <c r="J911" i="19"/>
  <c r="I911" i="19"/>
  <c r="L910" i="19"/>
  <c r="N910" i="19" s="1"/>
  <c r="I909" i="19"/>
  <c r="M908" i="19"/>
  <c r="M909" i="19" s="1"/>
  <c r="K908" i="19"/>
  <c r="K909" i="19" s="1"/>
  <c r="J908" i="19"/>
  <c r="J909" i="19" s="1"/>
  <c r="M907" i="19"/>
  <c r="K907" i="19"/>
  <c r="J907" i="19"/>
  <c r="I907" i="19"/>
  <c r="L906" i="19"/>
  <c r="N906" i="19" s="1"/>
  <c r="M863" i="19"/>
  <c r="K863" i="19"/>
  <c r="J863" i="19"/>
  <c r="I863" i="19"/>
  <c r="L862" i="19"/>
  <c r="N862" i="19" s="1"/>
  <c r="I861" i="19"/>
  <c r="M860" i="19"/>
  <c r="M861" i="19" s="1"/>
  <c r="K860" i="19"/>
  <c r="K861" i="19" s="1"/>
  <c r="J860" i="19"/>
  <c r="J861" i="19" s="1"/>
  <c r="M859" i="19"/>
  <c r="K859" i="19"/>
  <c r="J859" i="19"/>
  <c r="I859" i="19"/>
  <c r="L858" i="19"/>
  <c r="N858" i="19" s="1"/>
  <c r="I857" i="19"/>
  <c r="M856" i="19"/>
  <c r="M857" i="19" s="1"/>
  <c r="K856" i="19"/>
  <c r="K857" i="19" s="1"/>
  <c r="J856" i="19"/>
  <c r="J857" i="19" s="1"/>
  <c r="M855" i="19"/>
  <c r="K855" i="19"/>
  <c r="J855" i="19"/>
  <c r="I855" i="19"/>
  <c r="L854" i="19"/>
  <c r="N854" i="19" s="1"/>
  <c r="M811" i="19"/>
  <c r="K811" i="19"/>
  <c r="J811" i="19"/>
  <c r="I811" i="19"/>
  <c r="L810" i="19"/>
  <c r="N810" i="19" s="1"/>
  <c r="I809" i="19"/>
  <c r="M808" i="19"/>
  <c r="M809" i="19" s="1"/>
  <c r="K808" i="19"/>
  <c r="K809" i="19" s="1"/>
  <c r="J808" i="19"/>
  <c r="J809" i="19" s="1"/>
  <c r="M807" i="19"/>
  <c r="K807" i="19"/>
  <c r="J807" i="19"/>
  <c r="I807" i="19"/>
  <c r="L806" i="19"/>
  <c r="N806" i="19" s="1"/>
  <c r="I805" i="19"/>
  <c r="M804" i="19"/>
  <c r="M805" i="19" s="1"/>
  <c r="K804" i="19"/>
  <c r="K805" i="19" s="1"/>
  <c r="J804" i="19"/>
  <c r="M803" i="19"/>
  <c r="K803" i="19"/>
  <c r="J803" i="19"/>
  <c r="I803" i="19"/>
  <c r="L802" i="19"/>
  <c r="N802" i="19" s="1"/>
  <c r="M759" i="19"/>
  <c r="K759" i="19"/>
  <c r="J759" i="19"/>
  <c r="I759" i="19"/>
  <c r="L758" i="19"/>
  <c r="N758" i="19" s="1"/>
  <c r="I757" i="19"/>
  <c r="M756" i="19"/>
  <c r="M757" i="19" s="1"/>
  <c r="K756" i="19"/>
  <c r="K757" i="19" s="1"/>
  <c r="J756" i="19"/>
  <c r="J757" i="19" s="1"/>
  <c r="M755" i="19"/>
  <c r="K755" i="19"/>
  <c r="J755" i="19"/>
  <c r="I755" i="19"/>
  <c r="L754" i="19"/>
  <c r="N754" i="19" s="1"/>
  <c r="I753" i="19"/>
  <c r="M752" i="19"/>
  <c r="M753" i="19" s="1"/>
  <c r="K752" i="19"/>
  <c r="K753" i="19" s="1"/>
  <c r="J752" i="19"/>
  <c r="J753" i="19" s="1"/>
  <c r="M751" i="19"/>
  <c r="K751" i="19"/>
  <c r="J751" i="19"/>
  <c r="I751" i="19"/>
  <c r="L750" i="19"/>
  <c r="N750" i="19" s="1"/>
  <c r="M707" i="19"/>
  <c r="K707" i="19"/>
  <c r="J707" i="19"/>
  <c r="I707" i="19"/>
  <c r="L706" i="19"/>
  <c r="N706" i="19" s="1"/>
  <c r="I705" i="19"/>
  <c r="M704" i="19"/>
  <c r="M705" i="19" s="1"/>
  <c r="K704" i="19"/>
  <c r="K705" i="19" s="1"/>
  <c r="J704" i="19"/>
  <c r="J705" i="19" s="1"/>
  <c r="M703" i="19"/>
  <c r="K703" i="19"/>
  <c r="J703" i="19"/>
  <c r="I703" i="19"/>
  <c r="L702" i="19"/>
  <c r="N702" i="19" s="1"/>
  <c r="I701" i="19"/>
  <c r="M700" i="19"/>
  <c r="M701" i="19" s="1"/>
  <c r="K700" i="19"/>
  <c r="K701" i="19" s="1"/>
  <c r="J700" i="19"/>
  <c r="J701" i="19" s="1"/>
  <c r="M699" i="19"/>
  <c r="K699" i="19"/>
  <c r="J699" i="19"/>
  <c r="I699" i="19"/>
  <c r="L698" i="19"/>
  <c r="N698" i="19" s="1"/>
  <c r="M655" i="19"/>
  <c r="K655" i="19"/>
  <c r="J655" i="19"/>
  <c r="I655" i="19"/>
  <c r="L654" i="19"/>
  <c r="N654" i="19" s="1"/>
  <c r="I653" i="19"/>
  <c r="M652" i="19"/>
  <c r="M653" i="19" s="1"/>
  <c r="K652" i="19"/>
  <c r="K653" i="19" s="1"/>
  <c r="J652" i="19"/>
  <c r="J653" i="19" s="1"/>
  <c r="M651" i="19"/>
  <c r="K651" i="19"/>
  <c r="J651" i="19"/>
  <c r="I651" i="19"/>
  <c r="L650" i="19"/>
  <c r="N650" i="19" s="1"/>
  <c r="I649" i="19"/>
  <c r="M648" i="19"/>
  <c r="M649" i="19" s="1"/>
  <c r="K648" i="19"/>
  <c r="K649" i="19" s="1"/>
  <c r="J648" i="19"/>
  <c r="M647" i="19"/>
  <c r="K647" i="19"/>
  <c r="J647" i="19"/>
  <c r="I647" i="19"/>
  <c r="L646" i="19"/>
  <c r="N646" i="19" s="1"/>
  <c r="M603" i="19"/>
  <c r="K603" i="19"/>
  <c r="J603" i="19"/>
  <c r="I603" i="19"/>
  <c r="L602" i="19"/>
  <c r="N602" i="19" s="1"/>
  <c r="I601" i="19"/>
  <c r="M600" i="19"/>
  <c r="M601" i="19" s="1"/>
  <c r="K600" i="19"/>
  <c r="K601" i="19" s="1"/>
  <c r="J600" i="19"/>
  <c r="J601" i="19" s="1"/>
  <c r="M599" i="19"/>
  <c r="K599" i="19"/>
  <c r="J599" i="19"/>
  <c r="I599" i="19"/>
  <c r="L598" i="19"/>
  <c r="N598" i="19" s="1"/>
  <c r="I597" i="19"/>
  <c r="M596" i="19"/>
  <c r="M597" i="19" s="1"/>
  <c r="K596" i="19"/>
  <c r="K597" i="19" s="1"/>
  <c r="J596" i="19"/>
  <c r="M595" i="19"/>
  <c r="K595" i="19"/>
  <c r="J595" i="19"/>
  <c r="I595" i="19"/>
  <c r="L594" i="19"/>
  <c r="N594" i="19" s="1"/>
  <c r="M551" i="19"/>
  <c r="K551" i="19"/>
  <c r="J551" i="19"/>
  <c r="I551" i="19"/>
  <c r="L550" i="19"/>
  <c r="N550" i="19" s="1"/>
  <c r="I549" i="19"/>
  <c r="M548" i="19"/>
  <c r="M549" i="19" s="1"/>
  <c r="K548" i="19"/>
  <c r="K549" i="19" s="1"/>
  <c r="J548" i="19"/>
  <c r="J549" i="19" s="1"/>
  <c r="M547" i="19"/>
  <c r="K547" i="19"/>
  <c r="J547" i="19"/>
  <c r="I547" i="19"/>
  <c r="L546" i="19"/>
  <c r="N546" i="19" s="1"/>
  <c r="I545" i="19"/>
  <c r="M544" i="19"/>
  <c r="M545" i="19" s="1"/>
  <c r="K544" i="19"/>
  <c r="K545" i="19" s="1"/>
  <c r="J544" i="19"/>
  <c r="J545" i="19" s="1"/>
  <c r="M543" i="19"/>
  <c r="K543" i="19"/>
  <c r="J543" i="19"/>
  <c r="I543" i="19"/>
  <c r="L542" i="19"/>
  <c r="N542" i="19" s="1"/>
  <c r="M499" i="19"/>
  <c r="K499" i="19"/>
  <c r="J499" i="19"/>
  <c r="I499" i="19"/>
  <c r="L498" i="19"/>
  <c r="N498" i="19" s="1"/>
  <c r="I497" i="19"/>
  <c r="M496" i="19"/>
  <c r="M497" i="19" s="1"/>
  <c r="K496" i="19"/>
  <c r="K497" i="19" s="1"/>
  <c r="J496" i="19"/>
  <c r="J497" i="19" s="1"/>
  <c r="M495" i="19"/>
  <c r="K495" i="19"/>
  <c r="J495" i="19"/>
  <c r="I495" i="19"/>
  <c r="L494" i="19"/>
  <c r="N494" i="19" s="1"/>
  <c r="I493" i="19"/>
  <c r="M492" i="19"/>
  <c r="M493" i="19" s="1"/>
  <c r="K492" i="19"/>
  <c r="K493" i="19" s="1"/>
  <c r="J492" i="19"/>
  <c r="J493" i="19" s="1"/>
  <c r="M491" i="19"/>
  <c r="K491" i="19"/>
  <c r="J491" i="19"/>
  <c r="I491" i="19"/>
  <c r="L490" i="19"/>
  <c r="N490" i="19" s="1"/>
  <c r="M447" i="19"/>
  <c r="K447" i="19"/>
  <c r="J447" i="19"/>
  <c r="I447" i="19"/>
  <c r="L446" i="19"/>
  <c r="N446" i="19" s="1"/>
  <c r="I445" i="19"/>
  <c r="M444" i="19"/>
  <c r="M445" i="19" s="1"/>
  <c r="K444" i="19"/>
  <c r="J444" i="19"/>
  <c r="J445" i="19" s="1"/>
  <c r="M443" i="19"/>
  <c r="K443" i="19"/>
  <c r="J443" i="19"/>
  <c r="I443" i="19"/>
  <c r="L442" i="19"/>
  <c r="N442" i="19" s="1"/>
  <c r="I441" i="19"/>
  <c r="M440" i="19"/>
  <c r="M441" i="19" s="1"/>
  <c r="K440" i="19"/>
  <c r="K441" i="19" s="1"/>
  <c r="J440" i="19"/>
  <c r="J441" i="19" s="1"/>
  <c r="M439" i="19"/>
  <c r="K439" i="19"/>
  <c r="J439" i="19"/>
  <c r="I439" i="19"/>
  <c r="L438" i="19"/>
  <c r="N438" i="19" s="1"/>
  <c r="M395" i="19"/>
  <c r="K395" i="19"/>
  <c r="J395" i="19"/>
  <c r="I395" i="19"/>
  <c r="L394" i="19"/>
  <c r="N394" i="19" s="1"/>
  <c r="I393" i="19"/>
  <c r="M392" i="19"/>
  <c r="M393" i="19" s="1"/>
  <c r="K392" i="19"/>
  <c r="K393" i="19" s="1"/>
  <c r="J392" i="19"/>
  <c r="J393" i="19" s="1"/>
  <c r="M391" i="19"/>
  <c r="K391" i="19"/>
  <c r="J391" i="19"/>
  <c r="I391" i="19"/>
  <c r="L390" i="19"/>
  <c r="N390" i="19" s="1"/>
  <c r="I389" i="19"/>
  <c r="M388" i="19"/>
  <c r="M389" i="19" s="1"/>
  <c r="K388" i="19"/>
  <c r="K389" i="19" s="1"/>
  <c r="J388" i="19"/>
  <c r="J389" i="19" s="1"/>
  <c r="M387" i="19"/>
  <c r="K387" i="19"/>
  <c r="J387" i="19"/>
  <c r="I387" i="19"/>
  <c r="L386" i="19"/>
  <c r="N386" i="19" s="1"/>
  <c r="M343" i="19"/>
  <c r="K343" i="19"/>
  <c r="J343" i="19"/>
  <c r="I343" i="19"/>
  <c r="L342" i="19"/>
  <c r="N342" i="19" s="1"/>
  <c r="I341" i="19"/>
  <c r="M340" i="19"/>
  <c r="M341" i="19" s="1"/>
  <c r="K340" i="19"/>
  <c r="K341" i="19" s="1"/>
  <c r="J340" i="19"/>
  <c r="J341" i="19" s="1"/>
  <c r="M339" i="19"/>
  <c r="K339" i="19"/>
  <c r="J339" i="19"/>
  <c r="I339" i="19"/>
  <c r="L338" i="19"/>
  <c r="N338" i="19" s="1"/>
  <c r="I337" i="19"/>
  <c r="M336" i="19"/>
  <c r="M337" i="19" s="1"/>
  <c r="K336" i="19"/>
  <c r="K337" i="19" s="1"/>
  <c r="J336" i="19"/>
  <c r="J337" i="19" s="1"/>
  <c r="M335" i="19"/>
  <c r="K335" i="19"/>
  <c r="J335" i="19"/>
  <c r="I335" i="19"/>
  <c r="L334" i="19"/>
  <c r="N334" i="19" s="1"/>
  <c r="M291" i="19"/>
  <c r="K291" i="19"/>
  <c r="J291" i="19"/>
  <c r="I291" i="19"/>
  <c r="L290" i="19"/>
  <c r="N290" i="19" s="1"/>
  <c r="I289" i="19"/>
  <c r="M288" i="19"/>
  <c r="M289" i="19" s="1"/>
  <c r="K288" i="19"/>
  <c r="K289" i="19" s="1"/>
  <c r="J288" i="19"/>
  <c r="J289" i="19" s="1"/>
  <c r="M287" i="19"/>
  <c r="K287" i="19"/>
  <c r="J287" i="19"/>
  <c r="I287" i="19"/>
  <c r="L286" i="19"/>
  <c r="N286" i="19" s="1"/>
  <c r="I285" i="19"/>
  <c r="M285" i="19"/>
  <c r="K285" i="19"/>
  <c r="J285" i="19"/>
  <c r="M283" i="19"/>
  <c r="K283" i="19"/>
  <c r="J283" i="19"/>
  <c r="I283" i="19"/>
  <c r="L282" i="19"/>
  <c r="N282" i="19" s="1"/>
  <c r="M239" i="19"/>
  <c r="K239" i="19"/>
  <c r="J239" i="19"/>
  <c r="I239" i="19"/>
  <c r="L238" i="19"/>
  <c r="N238" i="19" s="1"/>
  <c r="I237" i="19"/>
  <c r="M236" i="19"/>
  <c r="M237" i="19" s="1"/>
  <c r="K236" i="19"/>
  <c r="K237" i="19" s="1"/>
  <c r="J236" i="19"/>
  <c r="J237" i="19" s="1"/>
  <c r="M235" i="19"/>
  <c r="K235" i="19"/>
  <c r="J235" i="19"/>
  <c r="I235" i="19"/>
  <c r="L234" i="19"/>
  <c r="N234" i="19" s="1"/>
  <c r="I233" i="19"/>
  <c r="M232" i="19"/>
  <c r="M233" i="19" s="1"/>
  <c r="K232" i="19"/>
  <c r="K233" i="19" s="1"/>
  <c r="J232" i="19"/>
  <c r="J233" i="19" s="1"/>
  <c r="M231" i="19"/>
  <c r="K231" i="19"/>
  <c r="J231" i="19"/>
  <c r="I231" i="19"/>
  <c r="L230" i="19"/>
  <c r="N230" i="19" s="1"/>
  <c r="M187" i="19"/>
  <c r="K187" i="19"/>
  <c r="J187" i="19"/>
  <c r="I187" i="19"/>
  <c r="L186" i="19"/>
  <c r="N186" i="19" s="1"/>
  <c r="I185" i="19"/>
  <c r="M184" i="19"/>
  <c r="M185" i="19" s="1"/>
  <c r="K184" i="19"/>
  <c r="J184" i="19"/>
  <c r="J185" i="19" s="1"/>
  <c r="M183" i="19"/>
  <c r="K183" i="19"/>
  <c r="J183" i="19"/>
  <c r="I183" i="19"/>
  <c r="L182" i="19"/>
  <c r="N182" i="19" s="1"/>
  <c r="I181" i="19"/>
  <c r="M181" i="19"/>
  <c r="K181" i="19"/>
  <c r="J181" i="19"/>
  <c r="M179" i="19"/>
  <c r="K179" i="19"/>
  <c r="J179" i="19"/>
  <c r="I179" i="19"/>
  <c r="L178" i="19"/>
  <c r="N178" i="19" s="1"/>
  <c r="M135" i="19"/>
  <c r="K135" i="19"/>
  <c r="J135" i="19"/>
  <c r="I135" i="19"/>
  <c r="L134" i="19"/>
  <c r="N134" i="19" s="1"/>
  <c r="I133" i="19"/>
  <c r="M132" i="19"/>
  <c r="M133" i="19" s="1"/>
  <c r="K132" i="19"/>
  <c r="K133" i="19" s="1"/>
  <c r="J132" i="19"/>
  <c r="J133" i="19" s="1"/>
  <c r="M131" i="19"/>
  <c r="K131" i="19"/>
  <c r="J131" i="19"/>
  <c r="I131" i="19"/>
  <c r="L130" i="19"/>
  <c r="N130" i="19" s="1"/>
  <c r="I129" i="19"/>
  <c r="M128" i="19"/>
  <c r="M129" i="19" s="1"/>
  <c r="K128" i="19"/>
  <c r="K129" i="19" s="1"/>
  <c r="J128" i="19"/>
  <c r="J129" i="19" s="1"/>
  <c r="M127" i="19"/>
  <c r="K127" i="19"/>
  <c r="J127" i="19"/>
  <c r="I127" i="19"/>
  <c r="L126" i="19"/>
  <c r="N126" i="19" s="1"/>
  <c r="M83" i="19"/>
  <c r="K83" i="19"/>
  <c r="J83" i="19"/>
  <c r="I83" i="19"/>
  <c r="L82" i="19"/>
  <c r="N82" i="19" s="1"/>
  <c r="I81" i="19"/>
  <c r="M80" i="19"/>
  <c r="M81" i="19" s="1"/>
  <c r="K80" i="19"/>
  <c r="K81" i="19" s="1"/>
  <c r="J80" i="19"/>
  <c r="J81" i="19" s="1"/>
  <c r="M79" i="19"/>
  <c r="K79" i="19"/>
  <c r="J79" i="19"/>
  <c r="I79" i="19"/>
  <c r="L78" i="19"/>
  <c r="N78" i="19" s="1"/>
  <c r="I77" i="19"/>
  <c r="M76" i="19"/>
  <c r="M77" i="19" s="1"/>
  <c r="K76" i="19"/>
  <c r="K77" i="19" s="1"/>
  <c r="J76" i="19"/>
  <c r="J77" i="19" s="1"/>
  <c r="M75" i="19"/>
  <c r="K75" i="19"/>
  <c r="J75" i="19"/>
  <c r="I75" i="19"/>
  <c r="L74" i="19"/>
  <c r="N74" i="19" s="1"/>
  <c r="L30" i="19"/>
  <c r="N30" i="19" s="1"/>
  <c r="M31" i="19"/>
  <c r="K31" i="19"/>
  <c r="J31" i="19"/>
  <c r="I31" i="19"/>
  <c r="M28" i="19"/>
  <c r="M29" i="19" s="1"/>
  <c r="K28" i="19"/>
  <c r="K29" i="19" s="1"/>
  <c r="J28" i="19"/>
  <c r="J29" i="19" s="1"/>
  <c r="I29" i="19"/>
  <c r="M27" i="19"/>
  <c r="K27" i="19"/>
  <c r="J27" i="19"/>
  <c r="I27" i="19"/>
  <c r="L26" i="19"/>
  <c r="N26" i="19" s="1"/>
  <c r="M24" i="19"/>
  <c r="M25" i="19" s="1"/>
  <c r="K24" i="19"/>
  <c r="K25" i="19" s="1"/>
  <c r="J24" i="19"/>
  <c r="J25" i="19" s="1"/>
  <c r="I25" i="19"/>
  <c r="M23" i="19"/>
  <c r="K23" i="19"/>
  <c r="J23" i="19"/>
  <c r="I23" i="19"/>
  <c r="L22" i="19"/>
  <c r="N22" i="19" s="1"/>
  <c r="L1067" i="19" l="1"/>
  <c r="N1067" i="19" s="1"/>
  <c r="L339" i="19"/>
  <c r="N339" i="19" s="1"/>
  <c r="L79" i="19"/>
  <c r="N79" i="19" s="1"/>
  <c r="L443" i="19"/>
  <c r="N443" i="19" s="1"/>
  <c r="L547" i="19"/>
  <c r="N547" i="19" s="1"/>
  <c r="L1015" i="19"/>
  <c r="N1015" i="19" s="1"/>
  <c r="L387" i="19"/>
  <c r="N387" i="19" s="1"/>
  <c r="L391" i="19"/>
  <c r="N391" i="19" s="1"/>
  <c r="L335" i="19"/>
  <c r="N335" i="19" s="1"/>
  <c r="R33" i="11" s="1"/>
  <c r="I449" i="19"/>
  <c r="I448" i="19" s="1"/>
  <c r="L599" i="19"/>
  <c r="N599" i="19" s="1"/>
  <c r="L751" i="19"/>
  <c r="N751" i="19" s="1"/>
  <c r="R55" i="11" s="1"/>
  <c r="L1071" i="19"/>
  <c r="N1071" i="19" s="1"/>
  <c r="L439" i="19"/>
  <c r="N439" i="19" s="1"/>
  <c r="L603" i="19"/>
  <c r="N603" i="19" s="1"/>
  <c r="L551" i="19"/>
  <c r="N551" i="19" s="1"/>
  <c r="L703" i="19"/>
  <c r="N703" i="19" s="1"/>
  <c r="L1019" i="19"/>
  <c r="N1019" i="19" s="1"/>
  <c r="L1063" i="19"/>
  <c r="N1063" i="19" s="1"/>
  <c r="R77" i="11" s="1"/>
  <c r="L1011" i="19"/>
  <c r="N1011" i="19" s="1"/>
  <c r="R74" i="11" s="1"/>
  <c r="L963" i="19"/>
  <c r="N963" i="19" s="1"/>
  <c r="R72" i="11" s="1"/>
  <c r="L959" i="19"/>
  <c r="N959" i="19" s="1"/>
  <c r="R71" i="11" s="1"/>
  <c r="L967" i="19"/>
  <c r="N967" i="19" s="1"/>
  <c r="R70" i="11" s="1"/>
  <c r="L911" i="19"/>
  <c r="N911" i="19" s="1"/>
  <c r="R68" i="11" s="1"/>
  <c r="L907" i="19"/>
  <c r="N907" i="19" s="1"/>
  <c r="R67" i="11" s="1"/>
  <c r="L915" i="19"/>
  <c r="N915" i="19" s="1"/>
  <c r="R66" i="11" s="1"/>
  <c r="L859" i="19"/>
  <c r="N859" i="19" s="1"/>
  <c r="R64" i="11" s="1"/>
  <c r="L855" i="19"/>
  <c r="N855" i="19" s="1"/>
  <c r="R63" i="11" s="1"/>
  <c r="L863" i="19"/>
  <c r="N863" i="19" s="1"/>
  <c r="R62" i="11" s="1"/>
  <c r="L807" i="19"/>
  <c r="N807" i="19" s="1"/>
  <c r="R60" i="11" s="1"/>
  <c r="L803" i="19"/>
  <c r="N803" i="19" s="1"/>
  <c r="R59" i="11" s="1"/>
  <c r="L811" i="19"/>
  <c r="N811" i="19" s="1"/>
  <c r="R58" i="11" s="1"/>
  <c r="L755" i="19"/>
  <c r="N755" i="19" s="1"/>
  <c r="R56" i="11" s="1"/>
  <c r="L759" i="19"/>
  <c r="N759" i="19" s="1"/>
  <c r="R54" i="11" s="1"/>
  <c r="L699" i="19"/>
  <c r="N699" i="19" s="1"/>
  <c r="R52" i="11" s="1"/>
  <c r="L707" i="19"/>
  <c r="N707" i="19" s="1"/>
  <c r="R51" i="11" s="1"/>
  <c r="L651" i="19"/>
  <c r="N651" i="19" s="1"/>
  <c r="R49" i="11" s="1"/>
  <c r="L647" i="19"/>
  <c r="N647" i="19" s="1"/>
  <c r="R48" i="11" s="1"/>
  <c r="L655" i="19"/>
  <c r="N655" i="19" s="1"/>
  <c r="R47" i="11" s="1"/>
  <c r="L595" i="19"/>
  <c r="N595" i="19" s="1"/>
  <c r="R45" i="11" s="1"/>
  <c r="R46" i="11" s="1"/>
  <c r="L543" i="19"/>
  <c r="N543" i="19" s="1"/>
  <c r="R43" i="11" s="1"/>
  <c r="R44" i="11" s="1"/>
  <c r="L495" i="19"/>
  <c r="N495" i="19" s="1"/>
  <c r="R41" i="11" s="1"/>
  <c r="L491" i="19"/>
  <c r="N491" i="19" s="1"/>
  <c r="R40" i="11" s="1"/>
  <c r="L499" i="19"/>
  <c r="N499" i="19" s="1"/>
  <c r="R39" i="11" s="1"/>
  <c r="L447" i="19"/>
  <c r="N447" i="19" s="1"/>
  <c r="R37" i="11" s="1"/>
  <c r="R38" i="11" s="1"/>
  <c r="L395" i="19"/>
  <c r="N395" i="19" s="1"/>
  <c r="R35" i="11" s="1"/>
  <c r="R36" i="11" s="1"/>
  <c r="L343" i="19"/>
  <c r="N343" i="19" s="1"/>
  <c r="R32" i="11" s="1"/>
  <c r="R34" i="11" s="1"/>
  <c r="L287" i="19"/>
  <c r="N287" i="19" s="1"/>
  <c r="R29" i="11" s="1"/>
  <c r="L283" i="19"/>
  <c r="N283" i="19" s="1"/>
  <c r="R28" i="11" s="1"/>
  <c r="L291" i="19"/>
  <c r="N291" i="19" s="1"/>
  <c r="R27" i="11" s="1"/>
  <c r="L235" i="19"/>
  <c r="N235" i="19" s="1"/>
  <c r="R25" i="11" s="1"/>
  <c r="L231" i="19"/>
  <c r="N231" i="19" s="1"/>
  <c r="R24" i="11" s="1"/>
  <c r="L239" i="19"/>
  <c r="N239" i="19" s="1"/>
  <c r="R23" i="11" s="1"/>
  <c r="L183" i="19"/>
  <c r="N183" i="19" s="1"/>
  <c r="R20" i="11" s="1"/>
  <c r="L179" i="19"/>
  <c r="N179" i="19" s="1"/>
  <c r="R19" i="11" s="1"/>
  <c r="L187" i="19"/>
  <c r="N187" i="19" s="1"/>
  <c r="R18" i="11" s="1"/>
  <c r="L131" i="19"/>
  <c r="N131" i="19" s="1"/>
  <c r="R16" i="11" s="1"/>
  <c r="L127" i="19"/>
  <c r="N127" i="19" s="1"/>
  <c r="R15" i="11" s="1"/>
  <c r="L135" i="19"/>
  <c r="N135" i="19" s="1"/>
  <c r="R14" i="11" s="1"/>
  <c r="L75" i="19"/>
  <c r="N75" i="19" s="1"/>
  <c r="R12" i="11" s="1"/>
  <c r="L83" i="19"/>
  <c r="N83" i="19" s="1"/>
  <c r="R11" i="11" s="1"/>
  <c r="L289" i="19"/>
  <c r="N289" i="19" s="1"/>
  <c r="L389" i="19"/>
  <c r="N389" i="19" s="1"/>
  <c r="L1065" i="19"/>
  <c r="N1065" i="19" s="1"/>
  <c r="L596" i="19"/>
  <c r="N596" i="19" s="1"/>
  <c r="L653" i="19"/>
  <c r="N653" i="19" s="1"/>
  <c r="L804" i="19"/>
  <c r="N804" i="19" s="1"/>
  <c r="L237" i="19"/>
  <c r="N237" i="19" s="1"/>
  <c r="K137" i="19"/>
  <c r="K136" i="19" s="1"/>
  <c r="L961" i="19"/>
  <c r="N961" i="19" s="1"/>
  <c r="K1073" i="19"/>
  <c r="K1072" i="19" s="1"/>
  <c r="L1069" i="19"/>
  <c r="N1069" i="19" s="1"/>
  <c r="R78" i="11" s="1"/>
  <c r="K553" i="19"/>
  <c r="K552" i="19" s="1"/>
  <c r="L753" i="19"/>
  <c r="N753" i="19" s="1"/>
  <c r="K813" i="19"/>
  <c r="K812" i="19" s="1"/>
  <c r="L1013" i="19"/>
  <c r="N1013" i="19" s="1"/>
  <c r="J597" i="19"/>
  <c r="L597" i="19" s="1"/>
  <c r="N597" i="19" s="1"/>
  <c r="K605" i="19"/>
  <c r="K604" i="19" s="1"/>
  <c r="K657" i="19"/>
  <c r="K656" i="19" s="1"/>
  <c r="K85" i="19"/>
  <c r="K84" i="19" s="1"/>
  <c r="L28" i="19"/>
  <c r="N28" i="19" s="1"/>
  <c r="M449" i="19"/>
  <c r="M448" i="19" s="1"/>
  <c r="L648" i="19"/>
  <c r="N648" i="19" s="1"/>
  <c r="L809" i="19"/>
  <c r="N809" i="19" s="1"/>
  <c r="L285" i="19"/>
  <c r="N285" i="19" s="1"/>
  <c r="R30" i="11" s="1"/>
  <c r="L129" i="19"/>
  <c r="N129" i="19" s="1"/>
  <c r="K293" i="19"/>
  <c r="K292" i="19" s="1"/>
  <c r="L545" i="19"/>
  <c r="N545" i="19" s="1"/>
  <c r="K345" i="19"/>
  <c r="K344" i="19" s="1"/>
  <c r="L544" i="19"/>
  <c r="N544" i="19" s="1"/>
  <c r="J709" i="19"/>
  <c r="J708" i="19" s="1"/>
  <c r="K865" i="19"/>
  <c r="K864" i="19" s="1"/>
  <c r="L25" i="19"/>
  <c r="N25" i="19" s="1"/>
  <c r="L77" i="19"/>
  <c r="N77" i="19" s="1"/>
  <c r="L181" i="19"/>
  <c r="N181" i="19" s="1"/>
  <c r="R21" i="11" s="1"/>
  <c r="L184" i="19"/>
  <c r="N184" i="19" s="1"/>
  <c r="L284" i="19"/>
  <c r="N284" i="19" s="1"/>
  <c r="K397" i="19"/>
  <c r="K396" i="19" s="1"/>
  <c r="L393" i="19"/>
  <c r="N393" i="19" s="1"/>
  <c r="J449" i="19"/>
  <c r="J448" i="19" s="1"/>
  <c r="L444" i="19"/>
  <c r="N444" i="19" s="1"/>
  <c r="L493" i="19"/>
  <c r="N493" i="19" s="1"/>
  <c r="L601" i="19"/>
  <c r="N601" i="19" s="1"/>
  <c r="J649" i="19"/>
  <c r="L649" i="19" s="1"/>
  <c r="N649" i="19" s="1"/>
  <c r="K761" i="19"/>
  <c r="K760" i="19" s="1"/>
  <c r="L757" i="19"/>
  <c r="N757" i="19" s="1"/>
  <c r="J805" i="19"/>
  <c r="L805" i="19" s="1"/>
  <c r="N805" i="19" s="1"/>
  <c r="L856" i="19"/>
  <c r="N856" i="19" s="1"/>
  <c r="K969" i="19"/>
  <c r="K968" i="19" s="1"/>
  <c r="L965" i="19"/>
  <c r="N965" i="19" s="1"/>
  <c r="K33" i="19"/>
  <c r="K32" i="19" s="1"/>
  <c r="L24" i="19"/>
  <c r="N24" i="19" s="1"/>
  <c r="L29" i="19"/>
  <c r="N29" i="19" s="1"/>
  <c r="L128" i="19"/>
  <c r="N128" i="19" s="1"/>
  <c r="K241" i="19"/>
  <c r="K240" i="19" s="1"/>
  <c r="J865" i="19"/>
  <c r="J864" i="19" s="1"/>
  <c r="L133" i="19"/>
  <c r="N133" i="19" s="1"/>
  <c r="L233" i="19"/>
  <c r="N233" i="19" s="1"/>
  <c r="L337" i="19"/>
  <c r="N337" i="19" s="1"/>
  <c r="L549" i="19"/>
  <c r="N549" i="19" s="1"/>
  <c r="M709" i="19"/>
  <c r="M708" i="19" s="1"/>
  <c r="L909" i="19"/>
  <c r="N909" i="19" s="1"/>
  <c r="K1021" i="19"/>
  <c r="K1020" i="19" s="1"/>
  <c r="L1017" i="19"/>
  <c r="N1017" i="19" s="1"/>
  <c r="R75" i="11" s="1"/>
  <c r="J1073" i="19"/>
  <c r="J1072" i="19" s="1"/>
  <c r="M1073" i="19"/>
  <c r="M1072" i="19" s="1"/>
  <c r="L1064" i="19"/>
  <c r="N1064" i="19" s="1"/>
  <c r="I1073" i="19"/>
  <c r="L1068" i="19"/>
  <c r="N1068" i="19" s="1"/>
  <c r="J1021" i="19"/>
  <c r="J1020" i="19" s="1"/>
  <c r="M1021" i="19"/>
  <c r="M1020" i="19" s="1"/>
  <c r="L1012" i="19"/>
  <c r="N1012" i="19" s="1"/>
  <c r="I1021" i="19"/>
  <c r="L1016" i="19"/>
  <c r="N1016" i="19" s="1"/>
  <c r="J969" i="19"/>
  <c r="J968" i="19" s="1"/>
  <c r="M969" i="19"/>
  <c r="M968" i="19" s="1"/>
  <c r="L960" i="19"/>
  <c r="N960" i="19" s="1"/>
  <c r="I969" i="19"/>
  <c r="L964" i="19"/>
  <c r="N964" i="19" s="1"/>
  <c r="K917" i="19"/>
  <c r="K916" i="19" s="1"/>
  <c r="L913" i="19"/>
  <c r="N913" i="19" s="1"/>
  <c r="J917" i="19"/>
  <c r="J916" i="19" s="1"/>
  <c r="M917" i="19"/>
  <c r="M916" i="19" s="1"/>
  <c r="L908" i="19"/>
  <c r="N908" i="19" s="1"/>
  <c r="I917" i="19"/>
  <c r="L912" i="19"/>
  <c r="N912" i="19" s="1"/>
  <c r="M865" i="19"/>
  <c r="M864" i="19" s="1"/>
  <c r="L861" i="19"/>
  <c r="N861" i="19" s="1"/>
  <c r="L857" i="19"/>
  <c r="N857" i="19" s="1"/>
  <c r="I865" i="19"/>
  <c r="L860" i="19"/>
  <c r="N860" i="19" s="1"/>
  <c r="M813" i="19"/>
  <c r="M812" i="19" s="1"/>
  <c r="I813" i="19"/>
  <c r="L808" i="19"/>
  <c r="N808" i="19" s="1"/>
  <c r="J761" i="19"/>
  <c r="J760" i="19" s="1"/>
  <c r="M761" i="19"/>
  <c r="M760" i="19" s="1"/>
  <c r="L752" i="19"/>
  <c r="N752" i="19" s="1"/>
  <c r="I761" i="19"/>
  <c r="L756" i="19"/>
  <c r="N756" i="19" s="1"/>
  <c r="L701" i="19"/>
  <c r="N701" i="19" s="1"/>
  <c r="L705" i="19"/>
  <c r="N705" i="19" s="1"/>
  <c r="K709" i="19"/>
  <c r="K708" i="19" s="1"/>
  <c r="L700" i="19"/>
  <c r="N700" i="19" s="1"/>
  <c r="I709" i="19"/>
  <c r="L704" i="19"/>
  <c r="N704" i="19" s="1"/>
  <c r="M657" i="19"/>
  <c r="M656" i="19" s="1"/>
  <c r="I657" i="19"/>
  <c r="L652" i="19"/>
  <c r="N652" i="19" s="1"/>
  <c r="M605" i="19"/>
  <c r="M604" i="19" s="1"/>
  <c r="I605" i="19"/>
  <c r="L600" i="19"/>
  <c r="N600" i="19" s="1"/>
  <c r="M553" i="19"/>
  <c r="M552" i="19" s="1"/>
  <c r="J553" i="19"/>
  <c r="J552" i="19" s="1"/>
  <c r="I553" i="19"/>
  <c r="L548" i="19"/>
  <c r="N548" i="19" s="1"/>
  <c r="J501" i="19"/>
  <c r="J500" i="19" s="1"/>
  <c r="K501" i="19"/>
  <c r="K500" i="19" s="1"/>
  <c r="L497" i="19"/>
  <c r="N497" i="19" s="1"/>
  <c r="M501" i="19"/>
  <c r="M500" i="19" s="1"/>
  <c r="L492" i="19"/>
  <c r="N492" i="19" s="1"/>
  <c r="I501" i="19"/>
  <c r="L496" i="19"/>
  <c r="N496" i="19" s="1"/>
  <c r="L441" i="19"/>
  <c r="N441" i="19" s="1"/>
  <c r="L440" i="19"/>
  <c r="N440" i="19" s="1"/>
  <c r="K445" i="19"/>
  <c r="L445" i="19" s="1"/>
  <c r="N445" i="19" s="1"/>
  <c r="J397" i="19"/>
  <c r="J396" i="19" s="1"/>
  <c r="M397" i="19"/>
  <c r="M396" i="19" s="1"/>
  <c r="L388" i="19"/>
  <c r="N388" i="19" s="1"/>
  <c r="I397" i="19"/>
  <c r="L392" i="19"/>
  <c r="N392" i="19" s="1"/>
  <c r="J345" i="19"/>
  <c r="J344" i="19" s="1"/>
  <c r="L341" i="19"/>
  <c r="N341" i="19" s="1"/>
  <c r="M345" i="19"/>
  <c r="M344" i="19" s="1"/>
  <c r="L336" i="19"/>
  <c r="N336" i="19" s="1"/>
  <c r="I345" i="19"/>
  <c r="L340" i="19"/>
  <c r="N340" i="19" s="1"/>
  <c r="M293" i="19"/>
  <c r="M292" i="19" s="1"/>
  <c r="J293" i="19"/>
  <c r="J292" i="19" s="1"/>
  <c r="I293" i="19"/>
  <c r="L288" i="19"/>
  <c r="N288" i="19" s="1"/>
  <c r="J241" i="19"/>
  <c r="J240" i="19" s="1"/>
  <c r="M241" i="19"/>
  <c r="M240" i="19" s="1"/>
  <c r="L232" i="19"/>
  <c r="N232" i="19" s="1"/>
  <c r="I241" i="19"/>
  <c r="L236" i="19"/>
  <c r="N236" i="19" s="1"/>
  <c r="J189" i="19"/>
  <c r="J188" i="19" s="1"/>
  <c r="M189" i="19"/>
  <c r="M188" i="19" s="1"/>
  <c r="L180" i="19"/>
  <c r="N180" i="19" s="1"/>
  <c r="K185" i="19"/>
  <c r="K189" i="19" s="1"/>
  <c r="K188" i="19" s="1"/>
  <c r="I189" i="19"/>
  <c r="M137" i="19"/>
  <c r="M136" i="19" s="1"/>
  <c r="J137" i="19"/>
  <c r="J136" i="19" s="1"/>
  <c r="I137" i="19"/>
  <c r="L132" i="19"/>
  <c r="N132" i="19" s="1"/>
  <c r="J85" i="19"/>
  <c r="J84" i="19" s="1"/>
  <c r="L81" i="19"/>
  <c r="N81" i="19" s="1"/>
  <c r="M85" i="19"/>
  <c r="M84" i="19" s="1"/>
  <c r="L76" i="19"/>
  <c r="N76" i="19" s="1"/>
  <c r="I85" i="19"/>
  <c r="L80" i="19"/>
  <c r="N80" i="19" s="1"/>
  <c r="I33" i="19"/>
  <c r="I32" i="19" s="1"/>
  <c r="L31" i="19"/>
  <c r="N31" i="19" s="1"/>
  <c r="R7" i="11" s="1"/>
  <c r="L27" i="19"/>
  <c r="N27" i="19" s="1"/>
  <c r="R9" i="11" s="1"/>
  <c r="L23" i="19"/>
  <c r="N23" i="19" s="1"/>
  <c r="R8" i="11" s="1"/>
  <c r="M33" i="19"/>
  <c r="M32" i="19" s="1"/>
  <c r="J33" i="19"/>
  <c r="J32" i="19" s="1"/>
  <c r="R13" i="11" l="1"/>
  <c r="R65" i="11"/>
  <c r="R17" i="11"/>
  <c r="R50" i="11"/>
  <c r="R73" i="11"/>
  <c r="R79" i="11"/>
  <c r="R26" i="11"/>
  <c r="R22" i="11"/>
  <c r="R42" i="11"/>
  <c r="R53" i="11"/>
  <c r="R61" i="11"/>
  <c r="R76" i="11"/>
  <c r="R31" i="11"/>
  <c r="R57" i="11"/>
  <c r="R69" i="11"/>
  <c r="R10" i="11"/>
  <c r="J657" i="19"/>
  <c r="J656" i="19" s="1"/>
  <c r="J813" i="19"/>
  <c r="J812" i="19" s="1"/>
  <c r="J605" i="19"/>
  <c r="J604" i="19" s="1"/>
  <c r="L1073" i="19"/>
  <c r="N1073" i="19" s="1"/>
  <c r="I1072" i="19"/>
  <c r="L1072" i="19" s="1"/>
  <c r="N1072" i="19" s="1"/>
  <c r="L1021" i="19"/>
  <c r="N1021" i="19" s="1"/>
  <c r="I1020" i="19"/>
  <c r="L1020" i="19" s="1"/>
  <c r="N1020" i="19" s="1"/>
  <c r="L969" i="19"/>
  <c r="N969" i="19" s="1"/>
  <c r="I968" i="19"/>
  <c r="L968" i="19" s="1"/>
  <c r="N968" i="19" s="1"/>
  <c r="L917" i="19"/>
  <c r="N917" i="19" s="1"/>
  <c r="I916" i="19"/>
  <c r="L916" i="19" s="1"/>
  <c r="N916" i="19" s="1"/>
  <c r="I864" i="19"/>
  <c r="L864" i="19" s="1"/>
  <c r="N864" i="19" s="1"/>
  <c r="L865" i="19"/>
  <c r="N865" i="19" s="1"/>
  <c r="I812" i="19"/>
  <c r="L761" i="19"/>
  <c r="N761" i="19" s="1"/>
  <c r="I760" i="19"/>
  <c r="L760" i="19" s="1"/>
  <c r="N760" i="19" s="1"/>
  <c r="L709" i="19"/>
  <c r="N709" i="19" s="1"/>
  <c r="I708" i="19"/>
  <c r="L708" i="19" s="1"/>
  <c r="N708" i="19" s="1"/>
  <c r="I656" i="19"/>
  <c r="I604" i="19"/>
  <c r="L553" i="19"/>
  <c r="N553" i="19" s="1"/>
  <c r="I552" i="19"/>
  <c r="L552" i="19" s="1"/>
  <c r="N552" i="19" s="1"/>
  <c r="L501" i="19"/>
  <c r="N501" i="19" s="1"/>
  <c r="I500" i="19"/>
  <c r="L500" i="19" s="1"/>
  <c r="N500" i="19" s="1"/>
  <c r="K449" i="19"/>
  <c r="L397" i="19"/>
  <c r="N397" i="19" s="1"/>
  <c r="I396" i="19"/>
  <c r="L396" i="19" s="1"/>
  <c r="N396" i="19" s="1"/>
  <c r="L345" i="19"/>
  <c r="N345" i="19" s="1"/>
  <c r="I344" i="19"/>
  <c r="L344" i="19" s="1"/>
  <c r="N344" i="19" s="1"/>
  <c r="L293" i="19"/>
  <c r="N293" i="19" s="1"/>
  <c r="I292" i="19"/>
  <c r="L292" i="19" s="1"/>
  <c r="N292" i="19" s="1"/>
  <c r="L241" i="19"/>
  <c r="N241" i="19" s="1"/>
  <c r="I240" i="19"/>
  <c r="L240" i="19" s="1"/>
  <c r="N240" i="19" s="1"/>
  <c r="L189" i="19"/>
  <c r="N189" i="19" s="1"/>
  <c r="I188" i="19"/>
  <c r="L188" i="19" s="1"/>
  <c r="N188" i="19" s="1"/>
  <c r="L185" i="19"/>
  <c r="N185" i="19" s="1"/>
  <c r="L137" i="19"/>
  <c r="N137" i="19" s="1"/>
  <c r="I136" i="19"/>
  <c r="L136" i="19" s="1"/>
  <c r="N136" i="19" s="1"/>
  <c r="L85" i="19"/>
  <c r="N85" i="19" s="1"/>
  <c r="I84" i="19"/>
  <c r="L84" i="19" s="1"/>
  <c r="N84" i="19" s="1"/>
  <c r="L32" i="19"/>
  <c r="N32" i="19" s="1"/>
  <c r="L33" i="19"/>
  <c r="N33" i="19" s="1"/>
  <c r="R81" i="11" l="1"/>
  <c r="Q23" i="19"/>
  <c r="L656" i="19"/>
  <c r="N656" i="19" s="1"/>
  <c r="L657" i="19"/>
  <c r="N657" i="19" s="1"/>
  <c r="L604" i="19"/>
  <c r="N604" i="19" s="1"/>
  <c r="L812" i="19"/>
  <c r="N812" i="19" s="1"/>
  <c r="L605" i="19"/>
  <c r="N605" i="19" s="1"/>
  <c r="L813" i="19"/>
  <c r="N813" i="19" s="1"/>
  <c r="K448" i="19"/>
  <c r="L448" i="19" s="1"/>
  <c r="N448" i="19" s="1"/>
  <c r="L449" i="19"/>
  <c r="N449" i="19" s="1"/>
  <c r="Q22" i="19" l="1"/>
  <c r="G322" i="20"/>
  <c r="G320" i="20"/>
  <c r="G283" i="20"/>
  <c r="G281" i="20"/>
  <c r="G246" i="20"/>
  <c r="G244" i="20"/>
  <c r="G209" i="20"/>
  <c r="G207" i="20"/>
  <c r="G172" i="20"/>
  <c r="G170" i="20"/>
  <c r="G135" i="20"/>
  <c r="G133" i="20"/>
  <c r="G96" i="20" l="1"/>
  <c r="G94" i="20"/>
  <c r="G59" i="20"/>
  <c r="G57" i="20"/>
  <c r="G22" i="20" l="1"/>
  <c r="G20" i="20"/>
  <c r="G243" i="20" l="1"/>
  <c r="G168" i="20"/>
  <c r="G169" i="20"/>
  <c r="G318" i="20"/>
  <c r="G319" i="20"/>
  <c r="G205" i="20"/>
  <c r="G206" i="20"/>
  <c r="G280" i="20"/>
  <c r="G56" i="20"/>
  <c r="G55" i="20"/>
  <c r="G93" i="20"/>
  <c r="G92" i="20"/>
  <c r="G132" i="20"/>
  <c r="G131" i="20"/>
  <c r="G242" i="20"/>
  <c r="G18" i="20"/>
  <c r="G19" i="20"/>
  <c r="G279" i="20"/>
  <c r="E292" i="20" l="1"/>
  <c r="E331" i="20"/>
  <c r="E68" i="20"/>
  <c r="G46" i="20"/>
  <c r="E67" i="20"/>
  <c r="G63" i="20"/>
  <c r="G58" i="20"/>
  <c r="G60" i="20"/>
  <c r="G54" i="20"/>
  <c r="E66" i="20" s="1"/>
  <c r="G61" i="20"/>
  <c r="G62" i="20"/>
  <c r="E180" i="20"/>
  <c r="E181" i="20"/>
  <c r="G159" i="20"/>
  <c r="G175" i="20"/>
  <c r="G176" i="20"/>
  <c r="G167" i="20"/>
  <c r="E179" i="20" s="1"/>
  <c r="G173" i="20"/>
  <c r="G174" i="20"/>
  <c r="G171" i="20"/>
  <c r="G233" i="20"/>
  <c r="E255" i="20"/>
  <c r="E254" i="20"/>
  <c r="G250" i="20"/>
  <c r="G247" i="20"/>
  <c r="G245" i="20"/>
  <c r="G241" i="20"/>
  <c r="E253" i="20" s="1"/>
  <c r="G249" i="20"/>
  <c r="G248" i="20"/>
  <c r="G326" i="20"/>
  <c r="G317" i="20"/>
  <c r="G325" i="20"/>
  <c r="G324" i="20"/>
  <c r="G321" i="20"/>
  <c r="G323" i="20"/>
  <c r="G9" i="20"/>
  <c r="E31" i="20"/>
  <c r="E30" i="20"/>
  <c r="G21" i="20"/>
  <c r="G23" i="20"/>
  <c r="G26" i="20"/>
  <c r="G25" i="20"/>
  <c r="G17" i="20"/>
  <c r="E29" i="20" s="1"/>
  <c r="G24" i="20"/>
  <c r="E105" i="20"/>
  <c r="G83" i="20"/>
  <c r="E104" i="20"/>
  <c r="G97" i="20"/>
  <c r="G98" i="20"/>
  <c r="G95" i="20"/>
  <c r="G99" i="20"/>
  <c r="G100" i="20"/>
  <c r="G91" i="20"/>
  <c r="E103" i="20" s="1"/>
  <c r="E144" i="20"/>
  <c r="G122" i="20"/>
  <c r="E143" i="20"/>
  <c r="G134" i="20"/>
  <c r="G136" i="20"/>
  <c r="G130" i="20"/>
  <c r="E142" i="20" s="1"/>
  <c r="G139" i="20"/>
  <c r="G138" i="20"/>
  <c r="G137" i="20"/>
  <c r="E218" i="20"/>
  <c r="G196" i="20"/>
  <c r="E217" i="20"/>
  <c r="G208" i="20"/>
  <c r="G210" i="20"/>
  <c r="G211" i="20"/>
  <c r="G212" i="20"/>
  <c r="G213" i="20"/>
  <c r="G204" i="20"/>
  <c r="E216" i="20" s="1"/>
  <c r="G270" i="20"/>
  <c r="G286" i="20"/>
  <c r="G278" i="20"/>
  <c r="E290" i="20" s="1"/>
  <c r="G285" i="20"/>
  <c r="G284" i="20"/>
  <c r="G287" i="20"/>
  <c r="G282" i="20"/>
  <c r="E291" i="20" l="1"/>
  <c r="E332" i="20"/>
  <c r="G309" i="20"/>
  <c r="E329" i="20"/>
  <c r="E330" i="20"/>
  <c r="E293" i="20"/>
  <c r="E256" i="20"/>
  <c r="E257" i="20" s="1"/>
  <c r="E219" i="20"/>
  <c r="E220" i="20" s="1"/>
  <c r="E182" i="20"/>
  <c r="E183" i="20" s="1"/>
  <c r="E145" i="20"/>
  <c r="E146" i="20" s="1"/>
  <c r="E106" i="20"/>
  <c r="E107" i="20" s="1"/>
  <c r="E69" i="20"/>
  <c r="E70" i="20" s="1"/>
  <c r="E32" i="20"/>
  <c r="E33" i="20" s="1"/>
  <c r="D109" i="20" l="1"/>
  <c r="V17" i="11"/>
  <c r="D259" i="20"/>
  <c r="V46" i="11"/>
  <c r="D35" i="20"/>
  <c r="V7" i="11"/>
  <c r="V8" i="11"/>
  <c r="V9" i="11"/>
  <c r="V10" i="11"/>
  <c r="D185" i="20"/>
  <c r="V42" i="11"/>
  <c r="D72" i="20"/>
  <c r="V13" i="11"/>
  <c r="D222" i="20"/>
  <c r="V44" i="11"/>
  <c r="V38" i="11"/>
  <c r="D148" i="20"/>
  <c r="E294" i="20"/>
  <c r="E333" i="20"/>
  <c r="V22" i="11" l="1"/>
  <c r="V69" i="11"/>
  <c r="W38" i="11"/>
  <c r="S38" i="11" s="1"/>
  <c r="D73" i="20"/>
  <c r="W13" i="11"/>
  <c r="S13" i="11" s="1"/>
  <c r="V34" i="11"/>
  <c r="D260" i="20"/>
  <c r="W46" i="11"/>
  <c r="S46" i="11" s="1"/>
  <c r="V31" i="11"/>
  <c r="V61" i="11"/>
  <c r="D335" i="20"/>
  <c r="V76" i="11"/>
  <c r="D149" i="20"/>
  <c r="D223" i="20"/>
  <c r="W44" i="11"/>
  <c r="S44" i="11" s="1"/>
  <c r="D186" i="20"/>
  <c r="W42" i="11"/>
  <c r="S42" i="11" s="1"/>
  <c r="V57" i="11"/>
  <c r="D296" i="20"/>
  <c r="V50" i="11"/>
  <c r="V36" i="11"/>
  <c r="V73" i="11"/>
  <c r="V26" i="11"/>
  <c r="V65" i="11"/>
  <c r="V53" i="11"/>
  <c r="D36" i="20"/>
  <c r="W10" i="11"/>
  <c r="S10" i="11" s="1"/>
  <c r="D110" i="20"/>
  <c r="W17" i="11"/>
  <c r="S17" i="11" s="1"/>
  <c r="W73" i="11" l="1"/>
  <c r="S73" i="11" s="1"/>
  <c r="D297" i="20"/>
  <c r="W50" i="11"/>
  <c r="S50" i="11" s="1"/>
  <c r="W61" i="11"/>
  <c r="S61" i="11" s="1"/>
  <c r="W69" i="11"/>
  <c r="S69" i="11" s="1"/>
  <c r="W65" i="11"/>
  <c r="S65" i="11" s="1"/>
  <c r="W53" i="11"/>
  <c r="S53" i="11" s="1"/>
  <c r="W26" i="11"/>
  <c r="S26" i="11" s="1"/>
  <c r="W36" i="11"/>
  <c r="S36" i="11" s="1"/>
  <c r="W57" i="11"/>
  <c r="S57" i="11" s="1"/>
  <c r="D336" i="20"/>
  <c r="W76" i="11"/>
  <c r="S76" i="11" s="1"/>
  <c r="W31" i="11"/>
  <c r="S31" i="11" s="1"/>
  <c r="W34" i="11"/>
  <c r="S34" i="11" s="1"/>
  <c r="W22" i="11"/>
  <c r="S22" i="11" s="1"/>
  <c r="S81" i="11" l="1"/>
</calcChain>
</file>

<file path=xl/sharedStrings.xml><?xml version="1.0" encoding="utf-8"?>
<sst xmlns="http://schemas.openxmlformats.org/spreadsheetml/2006/main" count="2328" uniqueCount="365">
  <si>
    <t>№ лота</t>
  </si>
  <si>
    <t>Наименование участкового лесничества</t>
  </si>
  <si>
    <t>Номер  квартала</t>
  </si>
  <si>
    <t>Номер  выдела</t>
  </si>
  <si>
    <t>Номер делянки</t>
  </si>
  <si>
    <t>Площадь, га</t>
  </si>
  <si>
    <t>Хозяйство</t>
  </si>
  <si>
    <t>Способ рубки</t>
  </si>
  <si>
    <t>Порода</t>
  </si>
  <si>
    <t>Деловая древесина куб. метр</t>
  </si>
  <si>
    <t>Дровяная</t>
  </si>
  <si>
    <t>Всего</t>
  </si>
  <si>
    <t>Крупная</t>
  </si>
  <si>
    <t>Средняя</t>
  </si>
  <si>
    <t>Мелкая</t>
  </si>
  <si>
    <t>Итого</t>
  </si>
  <si>
    <t>хворост, неликвид</t>
  </si>
  <si>
    <t>Береза</t>
  </si>
  <si>
    <t>Осина</t>
  </si>
  <si>
    <t>Липа</t>
  </si>
  <si>
    <t>ВСЕГО</t>
  </si>
  <si>
    <t>Тимерликовское</t>
  </si>
  <si>
    <t>СР</t>
  </si>
  <si>
    <t>Мамыковское</t>
  </si>
  <si>
    <t>Дуб</t>
  </si>
  <si>
    <t>Вишнево-Полянское</t>
  </si>
  <si>
    <t>Тумбинское</t>
  </si>
  <si>
    <t>5Б3Ос2Лп</t>
  </si>
  <si>
    <t>7Ос3Б+Лп</t>
  </si>
  <si>
    <t>8Ос2Б+Лп</t>
  </si>
  <si>
    <t>8Ос1Б1Лп</t>
  </si>
  <si>
    <t>10Ос+Б</t>
  </si>
  <si>
    <t>Чулпановское</t>
  </si>
  <si>
    <t>Ольха черная</t>
  </si>
  <si>
    <t>7Б3ОЛЧ</t>
  </si>
  <si>
    <t>10ос+лп (60 лет)</t>
  </si>
  <si>
    <t>7Ос2Б1Лп</t>
  </si>
  <si>
    <t>мягколиственное</t>
  </si>
  <si>
    <t>10Ос+Лп (60 лет)</t>
  </si>
  <si>
    <t>10Б+Лп (65 лет)</t>
  </si>
  <si>
    <t>6Ос3Б1Лп</t>
  </si>
  <si>
    <t>5Ос3Б2Лп</t>
  </si>
  <si>
    <t>6Ос2Б2Лп</t>
  </si>
  <si>
    <t>4Б3Ос1Лп2Кл</t>
  </si>
  <si>
    <t>Р.М. Галеев</t>
  </si>
  <si>
    <t>Участковое лесничество</t>
  </si>
  <si>
    <t/>
  </si>
  <si>
    <t>8ОС1Б1ЛП</t>
  </si>
  <si>
    <t>7ОС3Б+ЛП</t>
  </si>
  <si>
    <t>7ОС2Б1ЛП</t>
  </si>
  <si>
    <t>5ОС4Б1ЛП</t>
  </si>
  <si>
    <t>10Б+ЛП</t>
  </si>
  <si>
    <t>Восходское</t>
  </si>
  <si>
    <t>4Б3ОС1ЛП2КЛ</t>
  </si>
  <si>
    <t xml:space="preserve">мягколиственное </t>
  </si>
  <si>
    <t>га</t>
  </si>
  <si>
    <t>Мероприятия</t>
  </si>
  <si>
    <t>км</t>
  </si>
  <si>
    <t>Очистка от захламленности</t>
  </si>
  <si>
    <t>Создание лесных культур</t>
  </si>
  <si>
    <t>Агротехнический уход</t>
  </si>
  <si>
    <t>Дополнение лесных культур</t>
  </si>
  <si>
    <t>Приложение №3</t>
  </si>
  <si>
    <t>к Договору</t>
  </si>
  <si>
    <t>купли-продажи лесных насаждений</t>
  </si>
  <si>
    <t>РАСЧЕТ</t>
  </si>
  <si>
    <t>платы по договору купли-продажи лесных насаждений</t>
  </si>
  <si>
    <t>___________________</t>
  </si>
  <si>
    <t>"____"_______________20_____г</t>
  </si>
  <si>
    <t xml:space="preserve">Расчет стоимости древесины производился по ставкам платы, утвержденным Постановлением Правительства РФ от 22.05.2007 года №310 "О ставках платы за единицу </t>
  </si>
  <si>
    <t>объема лесных ресурсов и ставках платы за единицу площади лесного участка, находящегося в федеральной собственности" (с изменениями от 30 июня 2007 года)</t>
  </si>
  <si>
    <t>с учетом коэффициента 1,43 на 2016 год (постановление Правительства РФ от 17.09.2014г № 947)</t>
  </si>
  <si>
    <t>Вид рубки</t>
  </si>
  <si>
    <t>№ квартала</t>
  </si>
  <si>
    <t>№ выдела</t>
  </si>
  <si>
    <t>Площадь,га</t>
  </si>
  <si>
    <t>Деловая древесина</t>
  </si>
  <si>
    <t>Дрова</t>
  </si>
  <si>
    <t>Всего, куб.м</t>
  </si>
  <si>
    <t>крупная</t>
  </si>
  <si>
    <t>средняя</t>
  </si>
  <si>
    <t>мелкая</t>
  </si>
  <si>
    <t>итого</t>
  </si>
  <si>
    <t>ставки 2016 г.</t>
  </si>
  <si>
    <t>сплошная рубка</t>
  </si>
  <si>
    <t>стоимость</t>
  </si>
  <si>
    <t>итого куб.м</t>
  </si>
  <si>
    <t>Реквизиты для оплаты</t>
  </si>
  <si>
    <t>БИК 049205001</t>
  </si>
  <si>
    <t>Счет № 40101810800000010001</t>
  </si>
  <si>
    <t>ИНН 1660098481 КПП 165701001</t>
  </si>
  <si>
    <t>Управление Федерального казначейства по Республике Татарстан</t>
  </si>
  <si>
    <t xml:space="preserve">(Министерство лесного хозяйства Республики Татарстан) </t>
  </si>
  <si>
    <t>КБК-  053 1 12 04011 016000 120</t>
  </si>
  <si>
    <t>ОКТМО – 92646000</t>
  </si>
  <si>
    <t>Продавец</t>
  </si>
  <si>
    <t>Покупатель</t>
  </si>
  <si>
    <t>(фамилия, имя, отчество)</t>
  </si>
  <si>
    <t>(подпись)</t>
  </si>
  <si>
    <t>М.П.</t>
  </si>
  <si>
    <t>№ делянки</t>
  </si>
  <si>
    <t>стоимость, руб</t>
  </si>
  <si>
    <t xml:space="preserve">Расчет начальной цены Лота на право заключения договора купли-продажи лесных насаждений 
с представителями малого и среднего предпринимательства
</t>
  </si>
  <si>
    <t>Исходные данные:</t>
  </si>
  <si>
    <t>Место расположения лесосеки</t>
  </si>
  <si>
    <t>Площадь лесного участка, га.</t>
  </si>
  <si>
    <t xml:space="preserve">Объем древесины, куб.м. </t>
  </si>
  <si>
    <t>стоимость 
за 1 куб.м., руб.</t>
  </si>
  <si>
    <t>Минимальная ставка платы, руб.</t>
  </si>
  <si>
    <t>Состав лесных насаждений</t>
  </si>
  <si>
    <t>возраст</t>
  </si>
  <si>
    <t>способ рубки</t>
  </si>
  <si>
    <t>Сплошная</t>
  </si>
  <si>
    <t>Затраты на 
единицу 
работ</t>
  </si>
  <si>
    <t>Объем работ 
по регламенту</t>
  </si>
  <si>
    <t>Затраты 
всего</t>
  </si>
  <si>
    <t>Выполнение работ по отводу и таксации лесосеки</t>
  </si>
  <si>
    <t>Прочистка и обновление противопожарных минерализованных полос</t>
  </si>
  <si>
    <t>Устройство противопожарных минерализованных полос</t>
  </si>
  <si>
    <t xml:space="preserve">Проведение рубок ухода за молодняками 
(осветления, прочистки) </t>
  </si>
  <si>
    <t>Содействие естественному восстановлению</t>
  </si>
  <si>
    <t>Подготовка почвы под лесные культуры</t>
  </si>
  <si>
    <t>Расчет коэффициента:</t>
  </si>
  <si>
    <t>Расчет коэффициентов</t>
  </si>
  <si>
    <t>K1=</t>
  </si>
  <si>
    <t>К2=</t>
  </si>
  <si>
    <t>К3=</t>
  </si>
  <si>
    <t>K4=</t>
  </si>
  <si>
    <t>K=</t>
  </si>
  <si>
    <t>Начальная цена Лота составит, руб.:</t>
  </si>
  <si>
    <t>за 1 куб.м., руб.</t>
  </si>
  <si>
    <t>ГКУ "Нурлатское лесничество"</t>
  </si>
  <si>
    <t>Назиров А.А.</t>
  </si>
  <si>
    <t>отделение НБ РТ Банка России г. Казань</t>
  </si>
  <si>
    <t>ЛОТ № 1</t>
  </si>
  <si>
    <t>ЛОТ № 2</t>
  </si>
  <si>
    <t>ЛОТ № 3</t>
  </si>
  <si>
    <t>ЛОТ № 10</t>
  </si>
  <si>
    <t>ЛОТ № 11</t>
  </si>
  <si>
    <t>ЛОТ № 12</t>
  </si>
  <si>
    <t>ЛОТ № 13</t>
  </si>
  <si>
    <t>ЛОТ № 14</t>
  </si>
  <si>
    <t>ЛОТ № 21</t>
  </si>
  <si>
    <t>Вишнево-Полянское участковое лесничество</t>
  </si>
  <si>
    <t>кв. 11 выд. 12 делянка 1</t>
  </si>
  <si>
    <t>кв. 12 выд. 21 делянка 1</t>
  </si>
  <si>
    <t>кв. 24 выд. 8 делянка 1</t>
  </si>
  <si>
    <t>Тимерликовское участковое лесничество</t>
  </si>
  <si>
    <t>кв. 29 выд. 1 делянка 1</t>
  </si>
  <si>
    <t>кв. 29 выд. 2 делянка 1</t>
  </si>
  <si>
    <t>кв. 29 выд. 5 делянка 1</t>
  </si>
  <si>
    <t>кв. 56 выд. 19 делянка 1</t>
  </si>
  <si>
    <t>кв. 80 выд. 1 делянка 1</t>
  </si>
  <si>
    <t>Чулпановское участковое лесничество</t>
  </si>
  <si>
    <t>кв. 76 выд. 3 делянка 1</t>
  </si>
  <si>
    <t>Аукционная цена, руб</t>
  </si>
  <si>
    <t>16:32:010501:555</t>
  </si>
  <si>
    <t>16:32:010501:549</t>
  </si>
  <si>
    <t>16:32:010501:539</t>
  </si>
  <si>
    <t>16:32:000000:2114</t>
  </si>
  <si>
    <t>16:32:000000:2141</t>
  </si>
  <si>
    <t>16:32:000000:891</t>
  </si>
  <si>
    <t>16:32:000000:2177</t>
  </si>
  <si>
    <t>16:32:000000:2176</t>
  </si>
  <si>
    <t>16:32:260102:57</t>
  </si>
  <si>
    <t>16:32:000000:930</t>
  </si>
  <si>
    <t>16:32:000000:2156</t>
  </si>
  <si>
    <t>Таксовая стоимость, руб</t>
  </si>
  <si>
    <t>кадастровый номер участка</t>
  </si>
  <si>
    <t xml:space="preserve">ВЕДОМОСТЬ </t>
  </si>
  <si>
    <t xml:space="preserve">аукционных единиц купли-продажи лесонасаждений  для аукциона (бизнес) </t>
  </si>
  <si>
    <t>Из ведомости исключены все виды ООПТ и резервных лесов, в т.ч. для населения.</t>
  </si>
  <si>
    <t>Делянки обсчитаны по ставкам 2016 года</t>
  </si>
  <si>
    <t>инженер лесопользования А.Г. Батдалов</t>
  </si>
  <si>
    <t>Руководитель-лесничий</t>
  </si>
  <si>
    <t>Вишнево-Полянское/11/12/Осина</t>
  </si>
  <si>
    <t>Вишнево-Полянское/11/12/Береза</t>
  </si>
  <si>
    <t>Вишнево-Полянское/11/12/Липа</t>
  </si>
  <si>
    <t>Вишнево-Полянское/11/12/Итого</t>
  </si>
  <si>
    <t>Вишнево-Полянское/12/21/Осина</t>
  </si>
  <si>
    <t>Вишнево-Полянское/12/21/Береза</t>
  </si>
  <si>
    <t>Вишнево-Полянское/12/21/Итого</t>
  </si>
  <si>
    <t>Вишнево-Полянское/24/8/Осина</t>
  </si>
  <si>
    <t>Вишнево-Полянское/24/8/Береза</t>
  </si>
  <si>
    <t>Вишнево-Полянское/24/8/Липа</t>
  </si>
  <si>
    <t>Вишнево-Полянское/24/8/Итого</t>
  </si>
  <si>
    <t>Восходское/46/3/Осина</t>
  </si>
  <si>
    <t>Восходское/46/3/Береза</t>
  </si>
  <si>
    <t>Восходское/46/3/Липа</t>
  </si>
  <si>
    <t>Восходское/46/3/Дуб</t>
  </si>
  <si>
    <t>Восходское/46/3/Итого</t>
  </si>
  <si>
    <t>Восходское/54/12/Осина</t>
  </si>
  <si>
    <t>Восходское/54/12/Береза</t>
  </si>
  <si>
    <t>Восходское/54/12/Липа</t>
  </si>
  <si>
    <t>Восходское/54/12/Итого</t>
  </si>
  <si>
    <t>Восходское/86/10/Осина</t>
  </si>
  <si>
    <t>Восходское/86/10/Береза</t>
  </si>
  <si>
    <t>Восходское/86/10/Липа</t>
  </si>
  <si>
    <t>Восходское/86/10/Дуб</t>
  </si>
  <si>
    <t>Восходское/86/10/Итого</t>
  </si>
  <si>
    <t>Мамыковское/3/10/Осина</t>
  </si>
  <si>
    <t>Мамыковское/3/10/Береза</t>
  </si>
  <si>
    <t>Мамыковское/3/10/Итого</t>
  </si>
  <si>
    <t>Мамыковское/9/6/Осина</t>
  </si>
  <si>
    <t>Мамыковское/9/6/Итого</t>
  </si>
  <si>
    <t>Мамыковское/10/7/Осина</t>
  </si>
  <si>
    <t>Мамыковское/10/7/Итого</t>
  </si>
  <si>
    <t>Тимерликовское/29/1/Осина</t>
  </si>
  <si>
    <t>Тимерликовское/29/1/Береза</t>
  </si>
  <si>
    <t>Тимерликовское/29/1/Липа</t>
  </si>
  <si>
    <t>Тимерликовское/29/1/Итого</t>
  </si>
  <si>
    <t>Тимерликовское/29/2/Береза</t>
  </si>
  <si>
    <t>Тимерликовское/29/2/Итого</t>
  </si>
  <si>
    <t>Тимерликовское/29/5/Береза</t>
  </si>
  <si>
    <t>Тимерликовское/29/5/Итого</t>
  </si>
  <si>
    <t>Тимерликовское/56/19/Осина</t>
  </si>
  <si>
    <t>Тимерликовское/56/19/Береза</t>
  </si>
  <si>
    <t>Тимерликовское/56/19/Липа</t>
  </si>
  <si>
    <t>Тимерликовское/56/19/Итого</t>
  </si>
  <si>
    <t>Тимерликовское/80/1/Осина</t>
  </si>
  <si>
    <t>Тимерликовское/80/1/Береза</t>
  </si>
  <si>
    <t>Тимерликовское/80/1/Итого</t>
  </si>
  <si>
    <t>Тумбинское/6/4/Осина</t>
  </si>
  <si>
    <t>Тумбинское/6/4/Береза</t>
  </si>
  <si>
    <t>Тумбинское/6/4/Липа</t>
  </si>
  <si>
    <t>Тумбинское/6/4/Итого</t>
  </si>
  <si>
    <t>Тумбинское/6/6/Осина</t>
  </si>
  <si>
    <t>Тумбинское/6/6/Береза</t>
  </si>
  <si>
    <t>Тумбинское/6/6/Липа</t>
  </si>
  <si>
    <t>Тумбинское/6/6/Итого</t>
  </si>
  <si>
    <t>Тумбинское/45/7/Осина</t>
  </si>
  <si>
    <t>Тумбинское/45/7/Береза</t>
  </si>
  <si>
    <t>Тумбинское/45/7/Липа</t>
  </si>
  <si>
    <t>Тумбинское/45/7/Итого</t>
  </si>
  <si>
    <t>Тумбинское/68/4/Осина</t>
  </si>
  <si>
    <t>Тумбинское/68/4/Береза</t>
  </si>
  <si>
    <t>Тумбинское/68/4/Липа</t>
  </si>
  <si>
    <t>Тумбинское/68/4/Итого</t>
  </si>
  <si>
    <t>Тумбинское/73/16/Осина</t>
  </si>
  <si>
    <t>Тумбинское/73/16/Береза</t>
  </si>
  <si>
    <t>Тумбинское/73/16/Липа</t>
  </si>
  <si>
    <t>Тумбинское/73/16/Итого</t>
  </si>
  <si>
    <t>Чулпановское/71/24/Береза</t>
  </si>
  <si>
    <t>Чулпановское/71/24/Ольха черная</t>
  </si>
  <si>
    <t>Чулпановское/71/24/Итого</t>
  </si>
  <si>
    <t>Чулпановское/76/3/Береза</t>
  </si>
  <si>
    <t>Чулпановское/76/3/Ольха черная</t>
  </si>
  <si>
    <t>Чулпановское/76/3/Итого</t>
  </si>
  <si>
    <t>/</t>
  </si>
  <si>
    <t>Вишнево-Полянское/11/12/стоимость</t>
  </si>
  <si>
    <t>Вишнево-Полянское/11/12/Дуб</t>
  </si>
  <si>
    <t>Вишнево-Полянское/11/12/Ольха черная</t>
  </si>
  <si>
    <t>Вишнево-Полянское/11/12/итого куб.м</t>
  </si>
  <si>
    <t>Вишнево-Полянское/11/12/стоимость, руб</t>
  </si>
  <si>
    <t>Вишнево-Полянское/12/21/стоимость</t>
  </si>
  <si>
    <t>Вишнево-Полянское/12/21/Дуб</t>
  </si>
  <si>
    <t>Вишнево-Полянское/12/21/Липа</t>
  </si>
  <si>
    <t>Вишнево-Полянское/12/21/Ольха черная</t>
  </si>
  <si>
    <t>Вишнево-Полянское/12/21/итого куб.м</t>
  </si>
  <si>
    <t>Вишнево-Полянское/12/21/стоимость, руб</t>
  </si>
  <si>
    <t>Вишнево-Полянское/24/8/стоимость</t>
  </si>
  <si>
    <t>Вишнево-Полянское/24/8/Дуб</t>
  </si>
  <si>
    <t>Вишнево-Полянское/24/8/Ольха черная</t>
  </si>
  <si>
    <t>Вишнево-Полянское/24/8/итого куб.м</t>
  </si>
  <si>
    <t>Вишнево-Полянское/24/8/стоимость, руб</t>
  </si>
  <si>
    <t>Восходское/46/3/стоимость</t>
  </si>
  <si>
    <t>Восходское/46/3/Ольха черная</t>
  </si>
  <si>
    <t>Восходское/46/3/итого куб.м</t>
  </si>
  <si>
    <t>Восходское/46/3/стоимость, руб</t>
  </si>
  <si>
    <t>Восходское/54/12/стоимость</t>
  </si>
  <si>
    <t>Восходское/54/12/Дуб</t>
  </si>
  <si>
    <t>Восходское/54/12/Ольха черная</t>
  </si>
  <si>
    <t>Восходское/54/12/итого куб.м</t>
  </si>
  <si>
    <t>Восходское/54/12/стоимость, руб</t>
  </si>
  <si>
    <t>Восходское/86/10/стоимость</t>
  </si>
  <si>
    <t>Восходское/86/10/Ольха черная</t>
  </si>
  <si>
    <t>Восходское/86/10/итого куб.м</t>
  </si>
  <si>
    <t>Восходское/86/10/стоимость, руб</t>
  </si>
  <si>
    <t>Мамыковское/3/10/стоимость</t>
  </si>
  <si>
    <t>Мамыковское/3/10/Дуб</t>
  </si>
  <si>
    <t>Мамыковское/3/10/Липа</t>
  </si>
  <si>
    <t>Мамыковское/3/10/Ольха черная</t>
  </si>
  <si>
    <t>Мамыковское/3/10/итого куб.м</t>
  </si>
  <si>
    <t>Мамыковское/3/10/стоимость, руб</t>
  </si>
  <si>
    <t>Мамыковское/9/6/Береза</t>
  </si>
  <si>
    <t>Мамыковское/9/6/стоимость</t>
  </si>
  <si>
    <t>Мамыковское/9/6/Дуб</t>
  </si>
  <si>
    <t>Мамыковское/9/6/Липа</t>
  </si>
  <si>
    <t>Мамыковское/9/6/Ольха черная</t>
  </si>
  <si>
    <t>Мамыковское/9/6/итого куб.м</t>
  </si>
  <si>
    <t>Мамыковское/9/6/стоимость, руб</t>
  </si>
  <si>
    <t>Мамыковское/10/7/Береза</t>
  </si>
  <si>
    <t>Мамыковское/10/7/стоимость</t>
  </si>
  <si>
    <t>Мамыковское/10/7/Дуб</t>
  </si>
  <si>
    <t>Мамыковское/10/7/Липа</t>
  </si>
  <si>
    <t>Мамыковское/10/7/Ольха черная</t>
  </si>
  <si>
    <t>Мамыковское/10/7/итого куб.м</t>
  </si>
  <si>
    <t>Мамыковское/10/7/стоимость, руб</t>
  </si>
  <si>
    <t>Тимерликовское/29/1/стоимость</t>
  </si>
  <si>
    <t>Тимерликовское/29/1/Дуб</t>
  </si>
  <si>
    <t>Тимерликовское/29/1/Ольха черная</t>
  </si>
  <si>
    <t>Тимерликовское/29/1/итого куб.м</t>
  </si>
  <si>
    <t>Тимерликовское/29/1/стоимость, руб</t>
  </si>
  <si>
    <t>Тимерликовское/29/2/стоимость</t>
  </si>
  <si>
    <t>Тимерликовское/29/2/Дуб</t>
  </si>
  <si>
    <t>Тимерликовское/29/2/Липа</t>
  </si>
  <si>
    <t>Тимерликовское/29/2/Ольха черная</t>
  </si>
  <si>
    <t>Тимерликовское/29/2/Осина</t>
  </si>
  <si>
    <t>Тимерликовское/29/2/итого куб.м</t>
  </si>
  <si>
    <t>Тимерликовское/29/2/стоимость, руб</t>
  </si>
  <si>
    <t>Тимерликовское/29/5/стоимость</t>
  </si>
  <si>
    <t>Тимерликовское/29/5/Дуб</t>
  </si>
  <si>
    <t>Тимерликовское/29/5/Липа</t>
  </si>
  <si>
    <t>Тимерликовское/29/5/Ольха черная</t>
  </si>
  <si>
    <t>Тимерликовское/29/5/Осина</t>
  </si>
  <si>
    <t>Тимерликовское/29/5/итого куб.м</t>
  </si>
  <si>
    <t>Тимерликовское/29/5/стоимость, руб</t>
  </si>
  <si>
    <t>Тимерликовское/56/19/стоимость</t>
  </si>
  <si>
    <t>Тимерликовское/56/19/Дуб</t>
  </si>
  <si>
    <t>Тимерликовское/56/19/Ольха черная</t>
  </si>
  <si>
    <t>Тимерликовское/56/19/итого куб.м</t>
  </si>
  <si>
    <t>Тимерликовское/56/19/стоимость, руб</t>
  </si>
  <si>
    <t>Тимерликовское/80/1/стоимость</t>
  </si>
  <si>
    <t>Тимерликовское/80/1/Дуб</t>
  </si>
  <si>
    <t>Тимерликовское/80/1/Липа</t>
  </si>
  <si>
    <t>Тимерликовское/80/1/Ольха черная</t>
  </si>
  <si>
    <t>Тимерликовское/80/1/итого куб.м</t>
  </si>
  <si>
    <t>Тимерликовское/80/1/стоимость, руб</t>
  </si>
  <si>
    <t>Тумбинское/6/4/стоимость</t>
  </si>
  <si>
    <t>Тумбинское/6/4/Дуб</t>
  </si>
  <si>
    <t>Тумбинское/6/4/Ольха черная</t>
  </si>
  <si>
    <t>Тумбинское/6/4/итого куб.м</t>
  </si>
  <si>
    <t>Тумбинское/6/4/стоимость, руб</t>
  </si>
  <si>
    <t>Тумбинское/6/6/стоимость</t>
  </si>
  <si>
    <t>Тумбинское/6/6/Дуб</t>
  </si>
  <si>
    <t>Тумбинское/6/6/Ольха черная</t>
  </si>
  <si>
    <t>Тумбинское/6/6/итого куб.м</t>
  </si>
  <si>
    <t>Тумбинское/6/6/стоимость, руб</t>
  </si>
  <si>
    <t>Тумбинское/45/7/стоимость</t>
  </si>
  <si>
    <t>Тумбинское/45/7/Дуб</t>
  </si>
  <si>
    <t>Тумбинское/45/7/Ольха черная</t>
  </si>
  <si>
    <t>Тумбинское/45/7/итого куб.м</t>
  </si>
  <si>
    <t>Тумбинское/45/7/стоимость, руб</t>
  </si>
  <si>
    <t>Тумбинское/68/4/стоимость</t>
  </si>
  <si>
    <t>Тумбинское/68/4/Дуб</t>
  </si>
  <si>
    <t>Тумбинское/68/4/Ольха черная</t>
  </si>
  <si>
    <t>Тумбинское/68/4/итого куб.м</t>
  </si>
  <si>
    <t>Тумбинское/68/4/стоимость, руб</t>
  </si>
  <si>
    <t>Тумбинское/73/16/стоимость</t>
  </si>
  <si>
    <t>Тумбинское/73/16/Дуб</t>
  </si>
  <si>
    <t>Тумбинское/73/16/Ольха черная</t>
  </si>
  <si>
    <t>Тумбинское/73/16/итого куб.м</t>
  </si>
  <si>
    <t>Тумбинское/73/16/стоимость, руб</t>
  </si>
  <si>
    <t>Чулпановское/71/24/стоимость</t>
  </si>
  <si>
    <t>Чулпановское/71/24/Дуб</t>
  </si>
  <si>
    <t>Чулпановское/71/24/Липа</t>
  </si>
  <si>
    <t>Чулпановское/71/24/Осина</t>
  </si>
  <si>
    <t>Чулпановское/71/24/итого куб.м</t>
  </si>
  <si>
    <t>Чулпановское/71/24/стоимость, руб</t>
  </si>
  <si>
    <t>Чулпановское/76/3/стоимость</t>
  </si>
  <si>
    <t>Чулпановское/76/3/Дуб</t>
  </si>
  <si>
    <t>Чулпановское/76/3/Липа</t>
  </si>
  <si>
    <t>Чулпановское/76/3/Осина</t>
  </si>
  <si>
    <t>Чулпановское/76/3/итого куб.м</t>
  </si>
  <si>
    <t>Чулпановское/76/3/стоимость,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</si>
</sst>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-* #,##0.00\ _₽_-;\-* #,##0.00\ _₽_-;_-* &quot;-&quot;??\ _₽_-;_-@_-"/>
    <numFmt numFmtId="167" formatCode="#,##0.00_р_."/>
  </numFmts>
  <fonts count="23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7"/>
      <color rgb="FFC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2"/>
      <color theme="1" tint="0.499984740745262"/>
      <name val="Arial"/>
      <family val="2"/>
      <charset val="204"/>
    </font>
    <font>
      <sz val="17"/>
      <color theme="1"/>
      <name val="Arial"/>
      <family val="2"/>
      <charset val="204"/>
    </font>
    <font>
      <sz val="18"/>
      <color rgb="FFC0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166" fontId="9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7" fillId="3" borderId="33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2" fontId="19" fillId="3" borderId="16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2" fontId="19" fillId="3" borderId="9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2" fontId="19" fillId="3" borderId="17" xfId="0" applyNumberFormat="1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4" fontId="9" fillId="3" borderId="32" xfId="0" applyNumberFormat="1" applyFont="1" applyFill="1" applyBorder="1" applyAlignment="1">
      <alignment horizontal="center" vertical="center" wrapText="1"/>
    </xf>
    <xf numFmtId="2" fontId="19" fillId="3" borderId="30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2" fontId="19" fillId="3" borderId="19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3" borderId="12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4" fontId="19" fillId="2" borderId="14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4" fillId="3" borderId="0" xfId="0" applyFont="1" applyFill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66" fontId="14" fillId="3" borderId="0" xfId="0" applyNumberFormat="1" applyFont="1" applyFill="1" applyBorder="1" applyAlignment="1">
      <alignment horizontal="center" vertical="center" wrapText="1"/>
    </xf>
    <xf numFmtId="2" fontId="14" fillId="3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center" vertical="center" wrapText="1"/>
    </xf>
    <xf numFmtId="164" fontId="19" fillId="2" borderId="1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Alignment="1" applyProtection="1">
      <alignment horizontal="left"/>
      <protection hidden="1"/>
    </xf>
    <xf numFmtId="167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6" xfId="0" applyNumberFormat="1" applyFont="1" applyFill="1" applyBorder="1" applyAlignment="1" applyProtection="1">
      <alignment horizontal="left"/>
      <protection hidden="1"/>
    </xf>
    <xf numFmtId="1" fontId="1" fillId="0" borderId="6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0" fillId="0" borderId="0" xfId="0" applyProtection="1">
      <protection hidden="1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3" fontId="2" fillId="0" borderId="1" xfId="0" applyNumberFormat="1" applyFont="1" applyFill="1" applyBorder="1" applyAlignment="1" applyProtection="1">
      <alignment horizontal="right" vertical="center"/>
      <protection hidden="1"/>
    </xf>
    <xf numFmtId="1" fontId="2" fillId="0" borderId="0" xfId="0" applyNumberFormat="1" applyFont="1" applyFill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right" vertical="center" wrapText="1"/>
      <protection hidden="1"/>
    </xf>
    <xf numFmtId="2" fontId="1" fillId="0" borderId="1" xfId="0" applyNumberFormat="1" applyFont="1" applyFill="1" applyBorder="1" applyAlignment="1" applyProtection="1">
      <alignment horizontal="right" vertical="center"/>
      <protection hidden="1"/>
    </xf>
    <xf numFmtId="1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4" fontId="1" fillId="0" borderId="1" xfId="0" applyNumberFormat="1" applyFont="1" applyFill="1" applyBorder="1" applyProtection="1"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Protection="1">
      <protection hidden="1"/>
    </xf>
    <xf numFmtId="164" fontId="2" fillId="0" borderId="0" xfId="0" applyNumberFormat="1" applyFont="1" applyFill="1" applyBorder="1" applyProtection="1"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1" fillId="0" borderId="6" xfId="0" applyFont="1" applyFill="1" applyBorder="1" applyProtection="1">
      <protection hidden="1"/>
    </xf>
    <xf numFmtId="3" fontId="0" fillId="0" borderId="0" xfId="0" applyNumberFormat="1"/>
    <xf numFmtId="4" fontId="0" fillId="0" borderId="0" xfId="0" applyNumberFormat="1"/>
    <xf numFmtId="0" fontId="1" fillId="0" borderId="0" xfId="0" applyFont="1" applyFill="1" applyAlignment="1" applyProtection="1">
      <alignment horizontal="left"/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center" vertical="center" wrapText="1"/>
      <protection hidden="1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" fillId="0" borderId="2" xfId="0" applyFont="1" applyFill="1" applyBorder="1" applyAlignment="1" applyProtection="1">
      <alignment horizontal="center" vertical="top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20" fillId="3" borderId="0" xfId="0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4" fontId="13" fillId="3" borderId="21" xfId="0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textRotation="90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31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1" fontId="1" fillId="0" borderId="0" xfId="0" applyNumberFormat="1" applyFont="1" applyFill="1" applyBorder="1" applyAlignment="1" applyProtection="1">
      <alignment horizontal="left" wrapText="1"/>
      <protection hidden="1"/>
    </xf>
    <xf numFmtId="0" fontId="1" fillId="0" borderId="0" xfId="0" applyFont="1" applyFill="1" applyAlignment="1" applyProtection="1">
      <alignment horizontal="left" wrapText="1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1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Y1092"/>
  <sheetViews>
    <sheetView zoomScale="85" zoomScaleNormal="85" zoomScaleSheetLayoutView="85" zoomScalePageLayoutView="70" workbookViewId="0">
      <selection activeCell="S458" sqref="S458"/>
    </sheetView>
  </sheetViews>
  <sheetFormatPr defaultRowHeight="12.75" x14ac:dyDescent="0.2"/>
  <cols>
    <col min="2" max="2" width="21.28515625" style="100" customWidth="1"/>
    <col min="3" max="3" width="16.5703125" style="100" customWidth="1"/>
    <col min="4" max="4" width="9.28515625" style="100" customWidth="1"/>
    <col min="5" max="6" width="9.140625" style="100"/>
    <col min="7" max="7" width="10.7109375" style="100" customWidth="1"/>
    <col min="8" max="8" width="15" style="100" customWidth="1"/>
    <col min="9" max="13" width="11.140625" style="100" bestFit="1" customWidth="1"/>
    <col min="14" max="14" width="12" style="100" customWidth="1"/>
    <col min="15" max="15" width="36.28515625" style="91" hidden="1" customWidth="1"/>
    <col min="16" max="17" width="0" style="91" hidden="1" customWidth="1"/>
    <col min="18" max="25" width="9.140625" style="91"/>
  </cols>
  <sheetData>
    <row r="2" spans="2:14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M2" s="90"/>
      <c r="N2" s="103" t="s">
        <v>62</v>
      </c>
    </row>
    <row r="3" spans="2:14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M3" s="90"/>
      <c r="N3" s="103" t="s">
        <v>63</v>
      </c>
    </row>
    <row r="4" spans="2:14" ht="12.75" customHeight="1" x14ac:dyDescent="0.2">
      <c r="B4" s="90"/>
      <c r="C4" s="90"/>
      <c r="D4" s="90"/>
      <c r="E4" s="90"/>
      <c r="F4" s="90"/>
      <c r="G4" s="90"/>
      <c r="H4" s="90"/>
      <c r="I4" s="90"/>
      <c r="J4" s="90"/>
      <c r="K4" s="90"/>
      <c r="M4" s="90"/>
      <c r="N4" s="103" t="s">
        <v>64</v>
      </c>
    </row>
    <row r="5" spans="2:14" ht="12.75" customHeight="1" x14ac:dyDescent="0.2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14" ht="12.75" customHeight="1" x14ac:dyDescent="0.2">
      <c r="B6" s="90"/>
      <c r="C6" s="132" t="s">
        <v>65</v>
      </c>
      <c r="D6" s="132"/>
      <c r="E6" s="132"/>
      <c r="F6" s="132"/>
      <c r="G6" s="132"/>
      <c r="H6" s="132"/>
      <c r="I6" s="132"/>
      <c r="J6" s="132"/>
      <c r="K6" s="132"/>
      <c r="L6" s="132"/>
      <c r="M6" s="90"/>
      <c r="N6" s="90"/>
    </row>
    <row r="7" spans="2:14" ht="12.75" customHeight="1" x14ac:dyDescent="0.2">
      <c r="B7" s="90"/>
      <c r="C7" s="132" t="s">
        <v>66</v>
      </c>
      <c r="D7" s="132"/>
      <c r="E7" s="132"/>
      <c r="F7" s="132"/>
      <c r="G7" s="132"/>
      <c r="H7" s="132"/>
      <c r="I7" s="132"/>
      <c r="J7" s="132"/>
      <c r="K7" s="132"/>
      <c r="L7" s="132"/>
      <c r="M7" s="90"/>
      <c r="N7" s="90"/>
    </row>
    <row r="8" spans="2:14" ht="12.75" customHeight="1" x14ac:dyDescent="0.2">
      <c r="B8" s="90" t="s">
        <v>67</v>
      </c>
      <c r="C8" s="104"/>
      <c r="D8" s="104"/>
      <c r="E8" s="104"/>
      <c r="F8" s="104"/>
      <c r="G8" s="104"/>
      <c r="H8" s="104"/>
      <c r="I8" s="104"/>
      <c r="J8" s="104"/>
      <c r="K8" s="104"/>
      <c r="L8" s="132" t="s">
        <v>68</v>
      </c>
      <c r="M8" s="132"/>
      <c r="N8" s="132"/>
    </row>
    <row r="9" spans="2:14" ht="12.75" customHeight="1" x14ac:dyDescent="0.2">
      <c r="B9" s="90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ht="12.75" customHeight="1" x14ac:dyDescent="0.2">
      <c r="B10" s="90" t="s">
        <v>69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2:14" ht="12.75" customHeight="1" x14ac:dyDescent="0.2">
      <c r="B11" s="90" t="s">
        <v>70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2:14" x14ac:dyDescent="0.2">
      <c r="B12" s="90" t="s">
        <v>71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2:14" x14ac:dyDescent="0.2">
      <c r="B13" s="90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2:14" x14ac:dyDescent="0.2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2:14" ht="13.15" customHeight="1" x14ac:dyDescent="0.2">
      <c r="B15" s="133" t="s">
        <v>45</v>
      </c>
      <c r="C15" s="135" t="s">
        <v>72</v>
      </c>
      <c r="D15" s="137" t="s">
        <v>73</v>
      </c>
      <c r="E15" s="137" t="s">
        <v>74</v>
      </c>
      <c r="F15" s="137" t="s">
        <v>100</v>
      </c>
      <c r="G15" s="137" t="s">
        <v>75</v>
      </c>
      <c r="H15" s="137" t="s">
        <v>8</v>
      </c>
      <c r="I15" s="138" t="s">
        <v>76</v>
      </c>
      <c r="J15" s="138"/>
      <c r="K15" s="138"/>
      <c r="L15" s="138"/>
      <c r="M15" s="139" t="s">
        <v>77</v>
      </c>
      <c r="N15" s="140" t="s">
        <v>78</v>
      </c>
    </row>
    <row r="16" spans="2:14" ht="24.6" customHeight="1" x14ac:dyDescent="0.2">
      <c r="B16" s="134"/>
      <c r="C16" s="136"/>
      <c r="D16" s="137"/>
      <c r="E16" s="137"/>
      <c r="F16" s="137"/>
      <c r="G16" s="137"/>
      <c r="H16" s="137"/>
      <c r="I16" s="105" t="s">
        <v>79</v>
      </c>
      <c r="J16" s="105" t="s">
        <v>80</v>
      </c>
      <c r="K16" s="105" t="s">
        <v>81</v>
      </c>
      <c r="L16" s="105" t="s">
        <v>82</v>
      </c>
      <c r="M16" s="139"/>
      <c r="N16" s="141"/>
    </row>
    <row r="17" spans="2:17" ht="13.15" customHeight="1" x14ac:dyDescent="0.2">
      <c r="B17" s="122" t="s">
        <v>83</v>
      </c>
      <c r="C17" s="123"/>
      <c r="D17" s="123"/>
      <c r="E17" s="123"/>
      <c r="F17" s="123"/>
      <c r="G17" s="124"/>
      <c r="H17" s="106" t="s">
        <v>17</v>
      </c>
      <c r="I17" s="107">
        <v>108.37</v>
      </c>
      <c r="J17" s="107">
        <v>77.22</v>
      </c>
      <c r="K17" s="107">
        <v>39.119999999999997</v>
      </c>
      <c r="L17" s="107"/>
      <c r="M17" s="107">
        <v>6.18</v>
      </c>
      <c r="N17" s="107"/>
    </row>
    <row r="18" spans="2:17" x14ac:dyDescent="0.2">
      <c r="B18" s="125"/>
      <c r="C18" s="126"/>
      <c r="D18" s="126"/>
      <c r="E18" s="126"/>
      <c r="F18" s="126"/>
      <c r="G18" s="127"/>
      <c r="H18" s="106" t="s">
        <v>24</v>
      </c>
      <c r="I18" s="107">
        <v>810.55</v>
      </c>
      <c r="J18" s="107">
        <v>579.15</v>
      </c>
      <c r="K18" s="107">
        <v>291.38</v>
      </c>
      <c r="L18" s="107"/>
      <c r="M18" s="107">
        <v>25.23</v>
      </c>
      <c r="N18" s="107"/>
    </row>
    <row r="19" spans="2:17" x14ac:dyDescent="0.2">
      <c r="B19" s="125"/>
      <c r="C19" s="126"/>
      <c r="D19" s="126"/>
      <c r="E19" s="126"/>
      <c r="F19" s="126"/>
      <c r="G19" s="127"/>
      <c r="H19" s="106" t="s">
        <v>19</v>
      </c>
      <c r="I19" s="107">
        <v>64.349999999999994</v>
      </c>
      <c r="J19" s="107">
        <v>46.85</v>
      </c>
      <c r="K19" s="107">
        <v>23.94</v>
      </c>
      <c r="L19" s="107"/>
      <c r="M19" s="107">
        <v>1.29</v>
      </c>
      <c r="N19" s="107"/>
    </row>
    <row r="20" spans="2:17" x14ac:dyDescent="0.2">
      <c r="B20" s="125"/>
      <c r="C20" s="126"/>
      <c r="D20" s="126"/>
      <c r="E20" s="126"/>
      <c r="F20" s="126"/>
      <c r="G20" s="127"/>
      <c r="H20" s="106" t="s">
        <v>33</v>
      </c>
      <c r="I20" s="107">
        <v>64.349999999999994</v>
      </c>
      <c r="J20" s="107">
        <v>46.85</v>
      </c>
      <c r="K20" s="107">
        <v>23.94</v>
      </c>
      <c r="L20" s="107"/>
      <c r="M20" s="107">
        <v>1.29</v>
      </c>
      <c r="N20" s="107"/>
    </row>
    <row r="21" spans="2:17" x14ac:dyDescent="0.2">
      <c r="B21" s="128"/>
      <c r="C21" s="129"/>
      <c r="D21" s="129"/>
      <c r="E21" s="129"/>
      <c r="F21" s="129"/>
      <c r="G21" s="130"/>
      <c r="H21" s="106" t="s">
        <v>18</v>
      </c>
      <c r="I21" s="107">
        <v>20.59</v>
      </c>
      <c r="J21" s="107">
        <v>15.7</v>
      </c>
      <c r="K21" s="107">
        <v>7.98</v>
      </c>
      <c r="L21" s="107"/>
      <c r="M21" s="107">
        <v>0.51</v>
      </c>
      <c r="N21" s="107"/>
    </row>
    <row r="22" spans="2:17" x14ac:dyDescent="0.2">
      <c r="B22" s="108" t="s">
        <v>25</v>
      </c>
      <c r="C22" s="105" t="s">
        <v>84</v>
      </c>
      <c r="D22" s="108">
        <v>11</v>
      </c>
      <c r="E22" s="108">
        <v>12</v>
      </c>
      <c r="F22" s="108">
        <v>1</v>
      </c>
      <c r="G22" s="109">
        <v>7.2</v>
      </c>
      <c r="H22" s="110" t="s">
        <v>17</v>
      </c>
      <c r="I22" s="111">
        <v>33.840000000000003</v>
      </c>
      <c r="J22" s="111">
        <v>67.099999999999994</v>
      </c>
      <c r="K22" s="111">
        <v>11.23</v>
      </c>
      <c r="L22" s="92">
        <f>IFERROR(SUM(I22,J22,K22),"")</f>
        <v>112.17</v>
      </c>
      <c r="M22" s="112">
        <v>90.93</v>
      </c>
      <c r="N22" s="92">
        <f>IFERROR(SUM(L22,M22),"")</f>
        <v>203.10000000000002</v>
      </c>
      <c r="O22" s="91" t="s">
        <v>176</v>
      </c>
      <c r="Q22" s="91">
        <f ca="1">SUMIF(H:H,"итого куб.м",N:N)</f>
        <v>30105.210000000014</v>
      </c>
    </row>
    <row r="23" spans="2:17" x14ac:dyDescent="0.2">
      <c r="B23" s="105"/>
      <c r="C23" s="105"/>
      <c r="D23" s="105"/>
      <c r="E23" s="105"/>
      <c r="F23" s="105"/>
      <c r="G23" s="105"/>
      <c r="H23" s="93" t="s">
        <v>85</v>
      </c>
      <c r="I23" s="94">
        <f>IFERROR(I22*I17,"")</f>
        <v>3667.2408000000005</v>
      </c>
      <c r="J23" s="94">
        <f t="shared" ref="J23:K23" si="0">IFERROR(J22*J17,"")</f>
        <v>5181.4619999999995</v>
      </c>
      <c r="K23" s="94">
        <f t="shared" si="0"/>
        <v>439.31759999999997</v>
      </c>
      <c r="L23" s="94">
        <f>IFERROR(SUM(I23,J23,K23),"")</f>
        <v>9288.0203999999994</v>
      </c>
      <c r="M23" s="94">
        <f>IFERROR(M22*M17,"")</f>
        <v>561.94740000000002</v>
      </c>
      <c r="N23" s="94">
        <f>IFERROR(SUM(L23,M23),"")</f>
        <v>9849.9677999999985</v>
      </c>
      <c r="O23" s="91" t="s">
        <v>249</v>
      </c>
      <c r="Q23" s="91">
        <f>SUMIF(H:H,H33,N:N)</f>
        <v>670990.94429999997</v>
      </c>
    </row>
    <row r="24" spans="2:17" x14ac:dyDescent="0.2">
      <c r="B24" s="105"/>
      <c r="C24" s="105"/>
      <c r="D24" s="105"/>
      <c r="E24" s="105"/>
      <c r="F24" s="105"/>
      <c r="G24" s="105"/>
      <c r="H24" s="110" t="s">
        <v>24</v>
      </c>
      <c r="I24" s="111"/>
      <c r="J24" s="111" t="str">
        <f>IFERROR(INDEX(Извещение!$J$7:$T$79,MATCH(CONCATENATE(РАСЧЕТ!B22,"/",РАСЧЕТ!D22,"/",РАСЧЕТ!E22,"/",F22,"/",H24),Извещение!#REF!,0),3),"")</f>
        <v/>
      </c>
      <c r="K24" s="111" t="str">
        <f>IFERROR(INDEX(Извещение!$J$7:$T$79,MATCH(CONCATENATE(РАСЧЕТ!B22,"/",РАСЧЕТ!D22,"/",РАСЧЕТ!E22,"/",F22,"/",H24),Извещение!#REF!,0),4),"")</f>
        <v/>
      </c>
      <c r="L24" s="92">
        <f t="shared" ref="L24:L33" si="1">IFERROR(SUM(I24,J24,K24),"")</f>
        <v>0</v>
      </c>
      <c r="M24" s="112" t="str">
        <f>IFERROR(INDEX(Извещение!$J$7:$T$79,MATCH(CONCATENATE(РАСЧЕТ!B22,"/",РАСЧЕТ!D22,"/",РАСЧЕТ!E22,"/",F22,"/",H24),Извещение!#REF!,0),6),"")</f>
        <v/>
      </c>
      <c r="N24" s="92">
        <f t="shared" ref="N24" si="2">IFERROR(SUM(L24,M24),"")</f>
        <v>0</v>
      </c>
      <c r="O24" s="91" t="s">
        <v>250</v>
      </c>
    </row>
    <row r="25" spans="2:17" x14ac:dyDescent="0.2">
      <c r="B25" s="105"/>
      <c r="C25" s="105"/>
      <c r="D25" s="105"/>
      <c r="E25" s="105"/>
      <c r="F25" s="105"/>
      <c r="G25" s="105"/>
      <c r="H25" s="93" t="s">
        <v>85</v>
      </c>
      <c r="I25" s="94">
        <f>IFERROR(I24*I18,"")</f>
        <v>0</v>
      </c>
      <c r="J25" s="94" t="str">
        <f t="shared" ref="J25:K25" si="3">IFERROR(J24*J18,"")</f>
        <v/>
      </c>
      <c r="K25" s="94" t="str">
        <f t="shared" si="3"/>
        <v/>
      </c>
      <c r="L25" s="94">
        <f t="shared" si="1"/>
        <v>0</v>
      </c>
      <c r="M25" s="94" t="str">
        <f t="shared" ref="M25" si="4">IFERROR(M24*M18,"")</f>
        <v/>
      </c>
      <c r="N25" s="94">
        <f>IFERROR(SUM(L25,M25),"")</f>
        <v>0</v>
      </c>
      <c r="O25" s="91" t="s">
        <v>249</v>
      </c>
    </row>
    <row r="26" spans="2:17" x14ac:dyDescent="0.2">
      <c r="B26" s="105"/>
      <c r="C26" s="105"/>
      <c r="D26" s="105"/>
      <c r="E26" s="105"/>
      <c r="F26" s="105"/>
      <c r="G26" s="105"/>
      <c r="H26" s="95" t="s">
        <v>19</v>
      </c>
      <c r="I26" s="112">
        <v>2.67</v>
      </c>
      <c r="J26" s="112">
        <v>26.79</v>
      </c>
      <c r="K26" s="112">
        <v>7.74</v>
      </c>
      <c r="L26" s="92">
        <f t="shared" si="1"/>
        <v>37.200000000000003</v>
      </c>
      <c r="M26" s="112">
        <v>50.9</v>
      </c>
      <c r="N26" s="92">
        <f t="shared" ref="N26" si="5">IFERROR(SUM(L26,M26),"")</f>
        <v>88.1</v>
      </c>
      <c r="O26" s="91" t="s">
        <v>177</v>
      </c>
    </row>
    <row r="27" spans="2:17" x14ac:dyDescent="0.2">
      <c r="B27" s="105"/>
      <c r="C27" s="105"/>
      <c r="D27" s="105"/>
      <c r="E27" s="105"/>
      <c r="F27" s="105"/>
      <c r="G27" s="105"/>
      <c r="H27" s="93" t="s">
        <v>85</v>
      </c>
      <c r="I27" s="94">
        <f>IFERROR(I26*I19,"")</f>
        <v>171.81449999999998</v>
      </c>
      <c r="J27" s="94">
        <f>IFERROR(J26*J19,"")</f>
        <v>1255.1115</v>
      </c>
      <c r="K27" s="94">
        <f>IFERROR(K26*K19,"")</f>
        <v>185.29560000000001</v>
      </c>
      <c r="L27" s="94">
        <f t="shared" si="1"/>
        <v>1612.2215999999999</v>
      </c>
      <c r="M27" s="94">
        <f>IFERROR(M26*M19,"")</f>
        <v>65.661000000000001</v>
      </c>
      <c r="N27" s="94">
        <f>IFERROR(SUM(L27,M27),"")</f>
        <v>1677.8825999999999</v>
      </c>
      <c r="O27" s="91" t="s">
        <v>249</v>
      </c>
    </row>
    <row r="28" spans="2:17" x14ac:dyDescent="0.2">
      <c r="B28" s="105"/>
      <c r="C28" s="105"/>
      <c r="D28" s="105"/>
      <c r="E28" s="105"/>
      <c r="F28" s="105"/>
      <c r="G28" s="105"/>
      <c r="H28" s="95" t="s">
        <v>33</v>
      </c>
      <c r="I28" s="112"/>
      <c r="J28" s="112" t="str">
        <f>IFERROR(INDEX(Извещение!$J$7:$T$79,MATCH(CONCATENATE(РАСЧЕТ!B22,"/",РАСЧЕТ!D22,"/",РАСЧЕТ!E22,"/",F22,"/",H28),Извещение!#REF!,0),3),"")</f>
        <v/>
      </c>
      <c r="K28" s="112" t="str">
        <f>IFERROR(INDEX(Извещение!$J$7:$T$79,MATCH(CONCATENATE(РАСЧЕТ!B22,"/",РАСЧЕТ!D22,"/",РАСЧЕТ!E22,"/",F22,"/",H28),Извещение!#REF!,0),4),"")</f>
        <v/>
      </c>
      <c r="L28" s="92">
        <f t="shared" si="1"/>
        <v>0</v>
      </c>
      <c r="M28" s="112" t="str">
        <f>IFERROR(INDEX(Извещение!$J$7:$T$79,MATCH(CONCATENATE(РАСЧЕТ!B22,"/",РАСЧЕТ!D22,"/",РАСЧЕТ!E22,"/",F22,"/",H28),Извещение!#REF!,0),6),"")</f>
        <v/>
      </c>
      <c r="N28" s="92">
        <f t="shared" ref="N28" si="6">IFERROR(SUM(L28,M28),"")</f>
        <v>0</v>
      </c>
      <c r="O28" s="91" t="s">
        <v>251</v>
      </c>
    </row>
    <row r="29" spans="2:17" x14ac:dyDescent="0.2">
      <c r="B29" s="105"/>
      <c r="C29" s="105"/>
      <c r="D29" s="105"/>
      <c r="E29" s="105"/>
      <c r="F29" s="105"/>
      <c r="G29" s="105"/>
      <c r="H29" s="93" t="s">
        <v>85</v>
      </c>
      <c r="I29" s="94">
        <f>IFERROR(I28*I20,"")</f>
        <v>0</v>
      </c>
      <c r="J29" s="94" t="str">
        <f>IFERROR(J28*J20,"")</f>
        <v/>
      </c>
      <c r="K29" s="94" t="str">
        <f>IFERROR(K28*K20,"")</f>
        <v/>
      </c>
      <c r="L29" s="94">
        <f t="shared" si="1"/>
        <v>0</v>
      </c>
      <c r="M29" s="94" t="str">
        <f>IFERROR(M28*M20,"")</f>
        <v/>
      </c>
      <c r="N29" s="94">
        <f>IFERROR(SUM(L29,M29),"")</f>
        <v>0</v>
      </c>
      <c r="O29" s="91" t="s">
        <v>249</v>
      </c>
    </row>
    <row r="30" spans="2:17" x14ac:dyDescent="0.2">
      <c r="B30" s="105"/>
      <c r="C30" s="105"/>
      <c r="D30" s="105"/>
      <c r="E30" s="105"/>
      <c r="F30" s="105"/>
      <c r="G30" s="105"/>
      <c r="H30" s="95" t="s">
        <v>18</v>
      </c>
      <c r="I30" s="112">
        <v>279.22000000000003</v>
      </c>
      <c r="J30" s="112">
        <v>257.98</v>
      </c>
      <c r="K30" s="112">
        <v>14.69</v>
      </c>
      <c r="L30" s="92">
        <f t="shared" si="1"/>
        <v>551.8900000000001</v>
      </c>
      <c r="M30" s="112">
        <v>344.88</v>
      </c>
      <c r="N30" s="92">
        <f t="shared" ref="N30" si="7">IFERROR(SUM(L30,M30),"")</f>
        <v>896.7700000000001</v>
      </c>
      <c r="O30" s="91" t="s">
        <v>175</v>
      </c>
    </row>
    <row r="31" spans="2:17" x14ac:dyDescent="0.2">
      <c r="B31" s="105"/>
      <c r="C31" s="105"/>
      <c r="D31" s="105"/>
      <c r="E31" s="105"/>
      <c r="F31" s="105"/>
      <c r="G31" s="105"/>
      <c r="H31" s="93" t="s">
        <v>85</v>
      </c>
      <c r="I31" s="94">
        <f>IFERROR(I30*I21,"")</f>
        <v>5749.1398000000008</v>
      </c>
      <c r="J31" s="94">
        <f>IFERROR(J30*J21,"")</f>
        <v>4050.2860000000001</v>
      </c>
      <c r="K31" s="94">
        <f>IFERROR(K30*K21,"")</f>
        <v>117.22620000000001</v>
      </c>
      <c r="L31" s="94">
        <f t="shared" si="1"/>
        <v>9916.652</v>
      </c>
      <c r="M31" s="94">
        <f>IFERROR(M30*M21,"")</f>
        <v>175.8888</v>
      </c>
      <c r="N31" s="94">
        <f>IFERROR(SUM(L31,M31),"")</f>
        <v>10092.540800000001</v>
      </c>
      <c r="O31" s="91" t="s">
        <v>249</v>
      </c>
    </row>
    <row r="32" spans="2:17" x14ac:dyDescent="0.2">
      <c r="B32" s="105"/>
      <c r="C32" s="105"/>
      <c r="D32" s="105"/>
      <c r="E32" s="105"/>
      <c r="F32" s="105"/>
      <c r="G32" s="105"/>
      <c r="H32" s="96" t="s">
        <v>86</v>
      </c>
      <c r="I32" s="97">
        <f ca="1">SUM(I22:OFFSET(I32,-1,0))-I33</f>
        <v>315.72999999999956</v>
      </c>
      <c r="J32" s="97">
        <f ca="1">SUM(J22:OFFSET(J32,-1,0))-J33</f>
        <v>351.8700000000008</v>
      </c>
      <c r="K32" s="97">
        <f ca="1">SUM(K22:OFFSET(K32,-1,0))-K33</f>
        <v>33.660000000000082</v>
      </c>
      <c r="L32" s="97">
        <f t="shared" ca="1" si="1"/>
        <v>701.26000000000045</v>
      </c>
      <c r="M32" s="97">
        <f ca="1">SUM(M22:OFFSET(M32,-1,0))-M33</f>
        <v>486.71000000000004</v>
      </c>
      <c r="N32" s="97">
        <f t="shared" ref="N32" ca="1" si="8">IFERROR(SUM(L32,M32),"")</f>
        <v>1187.9700000000005</v>
      </c>
      <c r="O32" s="91" t="s">
        <v>252</v>
      </c>
    </row>
    <row r="33" spans="2:25" x14ac:dyDescent="0.2">
      <c r="B33" s="105"/>
      <c r="C33" s="105"/>
      <c r="D33" s="105"/>
      <c r="E33" s="105"/>
      <c r="F33" s="105"/>
      <c r="G33" s="105"/>
      <c r="H33" s="96" t="s">
        <v>101</v>
      </c>
      <c r="I33" s="97">
        <f>SUMIF(H22:H31,"стоимость",I22:I31)</f>
        <v>9588.1951000000008</v>
      </c>
      <c r="J33" s="97">
        <f>SUMIF(H22:H31,"стоимость",J22:J31)</f>
        <v>10486.859499999999</v>
      </c>
      <c r="K33" s="97">
        <f>SUMIF(H22:H31,"стоимость",K22:K31)</f>
        <v>741.83940000000007</v>
      </c>
      <c r="L33" s="97">
        <f t="shared" si="1"/>
        <v>20816.894</v>
      </c>
      <c r="M33" s="97">
        <f>SUMIF(H22:H31,"стоимость",M22:M31)</f>
        <v>803.49720000000002</v>
      </c>
      <c r="N33" s="97">
        <f>IFERROR(SUM(L33,M33),"")</f>
        <v>21620.391200000002</v>
      </c>
      <c r="O33" s="91" t="s">
        <v>253</v>
      </c>
    </row>
    <row r="34" spans="2:25" x14ac:dyDescent="0.2">
      <c r="B34" s="113"/>
      <c r="C34" s="113"/>
      <c r="D34" s="113"/>
      <c r="E34" s="113"/>
      <c r="F34" s="113"/>
      <c r="G34" s="114"/>
      <c r="H34" s="98"/>
      <c r="I34" s="98"/>
      <c r="J34" s="98"/>
      <c r="K34" s="98"/>
      <c r="L34" s="99"/>
      <c r="M34" s="98"/>
      <c r="N34" s="98"/>
    </row>
    <row r="35" spans="2:25" x14ac:dyDescent="0.2">
      <c r="B35" s="131" t="s">
        <v>87</v>
      </c>
      <c r="C35" s="131"/>
      <c r="D35" s="131"/>
      <c r="E35" s="131"/>
      <c r="F35" s="115"/>
      <c r="G35" s="90"/>
      <c r="H35" s="90"/>
      <c r="I35" s="90"/>
      <c r="J35" s="98"/>
      <c r="K35" s="98"/>
      <c r="L35" s="99"/>
      <c r="M35" s="98"/>
      <c r="N35" s="98"/>
    </row>
    <row r="36" spans="2:25" s="2" customFormat="1" x14ac:dyDescent="0.2">
      <c r="B36" s="120" t="s">
        <v>133</v>
      </c>
      <c r="C36" s="120"/>
      <c r="D36" s="120"/>
      <c r="E36" s="120"/>
      <c r="F36" s="120"/>
      <c r="G36" s="120"/>
      <c r="H36" s="120"/>
      <c r="I36" s="120"/>
      <c r="J36" s="98"/>
      <c r="K36" s="98"/>
      <c r="L36" s="99"/>
      <c r="M36" s="98"/>
      <c r="N36" s="98"/>
      <c r="O36" s="91"/>
      <c r="P36" s="100"/>
      <c r="Q36" s="100"/>
      <c r="R36" s="100"/>
      <c r="S36" s="100"/>
      <c r="T36" s="100"/>
      <c r="U36" s="100"/>
      <c r="V36" s="100"/>
      <c r="W36" s="100"/>
      <c r="X36" s="100"/>
      <c r="Y36" s="100"/>
    </row>
    <row r="37" spans="2:25" x14ac:dyDescent="0.2">
      <c r="B37" s="120" t="s">
        <v>88</v>
      </c>
      <c r="C37" s="120"/>
      <c r="D37" s="120"/>
      <c r="E37" s="120"/>
      <c r="F37" s="120"/>
      <c r="G37" s="120"/>
      <c r="H37" s="120"/>
      <c r="I37" s="120"/>
      <c r="J37" s="98"/>
      <c r="K37" s="98"/>
      <c r="L37" s="99"/>
      <c r="M37" s="98"/>
      <c r="N37" s="98"/>
    </row>
    <row r="38" spans="2:25" x14ac:dyDescent="0.2">
      <c r="B38" s="120" t="s">
        <v>89</v>
      </c>
      <c r="C38" s="120"/>
      <c r="D38" s="120"/>
      <c r="E38" s="120"/>
      <c r="F38" s="120"/>
      <c r="G38" s="120"/>
      <c r="H38" s="120"/>
      <c r="I38" s="120"/>
      <c r="J38" s="98"/>
      <c r="K38" s="98"/>
      <c r="L38" s="99"/>
      <c r="M38" s="98"/>
      <c r="N38" s="98"/>
    </row>
    <row r="39" spans="2:25" x14ac:dyDescent="0.2">
      <c r="B39" s="120" t="s">
        <v>90</v>
      </c>
      <c r="C39" s="120"/>
      <c r="D39" s="120"/>
      <c r="E39" s="120"/>
      <c r="F39" s="120"/>
      <c r="G39" s="120"/>
      <c r="H39" s="120"/>
      <c r="I39" s="120"/>
      <c r="J39" s="98"/>
      <c r="K39" s="98"/>
      <c r="L39" s="99"/>
      <c r="M39" s="98"/>
      <c r="N39" s="98"/>
    </row>
    <row r="40" spans="2:25" x14ac:dyDescent="0.2">
      <c r="B40" s="120" t="s">
        <v>91</v>
      </c>
      <c r="C40" s="120"/>
      <c r="D40" s="120"/>
      <c r="E40" s="120"/>
      <c r="F40" s="120"/>
      <c r="G40" s="120"/>
      <c r="H40" s="120"/>
      <c r="I40" s="120"/>
      <c r="J40" s="90"/>
      <c r="K40" s="90"/>
      <c r="L40" s="90"/>
      <c r="M40" s="90"/>
      <c r="N40" s="90"/>
    </row>
    <row r="41" spans="2:25" x14ac:dyDescent="0.2">
      <c r="B41" s="120" t="s">
        <v>92</v>
      </c>
      <c r="C41" s="120"/>
      <c r="D41" s="120"/>
      <c r="E41" s="120"/>
      <c r="F41" s="120"/>
      <c r="G41" s="120"/>
      <c r="H41" s="120"/>
      <c r="I41" s="120"/>
      <c r="J41" s="90"/>
      <c r="K41" s="90"/>
      <c r="L41" s="90"/>
      <c r="M41" s="90"/>
      <c r="N41" s="90"/>
    </row>
    <row r="42" spans="2:25" x14ac:dyDescent="0.2">
      <c r="B42" s="120" t="s">
        <v>93</v>
      </c>
      <c r="C42" s="120"/>
      <c r="D42" s="120"/>
      <c r="E42" s="120"/>
      <c r="F42" s="120"/>
      <c r="G42" s="120"/>
      <c r="H42" s="120"/>
      <c r="I42" s="120"/>
      <c r="J42" s="90"/>
      <c r="K42" s="90"/>
      <c r="L42" s="90"/>
      <c r="M42" s="90"/>
      <c r="N42" s="90"/>
    </row>
    <row r="43" spans="2:25" x14ac:dyDescent="0.2">
      <c r="B43" s="120" t="s">
        <v>94</v>
      </c>
      <c r="C43" s="120"/>
      <c r="D43" s="120"/>
      <c r="E43" s="120"/>
      <c r="F43" s="120"/>
      <c r="G43" s="120"/>
      <c r="H43" s="120"/>
      <c r="I43" s="120"/>
      <c r="J43" s="90"/>
      <c r="K43" s="90"/>
      <c r="L43" s="90"/>
      <c r="M43" s="90"/>
      <c r="N43" s="90"/>
    </row>
    <row r="44" spans="2:25" x14ac:dyDescent="0.2">
      <c r="B44" s="116"/>
      <c r="C44" s="116"/>
      <c r="D44" s="116"/>
      <c r="E44" s="116"/>
      <c r="F44" s="116"/>
      <c r="G44" s="116"/>
      <c r="H44" s="116"/>
      <c r="I44" s="116"/>
      <c r="J44" s="90"/>
      <c r="K44" s="90"/>
      <c r="L44" s="90"/>
      <c r="M44" s="90"/>
      <c r="N44" s="90"/>
    </row>
    <row r="45" spans="2:25" x14ac:dyDescent="0.2">
      <c r="B45" s="90" t="s">
        <v>95</v>
      </c>
      <c r="C45" s="90"/>
      <c r="D45" s="90"/>
      <c r="E45" s="90"/>
      <c r="F45" s="90"/>
      <c r="G45" s="90"/>
      <c r="H45" s="90"/>
      <c r="I45" s="90"/>
      <c r="J45" s="90" t="s">
        <v>96</v>
      </c>
      <c r="K45" s="90"/>
      <c r="L45" s="90"/>
      <c r="M45" s="90"/>
      <c r="N45" s="90"/>
    </row>
    <row r="46" spans="2:25" x14ac:dyDescent="0.2">
      <c r="B46" s="117" t="s">
        <v>132</v>
      </c>
      <c r="C46" s="117"/>
      <c r="D46" s="90"/>
      <c r="E46" s="90"/>
      <c r="F46" s="90"/>
      <c r="G46" s="90"/>
      <c r="H46" s="90"/>
      <c r="I46" s="90"/>
      <c r="J46" s="117"/>
      <c r="K46" s="117"/>
      <c r="L46" s="117"/>
      <c r="M46" s="90"/>
      <c r="N46" s="90"/>
    </row>
    <row r="47" spans="2:25" x14ac:dyDescent="0.2">
      <c r="B47" s="101" t="s">
        <v>97</v>
      </c>
      <c r="C47" s="90"/>
      <c r="D47" s="90"/>
      <c r="E47" s="90"/>
      <c r="F47" s="90"/>
      <c r="G47" s="90"/>
      <c r="H47" s="90"/>
      <c r="I47" s="90"/>
      <c r="J47" s="90" t="s">
        <v>97</v>
      </c>
      <c r="K47" s="90"/>
      <c r="L47" s="90"/>
      <c r="M47" s="90"/>
      <c r="N47" s="90"/>
    </row>
    <row r="48" spans="2:25" x14ac:dyDescent="0.2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2:14" x14ac:dyDescent="0.2">
      <c r="B49" s="117"/>
      <c r="C49" s="117"/>
      <c r="D49" s="90"/>
      <c r="E49" s="90"/>
      <c r="F49" s="90"/>
      <c r="G49" s="90"/>
      <c r="H49" s="90"/>
      <c r="I49" s="90"/>
      <c r="J49" s="117"/>
      <c r="K49" s="117"/>
      <c r="L49" s="117"/>
      <c r="M49" s="90"/>
      <c r="N49" s="90"/>
    </row>
    <row r="50" spans="2:14" x14ac:dyDescent="0.2">
      <c r="B50" s="102" t="s">
        <v>98</v>
      </c>
      <c r="C50" s="90"/>
      <c r="D50" s="90"/>
      <c r="E50" s="90"/>
      <c r="F50" s="90"/>
      <c r="G50" s="90"/>
      <c r="H50" s="90"/>
      <c r="I50" s="90"/>
      <c r="J50" s="121" t="s">
        <v>98</v>
      </c>
      <c r="K50" s="121"/>
      <c r="L50" s="121"/>
      <c r="M50" s="90"/>
      <c r="N50" s="90"/>
    </row>
    <row r="51" spans="2:14" x14ac:dyDescent="0.2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2:14" x14ac:dyDescent="0.2">
      <c r="B52" s="116" t="s">
        <v>99</v>
      </c>
      <c r="C52" s="90"/>
      <c r="D52" s="90"/>
      <c r="E52" s="90"/>
      <c r="F52" s="90"/>
      <c r="G52" s="90"/>
      <c r="H52" s="90"/>
      <c r="I52" s="90"/>
      <c r="J52" s="90" t="s">
        <v>99</v>
      </c>
      <c r="K52" s="90"/>
      <c r="L52" s="90"/>
      <c r="M52" s="90"/>
      <c r="N52" s="90"/>
    </row>
    <row r="54" spans="2:14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M54" s="90"/>
      <c r="N54" s="103" t="s">
        <v>62</v>
      </c>
    </row>
    <row r="55" spans="2:14" x14ac:dyDescent="0.2">
      <c r="B55" s="90"/>
      <c r="C55" s="90"/>
      <c r="D55" s="90"/>
      <c r="E55" s="90"/>
      <c r="F55" s="90"/>
      <c r="G55" s="90"/>
      <c r="H55" s="90"/>
      <c r="I55" s="90"/>
      <c r="J55" s="90"/>
      <c r="K55" s="90"/>
      <c r="M55" s="90"/>
      <c r="N55" s="103" t="s">
        <v>63</v>
      </c>
    </row>
    <row r="56" spans="2:14" x14ac:dyDescent="0.2">
      <c r="B56" s="90"/>
      <c r="C56" s="90"/>
      <c r="D56" s="90"/>
      <c r="E56" s="90"/>
      <c r="F56" s="90"/>
      <c r="G56" s="90"/>
      <c r="H56" s="90"/>
      <c r="I56" s="90"/>
      <c r="J56" s="90"/>
      <c r="K56" s="90"/>
      <c r="M56" s="90"/>
      <c r="N56" s="103" t="s">
        <v>64</v>
      </c>
    </row>
    <row r="57" spans="2:14" x14ac:dyDescent="0.2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2:14" x14ac:dyDescent="0.2">
      <c r="B58" s="90"/>
      <c r="C58" s="132" t="s">
        <v>65</v>
      </c>
      <c r="D58" s="132"/>
      <c r="E58" s="132"/>
      <c r="F58" s="132"/>
      <c r="G58" s="132"/>
      <c r="H58" s="132"/>
      <c r="I58" s="132"/>
      <c r="J58" s="132"/>
      <c r="K58" s="132"/>
      <c r="L58" s="132"/>
      <c r="M58" s="90"/>
      <c r="N58" s="90"/>
    </row>
    <row r="59" spans="2:14" x14ac:dyDescent="0.2">
      <c r="B59" s="90"/>
      <c r="C59" s="132" t="s">
        <v>66</v>
      </c>
      <c r="D59" s="132"/>
      <c r="E59" s="132"/>
      <c r="F59" s="132"/>
      <c r="G59" s="132"/>
      <c r="H59" s="132"/>
      <c r="I59" s="132"/>
      <c r="J59" s="132"/>
      <c r="K59" s="132"/>
      <c r="L59" s="132"/>
      <c r="M59" s="90"/>
      <c r="N59" s="90"/>
    </row>
    <row r="60" spans="2:14" x14ac:dyDescent="0.2">
      <c r="B60" s="90" t="s">
        <v>67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32" t="s">
        <v>68</v>
      </c>
      <c r="M60" s="132"/>
      <c r="N60" s="132"/>
    </row>
    <row r="61" spans="2:14" x14ac:dyDescent="0.2">
      <c r="B61" s="90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</row>
    <row r="62" spans="2:14" x14ac:dyDescent="0.2">
      <c r="B62" s="90" t="s">
        <v>69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</row>
    <row r="63" spans="2:14" x14ac:dyDescent="0.2">
      <c r="B63" s="90" t="s">
        <v>70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</row>
    <row r="64" spans="2:14" x14ac:dyDescent="0.2">
      <c r="B64" s="90" t="s">
        <v>71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</row>
    <row r="65" spans="2:15" x14ac:dyDescent="0.2">
      <c r="B65" s="90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</row>
    <row r="66" spans="2:15" x14ac:dyDescent="0.2"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2:15" ht="13.15" customHeight="1" x14ac:dyDescent="0.2">
      <c r="B67" s="133" t="s">
        <v>45</v>
      </c>
      <c r="C67" s="135" t="s">
        <v>72</v>
      </c>
      <c r="D67" s="137" t="s">
        <v>73</v>
      </c>
      <c r="E67" s="137" t="s">
        <v>74</v>
      </c>
      <c r="F67" s="137" t="s">
        <v>100</v>
      </c>
      <c r="G67" s="137" t="s">
        <v>75</v>
      </c>
      <c r="H67" s="137" t="s">
        <v>8</v>
      </c>
      <c r="I67" s="138" t="s">
        <v>76</v>
      </c>
      <c r="J67" s="138"/>
      <c r="K67" s="138"/>
      <c r="L67" s="138"/>
      <c r="M67" s="139" t="s">
        <v>77</v>
      </c>
      <c r="N67" s="140" t="s">
        <v>78</v>
      </c>
    </row>
    <row r="68" spans="2:15" x14ac:dyDescent="0.2">
      <c r="B68" s="134"/>
      <c r="C68" s="136"/>
      <c r="D68" s="137"/>
      <c r="E68" s="137"/>
      <c r="F68" s="137"/>
      <c r="G68" s="137"/>
      <c r="H68" s="137"/>
      <c r="I68" s="105" t="s">
        <v>79</v>
      </c>
      <c r="J68" s="105" t="s">
        <v>80</v>
      </c>
      <c r="K68" s="105" t="s">
        <v>81</v>
      </c>
      <c r="L68" s="105" t="s">
        <v>82</v>
      </c>
      <c r="M68" s="139"/>
      <c r="N68" s="141"/>
    </row>
    <row r="69" spans="2:15" x14ac:dyDescent="0.2">
      <c r="B69" s="122" t="s">
        <v>83</v>
      </c>
      <c r="C69" s="123"/>
      <c r="D69" s="123"/>
      <c r="E69" s="123"/>
      <c r="F69" s="123"/>
      <c r="G69" s="124"/>
      <c r="H69" s="106" t="s">
        <v>17</v>
      </c>
      <c r="I69" s="107">
        <v>108.37</v>
      </c>
      <c r="J69" s="107">
        <v>77.22</v>
      </c>
      <c r="K69" s="107">
        <v>39.119999999999997</v>
      </c>
      <c r="L69" s="107"/>
      <c r="M69" s="107">
        <v>6.18</v>
      </c>
      <c r="N69" s="107"/>
    </row>
    <row r="70" spans="2:15" x14ac:dyDescent="0.2">
      <c r="B70" s="125"/>
      <c r="C70" s="126"/>
      <c r="D70" s="126"/>
      <c r="E70" s="126"/>
      <c r="F70" s="126"/>
      <c r="G70" s="127"/>
      <c r="H70" s="106" t="s">
        <v>24</v>
      </c>
      <c r="I70" s="107">
        <v>810.55</v>
      </c>
      <c r="J70" s="107">
        <v>579.15</v>
      </c>
      <c r="K70" s="107">
        <v>291.38</v>
      </c>
      <c r="L70" s="107"/>
      <c r="M70" s="107">
        <v>25.23</v>
      </c>
      <c r="N70" s="107"/>
    </row>
    <row r="71" spans="2:15" x14ac:dyDescent="0.2">
      <c r="B71" s="125"/>
      <c r="C71" s="126"/>
      <c r="D71" s="126"/>
      <c r="E71" s="126"/>
      <c r="F71" s="126"/>
      <c r="G71" s="127"/>
      <c r="H71" s="106" t="s">
        <v>19</v>
      </c>
      <c r="I71" s="107">
        <v>64.349999999999994</v>
      </c>
      <c r="J71" s="107">
        <v>46.85</v>
      </c>
      <c r="K71" s="107">
        <v>23.94</v>
      </c>
      <c r="L71" s="107"/>
      <c r="M71" s="107">
        <v>1.29</v>
      </c>
      <c r="N71" s="107"/>
    </row>
    <row r="72" spans="2:15" x14ac:dyDescent="0.2">
      <c r="B72" s="125"/>
      <c r="C72" s="126"/>
      <c r="D72" s="126"/>
      <c r="E72" s="126"/>
      <c r="F72" s="126"/>
      <c r="G72" s="127"/>
      <c r="H72" s="106" t="s">
        <v>33</v>
      </c>
      <c r="I72" s="107">
        <v>64.349999999999994</v>
      </c>
      <c r="J72" s="107">
        <v>46.85</v>
      </c>
      <c r="K72" s="107">
        <v>23.94</v>
      </c>
      <c r="L72" s="107"/>
      <c r="M72" s="107">
        <v>1.29</v>
      </c>
      <c r="N72" s="107"/>
    </row>
    <row r="73" spans="2:15" x14ac:dyDescent="0.2">
      <c r="B73" s="128"/>
      <c r="C73" s="129"/>
      <c r="D73" s="129"/>
      <c r="E73" s="129"/>
      <c r="F73" s="129"/>
      <c r="G73" s="130"/>
      <c r="H73" s="106" t="s">
        <v>18</v>
      </c>
      <c r="I73" s="107">
        <v>20.59</v>
      </c>
      <c r="J73" s="107">
        <v>15.7</v>
      </c>
      <c r="K73" s="107">
        <v>7.98</v>
      </c>
      <c r="L73" s="107"/>
      <c r="M73" s="107">
        <v>0.51</v>
      </c>
      <c r="N73" s="107"/>
    </row>
    <row r="74" spans="2:15" x14ac:dyDescent="0.2">
      <c r="B74" s="108" t="s">
        <v>25</v>
      </c>
      <c r="C74" s="105" t="s">
        <v>84</v>
      </c>
      <c r="D74" s="108">
        <v>12</v>
      </c>
      <c r="E74" s="108">
        <v>21</v>
      </c>
      <c r="F74" s="108">
        <v>1</v>
      </c>
      <c r="G74" s="109">
        <v>9.5</v>
      </c>
      <c r="H74" s="110" t="s">
        <v>17</v>
      </c>
      <c r="I74" s="111">
        <v>62.42</v>
      </c>
      <c r="J74" s="111">
        <v>88.64</v>
      </c>
      <c r="K74" s="111"/>
      <c r="L74" s="92">
        <f>IFERROR(SUM(I74,J74,K74),"")</f>
        <v>151.06</v>
      </c>
      <c r="M74" s="112">
        <v>107.26</v>
      </c>
      <c r="N74" s="92">
        <f>IFERROR(SUM(L74,M74),"")</f>
        <v>258.32</v>
      </c>
      <c r="O74" s="91" t="s">
        <v>180</v>
      </c>
    </row>
    <row r="75" spans="2:15" x14ac:dyDescent="0.2">
      <c r="B75" s="105"/>
      <c r="C75" s="105"/>
      <c r="D75" s="105"/>
      <c r="E75" s="105"/>
      <c r="F75" s="105"/>
      <c r="G75" s="105"/>
      <c r="H75" s="93" t="s">
        <v>85</v>
      </c>
      <c r="I75" s="94">
        <f>IFERROR(I74*I69,"")</f>
        <v>6764.4554000000007</v>
      </c>
      <c r="J75" s="94">
        <f t="shared" ref="J75:K75" si="9">IFERROR(J74*J69,"")</f>
        <v>6844.7807999999995</v>
      </c>
      <c r="K75" s="94">
        <f t="shared" si="9"/>
        <v>0</v>
      </c>
      <c r="L75" s="94">
        <f>IFERROR(SUM(I75,J75,K75),"")</f>
        <v>13609.236199999999</v>
      </c>
      <c r="M75" s="94">
        <f>IFERROR(M74*M69,"")</f>
        <v>662.86680000000001</v>
      </c>
      <c r="N75" s="94">
        <f>IFERROR(SUM(L75,M75),"")</f>
        <v>14272.102999999999</v>
      </c>
      <c r="O75" s="91" t="s">
        <v>254</v>
      </c>
    </row>
    <row r="76" spans="2:15" x14ac:dyDescent="0.2">
      <c r="B76" s="105"/>
      <c r="C76" s="105"/>
      <c r="D76" s="105"/>
      <c r="E76" s="105"/>
      <c r="F76" s="105"/>
      <c r="G76" s="105"/>
      <c r="H76" s="110" t="s">
        <v>24</v>
      </c>
      <c r="I76" s="111"/>
      <c r="J76" s="111" t="str">
        <f>IFERROR(INDEX(Извещение!$J$7:$T$79,MATCH(CONCATENATE(РАСЧЕТ!B74,"/",РАСЧЕТ!D74,"/",РАСЧЕТ!E74,"/",F74,"/",H76),Извещение!#REF!,0),3),"")</f>
        <v/>
      </c>
      <c r="K76" s="111" t="str">
        <f>IFERROR(INDEX(Извещение!$J$7:$T$79,MATCH(CONCATENATE(РАСЧЕТ!B74,"/",РАСЧЕТ!D74,"/",РАСЧЕТ!E74,"/",F74,"/",H76),Извещение!#REF!,0),4),"")</f>
        <v/>
      </c>
      <c r="L76" s="92">
        <f t="shared" ref="L76:L85" si="10">IFERROR(SUM(I76,J76,K76),"")</f>
        <v>0</v>
      </c>
      <c r="M76" s="112" t="str">
        <f>IFERROR(INDEX(Извещение!$J$7:$T$79,MATCH(CONCATENATE(РАСЧЕТ!B74,"/",РАСЧЕТ!D74,"/",РАСЧЕТ!E74,"/",F74,"/",H76),Извещение!#REF!,0),6),"")</f>
        <v/>
      </c>
      <c r="N76" s="92">
        <f t="shared" ref="N76" si="11">IFERROR(SUM(L76,M76),"")</f>
        <v>0</v>
      </c>
      <c r="O76" s="91" t="s">
        <v>255</v>
      </c>
    </row>
    <row r="77" spans="2:15" x14ac:dyDescent="0.2">
      <c r="B77" s="105"/>
      <c r="C77" s="105"/>
      <c r="D77" s="105"/>
      <c r="E77" s="105"/>
      <c r="F77" s="105"/>
      <c r="G77" s="105"/>
      <c r="H77" s="93" t="s">
        <v>85</v>
      </c>
      <c r="I77" s="94">
        <f>IFERROR(I76*I70,"")</f>
        <v>0</v>
      </c>
      <c r="J77" s="94" t="str">
        <f t="shared" ref="J77:K77" si="12">IFERROR(J76*J70,"")</f>
        <v/>
      </c>
      <c r="K77" s="94" t="str">
        <f t="shared" si="12"/>
        <v/>
      </c>
      <c r="L77" s="94">
        <f t="shared" si="10"/>
        <v>0</v>
      </c>
      <c r="M77" s="94" t="str">
        <f t="shared" ref="M77" si="13">IFERROR(M76*M70,"")</f>
        <v/>
      </c>
      <c r="N77" s="94">
        <f>IFERROR(SUM(L77,M77),"")</f>
        <v>0</v>
      </c>
      <c r="O77" s="91" t="s">
        <v>254</v>
      </c>
    </row>
    <row r="78" spans="2:15" x14ac:dyDescent="0.2">
      <c r="B78" s="105"/>
      <c r="C78" s="105"/>
      <c r="D78" s="105"/>
      <c r="E78" s="105"/>
      <c r="F78" s="105"/>
      <c r="G78" s="105"/>
      <c r="H78" s="95" t="s">
        <v>19</v>
      </c>
      <c r="I78" s="112"/>
      <c r="J78" s="112"/>
      <c r="K78" s="112"/>
      <c r="L78" s="92">
        <f t="shared" si="10"/>
        <v>0</v>
      </c>
      <c r="M78" s="112"/>
      <c r="N78" s="92">
        <f t="shared" ref="N78" si="14">IFERROR(SUM(L78,M78),"")</f>
        <v>0</v>
      </c>
      <c r="O78" s="91" t="s">
        <v>256</v>
      </c>
    </row>
    <row r="79" spans="2:15" x14ac:dyDescent="0.2">
      <c r="B79" s="105"/>
      <c r="C79" s="105"/>
      <c r="D79" s="105"/>
      <c r="E79" s="105"/>
      <c r="F79" s="105"/>
      <c r="G79" s="105"/>
      <c r="H79" s="93" t="s">
        <v>85</v>
      </c>
      <c r="I79" s="94">
        <f>IFERROR(I78*I71,"")</f>
        <v>0</v>
      </c>
      <c r="J79" s="94">
        <f>IFERROR(J78*J71,"")</f>
        <v>0</v>
      </c>
      <c r="K79" s="94">
        <f>IFERROR(K78*K71,"")</f>
        <v>0</v>
      </c>
      <c r="L79" s="94">
        <f t="shared" si="10"/>
        <v>0</v>
      </c>
      <c r="M79" s="94">
        <f>IFERROR(M78*M71,"")</f>
        <v>0</v>
      </c>
      <c r="N79" s="94">
        <f>IFERROR(SUM(L79,M79),"")</f>
        <v>0</v>
      </c>
      <c r="O79" s="91" t="s">
        <v>254</v>
      </c>
    </row>
    <row r="80" spans="2:15" x14ac:dyDescent="0.2">
      <c r="B80" s="105"/>
      <c r="C80" s="105"/>
      <c r="D80" s="105"/>
      <c r="E80" s="105"/>
      <c r="F80" s="105"/>
      <c r="G80" s="105"/>
      <c r="H80" s="95" t="s">
        <v>33</v>
      </c>
      <c r="I80" s="112"/>
      <c r="J80" s="112" t="str">
        <f>IFERROR(INDEX(Извещение!$J$7:$T$79,MATCH(CONCATENATE(РАСЧЕТ!B74,"/",РАСЧЕТ!D74,"/",РАСЧЕТ!E74,"/",F74,"/",H80),Извещение!#REF!,0),3),"")</f>
        <v/>
      </c>
      <c r="K80" s="112" t="str">
        <f>IFERROR(INDEX(Извещение!$J$7:$T$79,MATCH(CONCATENATE(РАСЧЕТ!B74,"/",РАСЧЕТ!D74,"/",РАСЧЕТ!E74,"/",F74,"/",H80),Извещение!#REF!,0),4),"")</f>
        <v/>
      </c>
      <c r="L80" s="92">
        <f t="shared" si="10"/>
        <v>0</v>
      </c>
      <c r="M80" s="112" t="str">
        <f>IFERROR(INDEX(Извещение!$J$7:$T$79,MATCH(CONCATENATE(РАСЧЕТ!B74,"/",РАСЧЕТ!D74,"/",РАСЧЕТ!E74,"/",F74,"/",H80),Извещение!#REF!,0),6),"")</f>
        <v/>
      </c>
      <c r="N80" s="92">
        <f t="shared" ref="N80" si="15">IFERROR(SUM(L80,M80),"")</f>
        <v>0</v>
      </c>
      <c r="O80" s="91" t="s">
        <v>257</v>
      </c>
    </row>
    <row r="81" spans="2:15" x14ac:dyDescent="0.2">
      <c r="B81" s="105"/>
      <c r="C81" s="105"/>
      <c r="D81" s="105"/>
      <c r="E81" s="105"/>
      <c r="F81" s="105"/>
      <c r="G81" s="105"/>
      <c r="H81" s="93" t="s">
        <v>85</v>
      </c>
      <c r="I81" s="94">
        <f>IFERROR(I80*I72,"")</f>
        <v>0</v>
      </c>
      <c r="J81" s="94" t="str">
        <f>IFERROR(J80*J72,"")</f>
        <v/>
      </c>
      <c r="K81" s="94" t="str">
        <f>IFERROR(K80*K72,"")</f>
        <v/>
      </c>
      <c r="L81" s="94">
        <f t="shared" si="10"/>
        <v>0</v>
      </c>
      <c r="M81" s="94" t="str">
        <f>IFERROR(M80*M72,"")</f>
        <v/>
      </c>
      <c r="N81" s="94">
        <f>IFERROR(SUM(L81,M81),"")</f>
        <v>0</v>
      </c>
      <c r="O81" s="91" t="s">
        <v>254</v>
      </c>
    </row>
    <row r="82" spans="2:15" x14ac:dyDescent="0.2">
      <c r="B82" s="105"/>
      <c r="C82" s="105"/>
      <c r="D82" s="105"/>
      <c r="E82" s="105"/>
      <c r="F82" s="105"/>
      <c r="G82" s="105"/>
      <c r="H82" s="95" t="s">
        <v>18</v>
      </c>
      <c r="I82" s="112">
        <v>604.77</v>
      </c>
      <c r="J82" s="112">
        <v>289.94</v>
      </c>
      <c r="K82" s="112">
        <v>9.69</v>
      </c>
      <c r="L82" s="92">
        <f t="shared" si="10"/>
        <v>904.40000000000009</v>
      </c>
      <c r="M82" s="112">
        <v>541.51</v>
      </c>
      <c r="N82" s="92">
        <f t="shared" ref="N82" si="16">IFERROR(SUM(L82,M82),"")</f>
        <v>1445.91</v>
      </c>
      <c r="O82" s="91" t="s">
        <v>179</v>
      </c>
    </row>
    <row r="83" spans="2:15" x14ac:dyDescent="0.2">
      <c r="B83" s="105"/>
      <c r="C83" s="105"/>
      <c r="D83" s="105"/>
      <c r="E83" s="105"/>
      <c r="F83" s="105"/>
      <c r="G83" s="105"/>
      <c r="H83" s="93" t="s">
        <v>85</v>
      </c>
      <c r="I83" s="94">
        <f>IFERROR(I82*I73,"")</f>
        <v>12452.2143</v>
      </c>
      <c r="J83" s="94">
        <f>IFERROR(J82*J73,"")</f>
        <v>4552.058</v>
      </c>
      <c r="K83" s="94">
        <f>IFERROR(K82*K73,"")</f>
        <v>77.3262</v>
      </c>
      <c r="L83" s="94">
        <f t="shared" si="10"/>
        <v>17081.5985</v>
      </c>
      <c r="M83" s="94">
        <f>IFERROR(M82*M73,"")</f>
        <v>276.17009999999999</v>
      </c>
      <c r="N83" s="94">
        <f>IFERROR(SUM(L83,M83),"")</f>
        <v>17357.768599999999</v>
      </c>
      <c r="O83" s="91" t="s">
        <v>254</v>
      </c>
    </row>
    <row r="84" spans="2:15" x14ac:dyDescent="0.2">
      <c r="B84" s="105"/>
      <c r="C84" s="105"/>
      <c r="D84" s="105"/>
      <c r="E84" s="105"/>
      <c r="F84" s="105"/>
      <c r="G84" s="105"/>
      <c r="H84" s="96" t="s">
        <v>86</v>
      </c>
      <c r="I84" s="97">
        <f ca="1">SUM(I74:OFFSET(I84,-1,0))-I85</f>
        <v>667.19000000000233</v>
      </c>
      <c r="J84" s="97">
        <f ca="1">SUM(J74:OFFSET(J84,-1,0))-J85</f>
        <v>378.57999999999993</v>
      </c>
      <c r="K84" s="97">
        <f ca="1">SUM(K74:OFFSET(K84,-1,0))-K85</f>
        <v>9.6899999999999977</v>
      </c>
      <c r="L84" s="97">
        <f t="shared" ca="1" si="10"/>
        <v>1055.4600000000023</v>
      </c>
      <c r="M84" s="97">
        <f ca="1">SUM(M74:OFFSET(M84,-1,0))-M85</f>
        <v>648.77</v>
      </c>
      <c r="N84" s="97">
        <f t="shared" ref="N84" ca="1" si="17">IFERROR(SUM(L84,M84),"")</f>
        <v>1704.2300000000023</v>
      </c>
      <c r="O84" s="91" t="s">
        <v>258</v>
      </c>
    </row>
    <row r="85" spans="2:15" x14ac:dyDescent="0.2">
      <c r="B85" s="105"/>
      <c r="C85" s="105"/>
      <c r="D85" s="105"/>
      <c r="E85" s="105"/>
      <c r="F85" s="105"/>
      <c r="G85" s="105"/>
      <c r="H85" s="96" t="s">
        <v>101</v>
      </c>
      <c r="I85" s="97">
        <f>SUMIF(H74:H83,"стоимость",I74:I83)</f>
        <v>19216.669699999999</v>
      </c>
      <c r="J85" s="97">
        <f>SUMIF(H74:H83,"стоимость",J74:J83)</f>
        <v>11396.8388</v>
      </c>
      <c r="K85" s="97">
        <f>SUMIF(H74:H83,"стоимость",K74:K83)</f>
        <v>77.3262</v>
      </c>
      <c r="L85" s="97">
        <f t="shared" si="10"/>
        <v>30690.834699999996</v>
      </c>
      <c r="M85" s="97">
        <f>SUMIF(H74:H83,"стоимость",M74:M83)</f>
        <v>939.03690000000006</v>
      </c>
      <c r="N85" s="97">
        <f>IFERROR(SUM(L85,M85),"")</f>
        <v>31629.871599999995</v>
      </c>
      <c r="O85" s="91" t="s">
        <v>259</v>
      </c>
    </row>
    <row r="86" spans="2:15" x14ac:dyDescent="0.2">
      <c r="B86" s="113"/>
      <c r="C86" s="113"/>
      <c r="D86" s="113"/>
      <c r="E86" s="113"/>
      <c r="F86" s="113"/>
      <c r="G86" s="114"/>
      <c r="H86" s="98"/>
      <c r="I86" s="98"/>
      <c r="J86" s="98"/>
      <c r="K86" s="98"/>
      <c r="L86" s="99"/>
      <c r="M86" s="98"/>
      <c r="N86" s="98"/>
    </row>
    <row r="87" spans="2:15" x14ac:dyDescent="0.2">
      <c r="B87" s="131" t="s">
        <v>87</v>
      </c>
      <c r="C87" s="131"/>
      <c r="D87" s="131"/>
      <c r="E87" s="131"/>
      <c r="F87" s="115"/>
      <c r="G87" s="90"/>
      <c r="H87" s="90"/>
      <c r="I87" s="90"/>
      <c r="J87" s="98"/>
      <c r="K87" s="98"/>
      <c r="L87" s="99"/>
      <c r="M87" s="98"/>
      <c r="N87" s="98"/>
    </row>
    <row r="88" spans="2:15" x14ac:dyDescent="0.2">
      <c r="B88" s="120" t="s">
        <v>133</v>
      </c>
      <c r="C88" s="120"/>
      <c r="D88" s="120"/>
      <c r="E88" s="120"/>
      <c r="F88" s="120"/>
      <c r="G88" s="120"/>
      <c r="H88" s="120"/>
      <c r="I88" s="120"/>
      <c r="J88" s="98"/>
      <c r="K88" s="98"/>
      <c r="L88" s="99"/>
      <c r="M88" s="98"/>
      <c r="N88" s="98"/>
    </row>
    <row r="89" spans="2:15" x14ac:dyDescent="0.2">
      <c r="B89" s="120" t="s">
        <v>88</v>
      </c>
      <c r="C89" s="120"/>
      <c r="D89" s="120"/>
      <c r="E89" s="120"/>
      <c r="F89" s="120"/>
      <c r="G89" s="120"/>
      <c r="H89" s="120"/>
      <c r="I89" s="120"/>
      <c r="J89" s="98"/>
      <c r="K89" s="98"/>
      <c r="L89" s="99"/>
      <c r="M89" s="98"/>
      <c r="N89" s="98"/>
    </row>
    <row r="90" spans="2:15" x14ac:dyDescent="0.2">
      <c r="B90" s="120" t="s">
        <v>89</v>
      </c>
      <c r="C90" s="120"/>
      <c r="D90" s="120"/>
      <c r="E90" s="120"/>
      <c r="F90" s="120"/>
      <c r="G90" s="120"/>
      <c r="H90" s="120"/>
      <c r="I90" s="120"/>
      <c r="J90" s="98"/>
      <c r="K90" s="98"/>
      <c r="L90" s="99"/>
      <c r="M90" s="98"/>
      <c r="N90" s="98"/>
    </row>
    <row r="91" spans="2:15" x14ac:dyDescent="0.2">
      <c r="B91" s="120" t="s">
        <v>90</v>
      </c>
      <c r="C91" s="120"/>
      <c r="D91" s="120"/>
      <c r="E91" s="120"/>
      <c r="F91" s="120"/>
      <c r="G91" s="120"/>
      <c r="H91" s="120"/>
      <c r="I91" s="120"/>
      <c r="J91" s="98"/>
      <c r="K91" s="98"/>
      <c r="L91" s="99"/>
      <c r="M91" s="98"/>
      <c r="N91" s="98"/>
    </row>
    <row r="92" spans="2:15" x14ac:dyDescent="0.2">
      <c r="B92" s="120" t="s">
        <v>91</v>
      </c>
      <c r="C92" s="120"/>
      <c r="D92" s="120"/>
      <c r="E92" s="120"/>
      <c r="F92" s="120"/>
      <c r="G92" s="120"/>
      <c r="H92" s="120"/>
      <c r="I92" s="120"/>
      <c r="J92" s="90"/>
      <c r="K92" s="90"/>
      <c r="L92" s="90"/>
      <c r="M92" s="90"/>
      <c r="N92" s="90"/>
    </row>
    <row r="93" spans="2:15" x14ac:dyDescent="0.2">
      <c r="B93" s="120" t="s">
        <v>92</v>
      </c>
      <c r="C93" s="120"/>
      <c r="D93" s="120"/>
      <c r="E93" s="120"/>
      <c r="F93" s="120"/>
      <c r="G93" s="120"/>
      <c r="H93" s="120"/>
      <c r="I93" s="120"/>
      <c r="J93" s="90"/>
      <c r="K93" s="90"/>
      <c r="L93" s="90"/>
      <c r="M93" s="90"/>
      <c r="N93" s="90"/>
    </row>
    <row r="94" spans="2:15" x14ac:dyDescent="0.2">
      <c r="B94" s="120" t="s">
        <v>93</v>
      </c>
      <c r="C94" s="120"/>
      <c r="D94" s="120"/>
      <c r="E94" s="120"/>
      <c r="F94" s="120"/>
      <c r="G94" s="120"/>
      <c r="H94" s="120"/>
      <c r="I94" s="120"/>
      <c r="J94" s="90"/>
      <c r="K94" s="90"/>
      <c r="L94" s="90"/>
      <c r="M94" s="90"/>
      <c r="N94" s="90"/>
    </row>
    <row r="95" spans="2:15" x14ac:dyDescent="0.2">
      <c r="B95" s="120" t="s">
        <v>94</v>
      </c>
      <c r="C95" s="120"/>
      <c r="D95" s="120"/>
      <c r="E95" s="120"/>
      <c r="F95" s="120"/>
      <c r="G95" s="120"/>
      <c r="H95" s="120"/>
      <c r="I95" s="120"/>
      <c r="J95" s="90"/>
      <c r="K95" s="90"/>
      <c r="L95" s="90"/>
      <c r="M95" s="90"/>
      <c r="N95" s="90"/>
    </row>
    <row r="96" spans="2:15" x14ac:dyDescent="0.2">
      <c r="B96" s="116"/>
      <c r="C96" s="116"/>
      <c r="D96" s="116"/>
      <c r="E96" s="116"/>
      <c r="F96" s="116"/>
      <c r="G96" s="116"/>
      <c r="H96" s="116"/>
      <c r="I96" s="116"/>
      <c r="J96" s="90"/>
      <c r="K96" s="90"/>
      <c r="L96" s="90"/>
      <c r="M96" s="90"/>
      <c r="N96" s="90"/>
    </row>
    <row r="97" spans="2:14" x14ac:dyDescent="0.2">
      <c r="B97" s="90" t="s">
        <v>95</v>
      </c>
      <c r="C97" s="90"/>
      <c r="D97" s="90"/>
      <c r="E97" s="90"/>
      <c r="F97" s="90"/>
      <c r="G97" s="90"/>
      <c r="H97" s="90"/>
      <c r="I97" s="90"/>
      <c r="J97" s="90" t="s">
        <v>96</v>
      </c>
      <c r="K97" s="90"/>
      <c r="L97" s="90"/>
      <c r="M97" s="90"/>
      <c r="N97" s="90"/>
    </row>
    <row r="98" spans="2:14" x14ac:dyDescent="0.2">
      <c r="B98" s="117" t="s">
        <v>132</v>
      </c>
      <c r="C98" s="117"/>
      <c r="D98" s="90"/>
      <c r="E98" s="90"/>
      <c r="F98" s="90"/>
      <c r="G98" s="90"/>
      <c r="H98" s="90"/>
      <c r="I98" s="90"/>
      <c r="J98" s="117"/>
      <c r="K98" s="117"/>
      <c r="L98" s="117"/>
      <c r="M98" s="90"/>
      <c r="N98" s="90"/>
    </row>
    <row r="99" spans="2:14" x14ac:dyDescent="0.2">
      <c r="B99" s="101" t="s">
        <v>97</v>
      </c>
      <c r="C99" s="90"/>
      <c r="D99" s="90"/>
      <c r="E99" s="90"/>
      <c r="F99" s="90"/>
      <c r="G99" s="90"/>
      <c r="H99" s="90"/>
      <c r="I99" s="90"/>
      <c r="J99" s="90" t="s">
        <v>97</v>
      </c>
      <c r="K99" s="90"/>
      <c r="L99" s="90"/>
      <c r="M99" s="90"/>
      <c r="N99" s="90"/>
    </row>
    <row r="100" spans="2:14" x14ac:dyDescent="0.2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2:14" x14ac:dyDescent="0.2">
      <c r="B101" s="117"/>
      <c r="C101" s="117"/>
      <c r="D101" s="90"/>
      <c r="E101" s="90"/>
      <c r="F101" s="90"/>
      <c r="G101" s="90"/>
      <c r="H101" s="90"/>
      <c r="I101" s="90"/>
      <c r="J101" s="117"/>
      <c r="K101" s="117"/>
      <c r="L101" s="117"/>
      <c r="M101" s="90"/>
      <c r="N101" s="90"/>
    </row>
    <row r="102" spans="2:14" x14ac:dyDescent="0.2">
      <c r="B102" s="102" t="s">
        <v>98</v>
      </c>
      <c r="C102" s="90"/>
      <c r="D102" s="90"/>
      <c r="E102" s="90"/>
      <c r="F102" s="90"/>
      <c r="G102" s="90"/>
      <c r="H102" s="90"/>
      <c r="I102" s="90"/>
      <c r="J102" s="121" t="s">
        <v>98</v>
      </c>
      <c r="K102" s="121"/>
      <c r="L102" s="121"/>
      <c r="M102" s="90"/>
      <c r="N102" s="90"/>
    </row>
    <row r="103" spans="2:14" x14ac:dyDescent="0.2"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</row>
    <row r="104" spans="2:14" x14ac:dyDescent="0.2">
      <c r="B104" s="116" t="s">
        <v>99</v>
      </c>
      <c r="C104" s="90"/>
      <c r="D104" s="90"/>
      <c r="E104" s="90"/>
      <c r="F104" s="90"/>
      <c r="G104" s="90"/>
      <c r="H104" s="90"/>
      <c r="I104" s="90"/>
      <c r="J104" s="90" t="s">
        <v>99</v>
      </c>
      <c r="K104" s="90"/>
      <c r="L104" s="90"/>
      <c r="M104" s="90"/>
      <c r="N104" s="90"/>
    </row>
    <row r="106" spans="2:14" x14ac:dyDescent="0.2"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M106" s="90"/>
      <c r="N106" s="103" t="s">
        <v>62</v>
      </c>
    </row>
    <row r="107" spans="2:14" x14ac:dyDescent="0.2"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M107" s="90"/>
      <c r="N107" s="103" t="s">
        <v>63</v>
      </c>
    </row>
    <row r="108" spans="2:14" x14ac:dyDescent="0.2"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M108" s="90"/>
      <c r="N108" s="103" t="s">
        <v>64</v>
      </c>
    </row>
    <row r="109" spans="2:14" x14ac:dyDescent="0.2"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</row>
    <row r="110" spans="2:14" x14ac:dyDescent="0.2">
      <c r="B110" s="90"/>
      <c r="C110" s="132" t="s">
        <v>65</v>
      </c>
      <c r="D110" s="132"/>
      <c r="E110" s="132"/>
      <c r="F110" s="132"/>
      <c r="G110" s="132"/>
      <c r="H110" s="132"/>
      <c r="I110" s="132"/>
      <c r="J110" s="132"/>
      <c r="K110" s="132"/>
      <c r="L110" s="132"/>
      <c r="M110" s="90"/>
      <c r="N110" s="90"/>
    </row>
    <row r="111" spans="2:14" x14ac:dyDescent="0.2">
      <c r="B111" s="90"/>
      <c r="C111" s="132" t="s">
        <v>66</v>
      </c>
      <c r="D111" s="132"/>
      <c r="E111" s="132"/>
      <c r="F111" s="132"/>
      <c r="G111" s="132"/>
      <c r="H111" s="132"/>
      <c r="I111" s="132"/>
      <c r="J111" s="132"/>
      <c r="K111" s="132"/>
      <c r="L111" s="132"/>
      <c r="M111" s="90"/>
      <c r="N111" s="90"/>
    </row>
    <row r="112" spans="2:14" x14ac:dyDescent="0.2">
      <c r="B112" s="90" t="s">
        <v>67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32" t="s">
        <v>68</v>
      </c>
      <c r="M112" s="132"/>
      <c r="N112" s="132"/>
    </row>
    <row r="113" spans="2:15" x14ac:dyDescent="0.2">
      <c r="B113" s="90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</row>
    <row r="114" spans="2:15" x14ac:dyDescent="0.2">
      <c r="B114" s="90" t="s">
        <v>69</v>
      </c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</row>
    <row r="115" spans="2:15" x14ac:dyDescent="0.2">
      <c r="B115" s="90" t="s">
        <v>70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</row>
    <row r="116" spans="2:15" x14ac:dyDescent="0.2">
      <c r="B116" s="90" t="s">
        <v>71</v>
      </c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</row>
    <row r="117" spans="2:15" x14ac:dyDescent="0.2">
      <c r="B117" s="90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</row>
    <row r="118" spans="2:15" x14ac:dyDescent="0.2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</row>
    <row r="119" spans="2:15" ht="12.75" customHeight="1" x14ac:dyDescent="0.2">
      <c r="B119" s="133" t="s">
        <v>45</v>
      </c>
      <c r="C119" s="135" t="s">
        <v>72</v>
      </c>
      <c r="D119" s="137" t="s">
        <v>73</v>
      </c>
      <c r="E119" s="137" t="s">
        <v>74</v>
      </c>
      <c r="F119" s="137" t="s">
        <v>100</v>
      </c>
      <c r="G119" s="137" t="s">
        <v>75</v>
      </c>
      <c r="H119" s="137" t="s">
        <v>8</v>
      </c>
      <c r="I119" s="138" t="s">
        <v>76</v>
      </c>
      <c r="J119" s="138"/>
      <c r="K119" s="138"/>
      <c r="L119" s="138"/>
      <c r="M119" s="139" t="s">
        <v>77</v>
      </c>
      <c r="N119" s="140" t="s">
        <v>78</v>
      </c>
    </row>
    <row r="120" spans="2:15" x14ac:dyDescent="0.2">
      <c r="B120" s="134"/>
      <c r="C120" s="136"/>
      <c r="D120" s="137"/>
      <c r="E120" s="137"/>
      <c r="F120" s="137"/>
      <c r="G120" s="137"/>
      <c r="H120" s="137"/>
      <c r="I120" s="105" t="s">
        <v>79</v>
      </c>
      <c r="J120" s="105" t="s">
        <v>80</v>
      </c>
      <c r="K120" s="105" t="s">
        <v>81</v>
      </c>
      <c r="L120" s="105" t="s">
        <v>82</v>
      </c>
      <c r="M120" s="139"/>
      <c r="N120" s="141"/>
    </row>
    <row r="121" spans="2:15" x14ac:dyDescent="0.2">
      <c r="B121" s="122" t="s">
        <v>83</v>
      </c>
      <c r="C121" s="123"/>
      <c r="D121" s="123"/>
      <c r="E121" s="123"/>
      <c r="F121" s="123"/>
      <c r="G121" s="124"/>
      <c r="H121" s="106" t="s">
        <v>17</v>
      </c>
      <c r="I121" s="107">
        <v>108.37</v>
      </c>
      <c r="J121" s="107">
        <v>77.22</v>
      </c>
      <c r="K121" s="107">
        <v>39.119999999999997</v>
      </c>
      <c r="L121" s="107"/>
      <c r="M121" s="107">
        <v>6.18</v>
      </c>
      <c r="N121" s="107"/>
    </row>
    <row r="122" spans="2:15" x14ac:dyDescent="0.2">
      <c r="B122" s="125"/>
      <c r="C122" s="126"/>
      <c r="D122" s="126"/>
      <c r="E122" s="126"/>
      <c r="F122" s="126"/>
      <c r="G122" s="127"/>
      <c r="H122" s="106" t="s">
        <v>24</v>
      </c>
      <c r="I122" s="107">
        <v>810.55</v>
      </c>
      <c r="J122" s="107">
        <v>579.15</v>
      </c>
      <c r="K122" s="107">
        <v>291.38</v>
      </c>
      <c r="L122" s="107"/>
      <c r="M122" s="107">
        <v>25.23</v>
      </c>
      <c r="N122" s="107"/>
    </row>
    <row r="123" spans="2:15" x14ac:dyDescent="0.2">
      <c r="B123" s="125"/>
      <c r="C123" s="126"/>
      <c r="D123" s="126"/>
      <c r="E123" s="126"/>
      <c r="F123" s="126"/>
      <c r="G123" s="127"/>
      <c r="H123" s="106" t="s">
        <v>19</v>
      </c>
      <c r="I123" s="107">
        <v>64.349999999999994</v>
      </c>
      <c r="J123" s="107">
        <v>46.85</v>
      </c>
      <c r="K123" s="107">
        <v>23.94</v>
      </c>
      <c r="L123" s="107"/>
      <c r="M123" s="107">
        <v>1.29</v>
      </c>
      <c r="N123" s="107"/>
    </row>
    <row r="124" spans="2:15" x14ac:dyDescent="0.2">
      <c r="B124" s="125"/>
      <c r="C124" s="126"/>
      <c r="D124" s="126"/>
      <c r="E124" s="126"/>
      <c r="F124" s="126"/>
      <c r="G124" s="127"/>
      <c r="H124" s="106" t="s">
        <v>33</v>
      </c>
      <c r="I124" s="107">
        <v>64.349999999999994</v>
      </c>
      <c r="J124" s="107">
        <v>46.85</v>
      </c>
      <c r="K124" s="107">
        <v>23.94</v>
      </c>
      <c r="L124" s="107"/>
      <c r="M124" s="107">
        <v>1.29</v>
      </c>
      <c r="N124" s="107"/>
    </row>
    <row r="125" spans="2:15" x14ac:dyDescent="0.2">
      <c r="B125" s="128"/>
      <c r="C125" s="129"/>
      <c r="D125" s="129"/>
      <c r="E125" s="129"/>
      <c r="F125" s="129"/>
      <c r="G125" s="130"/>
      <c r="H125" s="106" t="s">
        <v>18</v>
      </c>
      <c r="I125" s="107">
        <v>20.59</v>
      </c>
      <c r="J125" s="107">
        <v>15.7</v>
      </c>
      <c r="K125" s="107">
        <v>7.98</v>
      </c>
      <c r="L125" s="107"/>
      <c r="M125" s="107">
        <v>0.51</v>
      </c>
      <c r="N125" s="107"/>
    </row>
    <row r="126" spans="2:15" x14ac:dyDescent="0.2">
      <c r="B126" s="108" t="s">
        <v>25</v>
      </c>
      <c r="C126" s="105" t="s">
        <v>84</v>
      </c>
      <c r="D126" s="108">
        <v>24</v>
      </c>
      <c r="E126" s="108">
        <v>8</v>
      </c>
      <c r="F126" s="108">
        <v>1</v>
      </c>
      <c r="G126" s="109">
        <v>5.9</v>
      </c>
      <c r="H126" s="110" t="s">
        <v>17</v>
      </c>
      <c r="I126" s="111">
        <v>19.77</v>
      </c>
      <c r="J126" s="111">
        <v>49.86</v>
      </c>
      <c r="K126" s="111">
        <v>4.25</v>
      </c>
      <c r="L126" s="92">
        <f>IFERROR(SUM(I126,J126,K126),"")</f>
        <v>73.88</v>
      </c>
      <c r="M126" s="112">
        <v>49.62</v>
      </c>
      <c r="N126" s="92">
        <f>IFERROR(SUM(L126,M126),"")</f>
        <v>123.5</v>
      </c>
      <c r="O126" s="91" t="s">
        <v>183</v>
      </c>
    </row>
    <row r="127" spans="2:15" x14ac:dyDescent="0.2">
      <c r="B127" s="105"/>
      <c r="C127" s="105"/>
      <c r="D127" s="105"/>
      <c r="E127" s="105"/>
      <c r="F127" s="105"/>
      <c r="G127" s="105"/>
      <c r="H127" s="93" t="s">
        <v>85</v>
      </c>
      <c r="I127" s="94">
        <f>IFERROR(I126*I121,"")</f>
        <v>2142.4749000000002</v>
      </c>
      <c r="J127" s="94">
        <f t="shared" ref="J127:K127" si="18">IFERROR(J126*J121,"")</f>
        <v>3850.1891999999998</v>
      </c>
      <c r="K127" s="94">
        <f t="shared" si="18"/>
        <v>166.26</v>
      </c>
      <c r="L127" s="94">
        <f>IFERROR(SUM(I127,J127,K127),"")</f>
        <v>6158.9241000000002</v>
      </c>
      <c r="M127" s="94">
        <f>IFERROR(M126*M121,"")</f>
        <v>306.65159999999997</v>
      </c>
      <c r="N127" s="94">
        <f>IFERROR(SUM(L127,M127),"")</f>
        <v>6465.5757000000003</v>
      </c>
      <c r="O127" s="91" t="s">
        <v>260</v>
      </c>
    </row>
    <row r="128" spans="2:15" x14ac:dyDescent="0.2">
      <c r="B128" s="105"/>
      <c r="C128" s="105"/>
      <c r="D128" s="105"/>
      <c r="E128" s="105"/>
      <c r="F128" s="105"/>
      <c r="G128" s="105"/>
      <c r="H128" s="110" t="s">
        <v>24</v>
      </c>
      <c r="I128" s="111"/>
      <c r="J128" s="111" t="str">
        <f>IFERROR(INDEX(Извещение!$J$7:$T$79,MATCH(CONCATENATE(РАСЧЕТ!B126,"/",РАСЧЕТ!D126,"/",РАСЧЕТ!E126,"/",F126,"/",H128),Извещение!#REF!,0),3),"")</f>
        <v/>
      </c>
      <c r="K128" s="111" t="str">
        <f>IFERROR(INDEX(Извещение!$J$7:$T$79,MATCH(CONCATENATE(РАСЧЕТ!B126,"/",РАСЧЕТ!D126,"/",РАСЧЕТ!E126,"/",F126,"/",H128),Извещение!#REF!,0),4),"")</f>
        <v/>
      </c>
      <c r="L128" s="92">
        <f t="shared" ref="L128:L137" si="19">IFERROR(SUM(I128,J128,K128),"")</f>
        <v>0</v>
      </c>
      <c r="M128" s="112" t="str">
        <f>IFERROR(INDEX(Извещение!$J$7:$T$79,MATCH(CONCATENATE(РАСЧЕТ!B126,"/",РАСЧЕТ!D126,"/",РАСЧЕТ!E126,"/",F126,"/",H128),Извещение!#REF!,0),6),"")</f>
        <v/>
      </c>
      <c r="N128" s="92">
        <f t="shared" ref="N128" si="20">IFERROR(SUM(L128,M128),"")</f>
        <v>0</v>
      </c>
      <c r="O128" s="91" t="s">
        <v>261</v>
      </c>
    </row>
    <row r="129" spans="2:15" x14ac:dyDescent="0.2">
      <c r="B129" s="105"/>
      <c r="C129" s="105"/>
      <c r="D129" s="105"/>
      <c r="E129" s="105"/>
      <c r="F129" s="105"/>
      <c r="G129" s="105"/>
      <c r="H129" s="93" t="s">
        <v>85</v>
      </c>
      <c r="I129" s="94">
        <f>IFERROR(I128*I122,"")</f>
        <v>0</v>
      </c>
      <c r="J129" s="94" t="str">
        <f t="shared" ref="J129:K129" si="21">IFERROR(J128*J122,"")</f>
        <v/>
      </c>
      <c r="K129" s="94" t="str">
        <f t="shared" si="21"/>
        <v/>
      </c>
      <c r="L129" s="94">
        <f t="shared" si="19"/>
        <v>0</v>
      </c>
      <c r="M129" s="94" t="str">
        <f t="shared" ref="M129" si="22">IFERROR(M128*M122,"")</f>
        <v/>
      </c>
      <c r="N129" s="94">
        <f>IFERROR(SUM(L129,M129),"")</f>
        <v>0</v>
      </c>
      <c r="O129" s="91" t="s">
        <v>260</v>
      </c>
    </row>
    <row r="130" spans="2:15" x14ac:dyDescent="0.2">
      <c r="B130" s="105"/>
      <c r="C130" s="105"/>
      <c r="D130" s="105"/>
      <c r="E130" s="105"/>
      <c r="F130" s="105"/>
      <c r="G130" s="105"/>
      <c r="H130" s="95" t="s">
        <v>19</v>
      </c>
      <c r="I130" s="112">
        <v>0.1</v>
      </c>
      <c r="J130" s="112">
        <v>15.1</v>
      </c>
      <c r="K130" s="112">
        <v>4.0999999999999996</v>
      </c>
      <c r="L130" s="92">
        <f t="shared" si="19"/>
        <v>19.299999999999997</v>
      </c>
      <c r="M130" s="112">
        <v>23.36</v>
      </c>
      <c r="N130" s="92">
        <f t="shared" ref="N130" si="23">IFERROR(SUM(L130,M130),"")</f>
        <v>42.66</v>
      </c>
      <c r="O130" s="91" t="s">
        <v>184</v>
      </c>
    </row>
    <row r="131" spans="2:15" x14ac:dyDescent="0.2">
      <c r="B131" s="105"/>
      <c r="C131" s="105"/>
      <c r="D131" s="105"/>
      <c r="E131" s="105"/>
      <c r="F131" s="105"/>
      <c r="G131" s="105"/>
      <c r="H131" s="93" t="s">
        <v>85</v>
      </c>
      <c r="I131" s="94">
        <f>IFERROR(I130*I123,"")</f>
        <v>6.4349999999999996</v>
      </c>
      <c r="J131" s="94">
        <f>IFERROR(J130*J123,"")</f>
        <v>707.43500000000006</v>
      </c>
      <c r="K131" s="94">
        <f>IFERROR(K130*K123,"")</f>
        <v>98.153999999999996</v>
      </c>
      <c r="L131" s="94">
        <f t="shared" si="19"/>
        <v>812.024</v>
      </c>
      <c r="M131" s="94">
        <f>IFERROR(M130*M123,"")</f>
        <v>30.134399999999999</v>
      </c>
      <c r="N131" s="94">
        <f>IFERROR(SUM(L131,M131),"")</f>
        <v>842.15840000000003</v>
      </c>
      <c r="O131" s="91" t="s">
        <v>260</v>
      </c>
    </row>
    <row r="132" spans="2:15" x14ac:dyDescent="0.2">
      <c r="B132" s="105"/>
      <c r="C132" s="105"/>
      <c r="D132" s="105"/>
      <c r="E132" s="105"/>
      <c r="F132" s="105"/>
      <c r="G132" s="105"/>
      <c r="H132" s="95" t="s">
        <v>33</v>
      </c>
      <c r="I132" s="112"/>
      <c r="J132" s="112" t="str">
        <f>IFERROR(INDEX(Извещение!$J$7:$T$79,MATCH(CONCATENATE(РАСЧЕТ!B126,"/",РАСЧЕТ!D126,"/",РАСЧЕТ!E126,"/",F126,"/",H132),Извещение!#REF!,0),3),"")</f>
        <v/>
      </c>
      <c r="K132" s="112" t="str">
        <f>IFERROR(INDEX(Извещение!$J$7:$T$79,MATCH(CONCATENATE(РАСЧЕТ!B126,"/",РАСЧЕТ!D126,"/",РАСЧЕТ!E126,"/",F126,"/",H132),Извещение!#REF!,0),4),"")</f>
        <v/>
      </c>
      <c r="L132" s="92">
        <f t="shared" si="19"/>
        <v>0</v>
      </c>
      <c r="M132" s="112" t="str">
        <f>IFERROR(INDEX(Извещение!$J$7:$T$79,MATCH(CONCATENATE(РАСЧЕТ!B126,"/",РАСЧЕТ!D126,"/",РАСЧЕТ!E126,"/",F126,"/",H132),Извещение!#REF!,0),6),"")</f>
        <v/>
      </c>
      <c r="N132" s="92">
        <f t="shared" ref="N132" si="24">IFERROR(SUM(L132,M132),"")</f>
        <v>0</v>
      </c>
      <c r="O132" s="91" t="s">
        <v>262</v>
      </c>
    </row>
    <row r="133" spans="2:15" x14ac:dyDescent="0.2">
      <c r="B133" s="105"/>
      <c r="C133" s="105"/>
      <c r="D133" s="105"/>
      <c r="E133" s="105"/>
      <c r="F133" s="105"/>
      <c r="G133" s="105"/>
      <c r="H133" s="93" t="s">
        <v>85</v>
      </c>
      <c r="I133" s="94">
        <f>IFERROR(I132*I124,"")</f>
        <v>0</v>
      </c>
      <c r="J133" s="94" t="str">
        <f>IFERROR(J132*J124,"")</f>
        <v/>
      </c>
      <c r="K133" s="94" t="str">
        <f>IFERROR(K132*K124,"")</f>
        <v/>
      </c>
      <c r="L133" s="94">
        <f t="shared" si="19"/>
        <v>0</v>
      </c>
      <c r="M133" s="94" t="str">
        <f>IFERROR(M132*M124,"")</f>
        <v/>
      </c>
      <c r="N133" s="94">
        <f>IFERROR(SUM(L133,M133),"")</f>
        <v>0</v>
      </c>
      <c r="O133" s="91" t="s">
        <v>260</v>
      </c>
    </row>
    <row r="134" spans="2:15" x14ac:dyDescent="0.2">
      <c r="B134" s="105"/>
      <c r="C134" s="105"/>
      <c r="D134" s="105"/>
      <c r="E134" s="105"/>
      <c r="F134" s="105"/>
      <c r="G134" s="105"/>
      <c r="H134" s="95" t="s">
        <v>18</v>
      </c>
      <c r="I134" s="112">
        <v>234.94</v>
      </c>
      <c r="J134" s="112">
        <v>233.05</v>
      </c>
      <c r="K134" s="112">
        <v>13.45</v>
      </c>
      <c r="L134" s="92">
        <f t="shared" si="19"/>
        <v>481.44</v>
      </c>
      <c r="M134" s="112">
        <v>281.32</v>
      </c>
      <c r="N134" s="92">
        <f t="shared" ref="N134" si="25">IFERROR(SUM(L134,M134),"")</f>
        <v>762.76</v>
      </c>
      <c r="O134" s="91" t="s">
        <v>182</v>
      </c>
    </row>
    <row r="135" spans="2:15" x14ac:dyDescent="0.2">
      <c r="B135" s="105"/>
      <c r="C135" s="105"/>
      <c r="D135" s="105"/>
      <c r="E135" s="105"/>
      <c r="F135" s="105"/>
      <c r="G135" s="105"/>
      <c r="H135" s="93" t="s">
        <v>85</v>
      </c>
      <c r="I135" s="94">
        <f>IFERROR(I134*I125,"")</f>
        <v>4837.4146000000001</v>
      </c>
      <c r="J135" s="94">
        <f>IFERROR(J134*J125,"")</f>
        <v>3658.8850000000002</v>
      </c>
      <c r="K135" s="94">
        <f>IFERROR(K134*K125,"")</f>
        <v>107.331</v>
      </c>
      <c r="L135" s="94">
        <f t="shared" si="19"/>
        <v>8603.6306000000004</v>
      </c>
      <c r="M135" s="94">
        <f>IFERROR(M134*M125,"")</f>
        <v>143.47319999999999</v>
      </c>
      <c r="N135" s="94">
        <f>IFERROR(SUM(L135,M135),"")</f>
        <v>8747.1038000000008</v>
      </c>
      <c r="O135" s="91" t="s">
        <v>260</v>
      </c>
    </row>
    <row r="136" spans="2:15" x14ac:dyDescent="0.2">
      <c r="B136" s="105"/>
      <c r="C136" s="105"/>
      <c r="D136" s="105"/>
      <c r="E136" s="105"/>
      <c r="F136" s="105"/>
      <c r="G136" s="105"/>
      <c r="H136" s="96" t="s">
        <v>86</v>
      </c>
      <c r="I136" s="97">
        <f ca="1">SUM(I126:OFFSET(I136,-1,0))-I137</f>
        <v>254.80999999999949</v>
      </c>
      <c r="J136" s="97">
        <f ca="1">SUM(J126:OFFSET(J136,-1,0))-J137</f>
        <v>298.01000000000022</v>
      </c>
      <c r="K136" s="97">
        <f ca="1">SUM(K126:OFFSET(K136,-1,0))-K137</f>
        <v>21.800000000000011</v>
      </c>
      <c r="L136" s="97">
        <f t="shared" ca="1" si="19"/>
        <v>574.61999999999966</v>
      </c>
      <c r="M136" s="97">
        <f ca="1">SUM(M126:OFFSET(M136,-1,0))-M137</f>
        <v>354.30000000000007</v>
      </c>
      <c r="N136" s="97">
        <f t="shared" ref="N136" ca="1" si="26">IFERROR(SUM(L136,M136),"")</f>
        <v>928.91999999999973</v>
      </c>
      <c r="O136" s="91" t="s">
        <v>263</v>
      </c>
    </row>
    <row r="137" spans="2:15" x14ac:dyDescent="0.2">
      <c r="B137" s="105"/>
      <c r="C137" s="105"/>
      <c r="D137" s="105"/>
      <c r="E137" s="105"/>
      <c r="F137" s="105"/>
      <c r="G137" s="105"/>
      <c r="H137" s="96" t="s">
        <v>101</v>
      </c>
      <c r="I137" s="97">
        <f>SUMIF(H126:H135,"стоимость",I126:I135)</f>
        <v>6986.3245000000006</v>
      </c>
      <c r="J137" s="97">
        <f>SUMIF(H126:H135,"стоимость",J126:J135)</f>
        <v>8216.5092000000004</v>
      </c>
      <c r="K137" s="97">
        <f>SUMIF(H126:H135,"стоимость",K126:K135)</f>
        <v>371.745</v>
      </c>
      <c r="L137" s="97">
        <f t="shared" si="19"/>
        <v>15574.578700000002</v>
      </c>
      <c r="M137" s="97">
        <f>SUMIF(H126:H135,"стоимость",M126:M135)</f>
        <v>480.25919999999996</v>
      </c>
      <c r="N137" s="97">
        <f>IFERROR(SUM(L137,M137),"")</f>
        <v>16054.837900000002</v>
      </c>
      <c r="O137" s="91" t="s">
        <v>264</v>
      </c>
    </row>
    <row r="138" spans="2:15" x14ac:dyDescent="0.2">
      <c r="B138" s="113"/>
      <c r="C138" s="113"/>
      <c r="D138" s="113"/>
      <c r="E138" s="113"/>
      <c r="F138" s="113"/>
      <c r="G138" s="114"/>
      <c r="H138" s="98"/>
      <c r="I138" s="98"/>
      <c r="J138" s="98"/>
      <c r="K138" s="98"/>
      <c r="L138" s="99"/>
      <c r="M138" s="98"/>
      <c r="N138" s="98"/>
    </row>
    <row r="139" spans="2:15" x14ac:dyDescent="0.2">
      <c r="B139" s="131" t="s">
        <v>87</v>
      </c>
      <c r="C139" s="131"/>
      <c r="D139" s="131"/>
      <c r="E139" s="131"/>
      <c r="F139" s="115"/>
      <c r="G139" s="90"/>
      <c r="H139" s="90"/>
      <c r="I139" s="90"/>
      <c r="J139" s="98"/>
      <c r="K139" s="98"/>
      <c r="L139" s="99"/>
      <c r="M139" s="98"/>
      <c r="N139" s="98"/>
    </row>
    <row r="140" spans="2:15" x14ac:dyDescent="0.2">
      <c r="B140" s="120" t="s">
        <v>133</v>
      </c>
      <c r="C140" s="120"/>
      <c r="D140" s="120"/>
      <c r="E140" s="120"/>
      <c r="F140" s="120"/>
      <c r="G140" s="120"/>
      <c r="H140" s="120"/>
      <c r="I140" s="120"/>
      <c r="J140" s="98"/>
      <c r="K140" s="98"/>
      <c r="L140" s="99"/>
      <c r="M140" s="98"/>
      <c r="N140" s="98"/>
    </row>
    <row r="141" spans="2:15" x14ac:dyDescent="0.2">
      <c r="B141" s="120" t="s">
        <v>88</v>
      </c>
      <c r="C141" s="120"/>
      <c r="D141" s="120"/>
      <c r="E141" s="120"/>
      <c r="F141" s="120"/>
      <c r="G141" s="120"/>
      <c r="H141" s="120"/>
      <c r="I141" s="120"/>
      <c r="J141" s="98"/>
      <c r="K141" s="98"/>
      <c r="L141" s="99"/>
      <c r="M141" s="98"/>
      <c r="N141" s="98"/>
    </row>
    <row r="142" spans="2:15" x14ac:dyDescent="0.2">
      <c r="B142" s="120" t="s">
        <v>89</v>
      </c>
      <c r="C142" s="120"/>
      <c r="D142" s="120"/>
      <c r="E142" s="120"/>
      <c r="F142" s="120"/>
      <c r="G142" s="120"/>
      <c r="H142" s="120"/>
      <c r="I142" s="120"/>
      <c r="J142" s="98"/>
      <c r="K142" s="98"/>
      <c r="L142" s="99"/>
      <c r="M142" s="98"/>
      <c r="N142" s="98"/>
    </row>
    <row r="143" spans="2:15" x14ac:dyDescent="0.2">
      <c r="B143" s="120" t="s">
        <v>90</v>
      </c>
      <c r="C143" s="120"/>
      <c r="D143" s="120"/>
      <c r="E143" s="120"/>
      <c r="F143" s="120"/>
      <c r="G143" s="120"/>
      <c r="H143" s="120"/>
      <c r="I143" s="120"/>
      <c r="J143" s="98"/>
      <c r="K143" s="98"/>
      <c r="L143" s="99"/>
      <c r="M143" s="98"/>
      <c r="N143" s="98"/>
    </row>
    <row r="144" spans="2:15" x14ac:dyDescent="0.2">
      <c r="B144" s="120" t="s">
        <v>91</v>
      </c>
      <c r="C144" s="120"/>
      <c r="D144" s="120"/>
      <c r="E144" s="120"/>
      <c r="F144" s="120"/>
      <c r="G144" s="120"/>
      <c r="H144" s="120"/>
      <c r="I144" s="120"/>
      <c r="J144" s="90"/>
      <c r="K144" s="90"/>
      <c r="L144" s="90"/>
      <c r="M144" s="90"/>
      <c r="N144" s="90"/>
    </row>
    <row r="145" spans="2:14" x14ac:dyDescent="0.2">
      <c r="B145" s="120" t="s">
        <v>92</v>
      </c>
      <c r="C145" s="120"/>
      <c r="D145" s="120"/>
      <c r="E145" s="120"/>
      <c r="F145" s="120"/>
      <c r="G145" s="120"/>
      <c r="H145" s="120"/>
      <c r="I145" s="120"/>
      <c r="J145" s="90"/>
      <c r="K145" s="90"/>
      <c r="L145" s="90"/>
      <c r="M145" s="90"/>
      <c r="N145" s="90"/>
    </row>
    <row r="146" spans="2:14" x14ac:dyDescent="0.2">
      <c r="B146" s="120" t="s">
        <v>93</v>
      </c>
      <c r="C146" s="120"/>
      <c r="D146" s="120"/>
      <c r="E146" s="120"/>
      <c r="F146" s="120"/>
      <c r="G146" s="120"/>
      <c r="H146" s="120"/>
      <c r="I146" s="120"/>
      <c r="J146" s="90"/>
      <c r="K146" s="90"/>
      <c r="L146" s="90"/>
      <c r="M146" s="90"/>
      <c r="N146" s="90"/>
    </row>
    <row r="147" spans="2:14" x14ac:dyDescent="0.2">
      <c r="B147" s="120" t="s">
        <v>94</v>
      </c>
      <c r="C147" s="120"/>
      <c r="D147" s="120"/>
      <c r="E147" s="120"/>
      <c r="F147" s="120"/>
      <c r="G147" s="120"/>
      <c r="H147" s="120"/>
      <c r="I147" s="120"/>
      <c r="J147" s="90"/>
      <c r="K147" s="90"/>
      <c r="L147" s="90"/>
      <c r="M147" s="90"/>
      <c r="N147" s="90"/>
    </row>
    <row r="148" spans="2:14" x14ac:dyDescent="0.2">
      <c r="B148" s="116"/>
      <c r="C148" s="116"/>
      <c r="D148" s="116"/>
      <c r="E148" s="116"/>
      <c r="F148" s="116"/>
      <c r="G148" s="116"/>
      <c r="H148" s="116"/>
      <c r="I148" s="116"/>
      <c r="J148" s="90"/>
      <c r="K148" s="90"/>
      <c r="L148" s="90"/>
      <c r="M148" s="90"/>
      <c r="N148" s="90"/>
    </row>
    <row r="149" spans="2:14" x14ac:dyDescent="0.2">
      <c r="B149" s="90" t="s">
        <v>95</v>
      </c>
      <c r="C149" s="90"/>
      <c r="D149" s="90"/>
      <c r="E149" s="90"/>
      <c r="F149" s="90"/>
      <c r="G149" s="90"/>
      <c r="H149" s="90"/>
      <c r="I149" s="90"/>
      <c r="J149" s="90" t="s">
        <v>96</v>
      </c>
      <c r="K149" s="90"/>
      <c r="L149" s="90"/>
      <c r="M149" s="90"/>
      <c r="N149" s="90"/>
    </row>
    <row r="150" spans="2:14" x14ac:dyDescent="0.2">
      <c r="B150" s="117" t="s">
        <v>132</v>
      </c>
      <c r="C150" s="117"/>
      <c r="D150" s="90"/>
      <c r="E150" s="90"/>
      <c r="F150" s="90"/>
      <c r="G150" s="90"/>
      <c r="H150" s="90"/>
      <c r="I150" s="90"/>
      <c r="J150" s="117"/>
      <c r="K150" s="117"/>
      <c r="L150" s="117"/>
      <c r="M150" s="90"/>
      <c r="N150" s="90"/>
    </row>
    <row r="151" spans="2:14" x14ac:dyDescent="0.2">
      <c r="B151" s="101" t="s">
        <v>97</v>
      </c>
      <c r="C151" s="90"/>
      <c r="D151" s="90"/>
      <c r="E151" s="90"/>
      <c r="F151" s="90"/>
      <c r="G151" s="90"/>
      <c r="H151" s="90"/>
      <c r="I151" s="90"/>
      <c r="J151" s="90" t="s">
        <v>97</v>
      </c>
      <c r="K151" s="90"/>
      <c r="L151" s="90"/>
      <c r="M151" s="90"/>
      <c r="N151" s="90"/>
    </row>
    <row r="152" spans="2:14" x14ac:dyDescent="0.2"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</row>
    <row r="153" spans="2:14" x14ac:dyDescent="0.2">
      <c r="B153" s="117"/>
      <c r="C153" s="117"/>
      <c r="D153" s="90"/>
      <c r="E153" s="90"/>
      <c r="F153" s="90"/>
      <c r="G153" s="90"/>
      <c r="H153" s="90"/>
      <c r="I153" s="90"/>
      <c r="J153" s="117"/>
      <c r="K153" s="117"/>
      <c r="L153" s="117"/>
      <c r="M153" s="90"/>
      <c r="N153" s="90"/>
    </row>
    <row r="154" spans="2:14" x14ac:dyDescent="0.2">
      <c r="B154" s="102" t="s">
        <v>98</v>
      </c>
      <c r="C154" s="90"/>
      <c r="D154" s="90"/>
      <c r="E154" s="90"/>
      <c r="F154" s="90"/>
      <c r="G154" s="90"/>
      <c r="H154" s="90"/>
      <c r="I154" s="90"/>
      <c r="J154" s="121" t="s">
        <v>98</v>
      </c>
      <c r="K154" s="121"/>
      <c r="L154" s="121"/>
      <c r="M154" s="90"/>
      <c r="N154" s="90"/>
    </row>
    <row r="155" spans="2:14" x14ac:dyDescent="0.2"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</row>
    <row r="156" spans="2:14" x14ac:dyDescent="0.2">
      <c r="B156" s="116" t="s">
        <v>99</v>
      </c>
      <c r="C156" s="90"/>
      <c r="D156" s="90"/>
      <c r="E156" s="90"/>
      <c r="F156" s="90"/>
      <c r="G156" s="90"/>
      <c r="H156" s="90"/>
      <c r="I156" s="90"/>
      <c r="J156" s="90" t="s">
        <v>99</v>
      </c>
      <c r="K156" s="90"/>
      <c r="L156" s="90"/>
      <c r="M156" s="90"/>
      <c r="N156" s="90"/>
    </row>
    <row r="158" spans="2:14" x14ac:dyDescent="0.2"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M158" s="90"/>
      <c r="N158" s="103" t="s">
        <v>62</v>
      </c>
    </row>
    <row r="159" spans="2:14" x14ac:dyDescent="0.2"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M159" s="90"/>
      <c r="N159" s="103" t="s">
        <v>63</v>
      </c>
    </row>
    <row r="160" spans="2:14" x14ac:dyDescent="0.2"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M160" s="90"/>
      <c r="N160" s="103" t="s">
        <v>64</v>
      </c>
    </row>
    <row r="161" spans="2:14" x14ac:dyDescent="0.2"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</row>
    <row r="162" spans="2:14" x14ac:dyDescent="0.2">
      <c r="B162" s="90"/>
      <c r="C162" s="132" t="s">
        <v>65</v>
      </c>
      <c r="D162" s="132"/>
      <c r="E162" s="132"/>
      <c r="F162" s="132"/>
      <c r="G162" s="132"/>
      <c r="H162" s="132"/>
      <c r="I162" s="132"/>
      <c r="J162" s="132"/>
      <c r="K162" s="132"/>
      <c r="L162" s="132"/>
      <c r="M162" s="90"/>
      <c r="N162" s="90"/>
    </row>
    <row r="163" spans="2:14" x14ac:dyDescent="0.2">
      <c r="B163" s="90"/>
      <c r="C163" s="132" t="s">
        <v>66</v>
      </c>
      <c r="D163" s="132"/>
      <c r="E163" s="132"/>
      <c r="F163" s="132"/>
      <c r="G163" s="132"/>
      <c r="H163" s="132"/>
      <c r="I163" s="132"/>
      <c r="J163" s="132"/>
      <c r="K163" s="132"/>
      <c r="L163" s="132"/>
      <c r="M163" s="90"/>
      <c r="N163" s="90"/>
    </row>
    <row r="164" spans="2:14" x14ac:dyDescent="0.2">
      <c r="B164" s="90" t="s">
        <v>67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32" t="s">
        <v>68</v>
      </c>
      <c r="M164" s="132"/>
      <c r="N164" s="132"/>
    </row>
    <row r="165" spans="2:14" x14ac:dyDescent="0.2">
      <c r="B165" s="90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</row>
    <row r="166" spans="2:14" x14ac:dyDescent="0.2">
      <c r="B166" s="90" t="s">
        <v>69</v>
      </c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</row>
    <row r="167" spans="2:14" x14ac:dyDescent="0.2">
      <c r="B167" s="90" t="s">
        <v>70</v>
      </c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</row>
    <row r="168" spans="2:14" x14ac:dyDescent="0.2">
      <c r="B168" s="90" t="s">
        <v>71</v>
      </c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</row>
    <row r="169" spans="2:14" x14ac:dyDescent="0.2">
      <c r="B169" s="90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</row>
    <row r="170" spans="2:14" x14ac:dyDescent="0.2"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</row>
    <row r="171" spans="2:14" ht="12.75" customHeight="1" x14ac:dyDescent="0.2">
      <c r="B171" s="133" t="s">
        <v>45</v>
      </c>
      <c r="C171" s="135" t="s">
        <v>72</v>
      </c>
      <c r="D171" s="137" t="s">
        <v>73</v>
      </c>
      <c r="E171" s="137" t="s">
        <v>74</v>
      </c>
      <c r="F171" s="137" t="s">
        <v>100</v>
      </c>
      <c r="G171" s="137" t="s">
        <v>75</v>
      </c>
      <c r="H171" s="137" t="s">
        <v>8</v>
      </c>
      <c r="I171" s="138" t="s">
        <v>76</v>
      </c>
      <c r="J171" s="138"/>
      <c r="K171" s="138"/>
      <c r="L171" s="138"/>
      <c r="M171" s="139" t="s">
        <v>77</v>
      </c>
      <c r="N171" s="140" t="s">
        <v>78</v>
      </c>
    </row>
    <row r="172" spans="2:14" x14ac:dyDescent="0.2">
      <c r="B172" s="134"/>
      <c r="C172" s="136"/>
      <c r="D172" s="137"/>
      <c r="E172" s="137"/>
      <c r="F172" s="137"/>
      <c r="G172" s="137"/>
      <c r="H172" s="137"/>
      <c r="I172" s="105" t="s">
        <v>79</v>
      </c>
      <c r="J172" s="105" t="s">
        <v>80</v>
      </c>
      <c r="K172" s="105" t="s">
        <v>81</v>
      </c>
      <c r="L172" s="105" t="s">
        <v>82</v>
      </c>
      <c r="M172" s="139"/>
      <c r="N172" s="141"/>
    </row>
    <row r="173" spans="2:14" x14ac:dyDescent="0.2">
      <c r="B173" s="122" t="s">
        <v>83</v>
      </c>
      <c r="C173" s="123"/>
      <c r="D173" s="123"/>
      <c r="E173" s="123"/>
      <c r="F173" s="123"/>
      <c r="G173" s="124"/>
      <c r="H173" s="106" t="s">
        <v>17</v>
      </c>
      <c r="I173" s="107">
        <v>108.37</v>
      </c>
      <c r="J173" s="107">
        <v>77.22</v>
      </c>
      <c r="K173" s="107">
        <v>39.119999999999997</v>
      </c>
      <c r="L173" s="107"/>
      <c r="M173" s="107">
        <v>6.18</v>
      </c>
      <c r="N173" s="107"/>
    </row>
    <row r="174" spans="2:14" x14ac:dyDescent="0.2">
      <c r="B174" s="125"/>
      <c r="C174" s="126"/>
      <c r="D174" s="126"/>
      <c r="E174" s="126"/>
      <c r="F174" s="126"/>
      <c r="G174" s="127"/>
      <c r="H174" s="106" t="s">
        <v>24</v>
      </c>
      <c r="I174" s="107">
        <v>810.55</v>
      </c>
      <c r="J174" s="107">
        <v>579.15</v>
      </c>
      <c r="K174" s="107">
        <v>291.38</v>
      </c>
      <c r="L174" s="107"/>
      <c r="M174" s="107">
        <v>25.23</v>
      </c>
      <c r="N174" s="107"/>
    </row>
    <row r="175" spans="2:14" x14ac:dyDescent="0.2">
      <c r="B175" s="125"/>
      <c r="C175" s="126"/>
      <c r="D175" s="126"/>
      <c r="E175" s="126"/>
      <c r="F175" s="126"/>
      <c r="G175" s="127"/>
      <c r="H175" s="106" t="s">
        <v>19</v>
      </c>
      <c r="I175" s="107">
        <v>64.349999999999994</v>
      </c>
      <c r="J175" s="107">
        <v>46.85</v>
      </c>
      <c r="K175" s="107">
        <v>23.94</v>
      </c>
      <c r="L175" s="107"/>
      <c r="M175" s="107">
        <v>1.29</v>
      </c>
      <c r="N175" s="107"/>
    </row>
    <row r="176" spans="2:14" x14ac:dyDescent="0.2">
      <c r="B176" s="125"/>
      <c r="C176" s="126"/>
      <c r="D176" s="126"/>
      <c r="E176" s="126"/>
      <c r="F176" s="126"/>
      <c r="G176" s="127"/>
      <c r="H176" s="106" t="s">
        <v>33</v>
      </c>
      <c r="I176" s="107">
        <v>64.349999999999994</v>
      </c>
      <c r="J176" s="107">
        <v>46.85</v>
      </c>
      <c r="K176" s="107">
        <v>23.94</v>
      </c>
      <c r="L176" s="107"/>
      <c r="M176" s="107">
        <v>1.29</v>
      </c>
      <c r="N176" s="107"/>
    </row>
    <row r="177" spans="2:15" x14ac:dyDescent="0.2">
      <c r="B177" s="128"/>
      <c r="C177" s="129"/>
      <c r="D177" s="129"/>
      <c r="E177" s="129"/>
      <c r="F177" s="129"/>
      <c r="G177" s="130"/>
      <c r="H177" s="106" t="s">
        <v>18</v>
      </c>
      <c r="I177" s="107">
        <v>20.59</v>
      </c>
      <c r="J177" s="107">
        <v>15.7</v>
      </c>
      <c r="K177" s="107">
        <v>7.98</v>
      </c>
      <c r="L177" s="107"/>
      <c r="M177" s="107">
        <v>0.51</v>
      </c>
      <c r="N177" s="107"/>
    </row>
    <row r="178" spans="2:15" x14ac:dyDescent="0.2">
      <c r="B178" s="108" t="s">
        <v>52</v>
      </c>
      <c r="C178" s="105" t="s">
        <v>84</v>
      </c>
      <c r="D178" s="108">
        <v>46</v>
      </c>
      <c r="E178" s="108">
        <v>3</v>
      </c>
      <c r="F178" s="108">
        <v>1</v>
      </c>
      <c r="G178" s="109">
        <v>5</v>
      </c>
      <c r="H178" s="110" t="s">
        <v>17</v>
      </c>
      <c r="I178" s="111">
        <v>10</v>
      </c>
      <c r="J178" s="111">
        <v>36.299999999999997</v>
      </c>
      <c r="K178" s="111">
        <v>8.1</v>
      </c>
      <c r="L178" s="92">
        <f>IFERROR(SUM(I178,J178,K178),"")</f>
        <v>54.4</v>
      </c>
      <c r="M178" s="112">
        <v>13.7</v>
      </c>
      <c r="N178" s="92">
        <f>IFERROR(SUM(L178,M178),"")</f>
        <v>68.099999999999994</v>
      </c>
      <c r="O178" s="91" t="s">
        <v>187</v>
      </c>
    </row>
    <row r="179" spans="2:15" x14ac:dyDescent="0.2">
      <c r="B179" s="105"/>
      <c r="C179" s="105"/>
      <c r="D179" s="105"/>
      <c r="E179" s="105"/>
      <c r="F179" s="105"/>
      <c r="G179" s="105"/>
      <c r="H179" s="93" t="s">
        <v>85</v>
      </c>
      <c r="I179" s="94">
        <f>IFERROR(I178*I173,"")</f>
        <v>1083.7</v>
      </c>
      <c r="J179" s="94">
        <f t="shared" ref="J179:K179" si="27">IFERROR(J178*J173,"")</f>
        <v>2803.0859999999998</v>
      </c>
      <c r="K179" s="94">
        <f t="shared" si="27"/>
        <v>316.87199999999996</v>
      </c>
      <c r="L179" s="94">
        <f>IFERROR(SUM(I179,J179,K179),"")</f>
        <v>4203.6580000000004</v>
      </c>
      <c r="M179" s="94">
        <f>IFERROR(M178*M173,"")</f>
        <v>84.665999999999997</v>
      </c>
      <c r="N179" s="94">
        <f>IFERROR(SUM(L179,M179),"")</f>
        <v>4288.3240000000005</v>
      </c>
      <c r="O179" s="91" t="s">
        <v>265</v>
      </c>
    </row>
    <row r="180" spans="2:15" x14ac:dyDescent="0.2">
      <c r="B180" s="105"/>
      <c r="C180" s="105"/>
      <c r="D180" s="105"/>
      <c r="E180" s="105"/>
      <c r="F180" s="105"/>
      <c r="G180" s="105"/>
      <c r="H180" s="110" t="s">
        <v>24</v>
      </c>
      <c r="I180" s="111"/>
      <c r="J180" s="111">
        <v>2.8</v>
      </c>
      <c r="K180" s="111">
        <v>0.8</v>
      </c>
      <c r="L180" s="92">
        <f t="shared" ref="L180:L189" si="28">IFERROR(SUM(I180,J180,K180),"")</f>
        <v>3.5999999999999996</v>
      </c>
      <c r="M180" s="112">
        <v>0.6</v>
      </c>
      <c r="N180" s="92">
        <f t="shared" ref="N180" si="29">IFERROR(SUM(L180,M180),"")</f>
        <v>4.1999999999999993</v>
      </c>
      <c r="O180" s="91" t="s">
        <v>189</v>
      </c>
    </row>
    <row r="181" spans="2:15" x14ac:dyDescent="0.2">
      <c r="B181" s="105"/>
      <c r="C181" s="105"/>
      <c r="D181" s="105"/>
      <c r="E181" s="105"/>
      <c r="F181" s="105"/>
      <c r="G181" s="105"/>
      <c r="H181" s="93" t="s">
        <v>85</v>
      </c>
      <c r="I181" s="94">
        <f>IFERROR(I180*I174,"")</f>
        <v>0</v>
      </c>
      <c r="J181" s="94">
        <f t="shared" ref="J181:K181" si="30">IFERROR(J180*J174,"")</f>
        <v>1621.62</v>
      </c>
      <c r="K181" s="94">
        <f t="shared" si="30"/>
        <v>233.10400000000001</v>
      </c>
      <c r="L181" s="94">
        <f t="shared" si="28"/>
        <v>1854.7239999999999</v>
      </c>
      <c r="M181" s="94">
        <f t="shared" ref="M181" si="31">IFERROR(M180*M174,"")</f>
        <v>15.138</v>
      </c>
      <c r="N181" s="94">
        <f>IFERROR(SUM(L181,M181),"")</f>
        <v>1869.8619999999999</v>
      </c>
      <c r="O181" s="91" t="s">
        <v>265</v>
      </c>
    </row>
    <row r="182" spans="2:15" x14ac:dyDescent="0.2">
      <c r="B182" s="105"/>
      <c r="C182" s="105"/>
      <c r="D182" s="105"/>
      <c r="E182" s="105"/>
      <c r="F182" s="105"/>
      <c r="G182" s="105"/>
      <c r="H182" s="95" t="s">
        <v>19</v>
      </c>
      <c r="I182" s="112"/>
      <c r="J182" s="112">
        <v>16.78</v>
      </c>
      <c r="K182" s="112">
        <v>29.82</v>
      </c>
      <c r="L182" s="92">
        <f t="shared" si="28"/>
        <v>46.6</v>
      </c>
      <c r="M182" s="112">
        <v>35.47</v>
      </c>
      <c r="N182" s="92">
        <f t="shared" ref="N182" si="32">IFERROR(SUM(L182,M182),"")</f>
        <v>82.07</v>
      </c>
      <c r="O182" s="91" t="s">
        <v>188</v>
      </c>
    </row>
    <row r="183" spans="2:15" x14ac:dyDescent="0.2">
      <c r="B183" s="105"/>
      <c r="C183" s="105"/>
      <c r="D183" s="105"/>
      <c r="E183" s="105"/>
      <c r="F183" s="105"/>
      <c r="G183" s="105"/>
      <c r="H183" s="93" t="s">
        <v>85</v>
      </c>
      <c r="I183" s="94">
        <f>IFERROR(I182*I175,"")</f>
        <v>0</v>
      </c>
      <c r="J183" s="94">
        <f>IFERROR(J182*J175,"")</f>
        <v>786.14300000000003</v>
      </c>
      <c r="K183" s="94">
        <f>IFERROR(K182*K175,"")</f>
        <v>713.89080000000001</v>
      </c>
      <c r="L183" s="94">
        <f t="shared" si="28"/>
        <v>1500.0338000000002</v>
      </c>
      <c r="M183" s="94">
        <f>IFERROR(M182*M175,"")</f>
        <v>45.756300000000003</v>
      </c>
      <c r="N183" s="94">
        <f>IFERROR(SUM(L183,M183),"")</f>
        <v>1545.7901000000002</v>
      </c>
      <c r="O183" s="91" t="s">
        <v>265</v>
      </c>
    </row>
    <row r="184" spans="2:15" x14ac:dyDescent="0.2">
      <c r="B184" s="105"/>
      <c r="C184" s="105"/>
      <c r="D184" s="105"/>
      <c r="E184" s="105"/>
      <c r="F184" s="105"/>
      <c r="G184" s="105"/>
      <c r="H184" s="95" t="s">
        <v>33</v>
      </c>
      <c r="I184" s="112"/>
      <c r="J184" s="112" t="str">
        <f>IFERROR(INDEX(Извещение!$J$7:$T$79,MATCH(CONCATENATE(РАСЧЕТ!B178,"/",РАСЧЕТ!D178,"/",РАСЧЕТ!E178,"/",F178,"/",H184),Извещение!#REF!,0),3),"")</f>
        <v/>
      </c>
      <c r="K184" s="112" t="str">
        <f>IFERROR(INDEX(Извещение!$J$7:$T$79,MATCH(CONCATENATE(РАСЧЕТ!B178,"/",РАСЧЕТ!D178,"/",РАСЧЕТ!E178,"/",F178,"/",H184),Извещение!#REF!,0),4),"")</f>
        <v/>
      </c>
      <c r="L184" s="92">
        <f t="shared" si="28"/>
        <v>0</v>
      </c>
      <c r="M184" s="112" t="str">
        <f>IFERROR(INDEX(Извещение!$J$7:$T$79,MATCH(CONCATENATE(РАСЧЕТ!B178,"/",РАСЧЕТ!D178,"/",РАСЧЕТ!E178,"/",F178,"/",H184),Извещение!#REF!,0),6),"")</f>
        <v/>
      </c>
      <c r="N184" s="92">
        <f t="shared" ref="N184" si="33">IFERROR(SUM(L184,M184),"")</f>
        <v>0</v>
      </c>
      <c r="O184" s="91" t="s">
        <v>266</v>
      </c>
    </row>
    <row r="185" spans="2:15" x14ac:dyDescent="0.2">
      <c r="B185" s="105"/>
      <c r="C185" s="105"/>
      <c r="D185" s="105"/>
      <c r="E185" s="105"/>
      <c r="F185" s="105"/>
      <c r="G185" s="105"/>
      <c r="H185" s="93" t="s">
        <v>85</v>
      </c>
      <c r="I185" s="94">
        <f>IFERROR(I184*I176,"")</f>
        <v>0</v>
      </c>
      <c r="J185" s="94" t="str">
        <f>IFERROR(J184*J176,"")</f>
        <v/>
      </c>
      <c r="K185" s="94" t="str">
        <f>IFERROR(K184*K176,"")</f>
        <v/>
      </c>
      <c r="L185" s="94">
        <f t="shared" si="28"/>
        <v>0</v>
      </c>
      <c r="M185" s="94" t="str">
        <f>IFERROR(M184*M176,"")</f>
        <v/>
      </c>
      <c r="N185" s="94">
        <f>IFERROR(SUM(L185,M185),"")</f>
        <v>0</v>
      </c>
      <c r="O185" s="91" t="s">
        <v>265</v>
      </c>
    </row>
    <row r="186" spans="2:15" x14ac:dyDescent="0.2">
      <c r="B186" s="105"/>
      <c r="C186" s="105"/>
      <c r="D186" s="105"/>
      <c r="E186" s="105"/>
      <c r="F186" s="105"/>
      <c r="G186" s="105"/>
      <c r="H186" s="95" t="s">
        <v>18</v>
      </c>
      <c r="I186" s="112">
        <v>442.8</v>
      </c>
      <c r="J186" s="112">
        <v>347.2</v>
      </c>
      <c r="K186" s="112">
        <v>2.4</v>
      </c>
      <c r="L186" s="92">
        <f t="shared" si="28"/>
        <v>792.4</v>
      </c>
      <c r="M186" s="112">
        <v>320.7</v>
      </c>
      <c r="N186" s="92">
        <f t="shared" ref="N186" si="34">IFERROR(SUM(L186,M186),"")</f>
        <v>1113.0999999999999</v>
      </c>
      <c r="O186" s="91" t="s">
        <v>186</v>
      </c>
    </row>
    <row r="187" spans="2:15" x14ac:dyDescent="0.2">
      <c r="B187" s="105"/>
      <c r="C187" s="105"/>
      <c r="D187" s="105"/>
      <c r="E187" s="105"/>
      <c r="F187" s="105"/>
      <c r="G187" s="105"/>
      <c r="H187" s="93" t="s">
        <v>85</v>
      </c>
      <c r="I187" s="94">
        <f>IFERROR(I186*I177,"")</f>
        <v>9117.2520000000004</v>
      </c>
      <c r="J187" s="94">
        <f>IFERROR(J186*J177,"")</f>
        <v>5451.04</v>
      </c>
      <c r="K187" s="94">
        <f>IFERROR(K186*K177,"")</f>
        <v>19.152000000000001</v>
      </c>
      <c r="L187" s="94">
        <f t="shared" si="28"/>
        <v>14587.444000000001</v>
      </c>
      <c r="M187" s="94">
        <f>IFERROR(M186*M177,"")</f>
        <v>163.55699999999999</v>
      </c>
      <c r="N187" s="94">
        <f>IFERROR(SUM(L187,M187),"")</f>
        <v>14751.001000000002</v>
      </c>
      <c r="O187" s="91" t="s">
        <v>265</v>
      </c>
    </row>
    <row r="188" spans="2:15" x14ac:dyDescent="0.2">
      <c r="B188" s="105"/>
      <c r="C188" s="105"/>
      <c r="D188" s="105"/>
      <c r="E188" s="105"/>
      <c r="F188" s="105"/>
      <c r="G188" s="105"/>
      <c r="H188" s="96" t="s">
        <v>86</v>
      </c>
      <c r="I188" s="97">
        <f ca="1">SUM(I178:OFFSET(I188,-1,0))-I189</f>
        <v>452.79999999999927</v>
      </c>
      <c r="J188" s="97">
        <f ca="1">SUM(J178:OFFSET(J188,-1,0))-J189</f>
        <v>403.08000000000175</v>
      </c>
      <c r="K188" s="97">
        <f ca="1">SUM(K178:OFFSET(K188,-1,0))-K189</f>
        <v>41.120000000000118</v>
      </c>
      <c r="L188" s="97">
        <f t="shared" ca="1" si="28"/>
        <v>897.00000000000114</v>
      </c>
      <c r="M188" s="97">
        <f ca="1">SUM(M178:OFFSET(M188,-1,0))-M189</f>
        <v>370.47</v>
      </c>
      <c r="N188" s="97">
        <f t="shared" ref="N188" ca="1" si="35">IFERROR(SUM(L188,M188),"")</f>
        <v>1267.4700000000012</v>
      </c>
      <c r="O188" s="91" t="s">
        <v>267</v>
      </c>
    </row>
    <row r="189" spans="2:15" x14ac:dyDescent="0.2">
      <c r="B189" s="105"/>
      <c r="C189" s="105"/>
      <c r="D189" s="105"/>
      <c r="E189" s="105"/>
      <c r="F189" s="105"/>
      <c r="G189" s="105"/>
      <c r="H189" s="96" t="s">
        <v>101</v>
      </c>
      <c r="I189" s="97">
        <f>SUMIF(H178:H187,"стоимость",I178:I187)</f>
        <v>10200.952000000001</v>
      </c>
      <c r="J189" s="97">
        <f>SUMIF(H178:H187,"стоимость",J178:J187)</f>
        <v>10661.888999999999</v>
      </c>
      <c r="K189" s="97">
        <f>SUMIF(H178:H187,"стоимость",K178:K187)</f>
        <v>1283.0188000000001</v>
      </c>
      <c r="L189" s="97">
        <f t="shared" si="28"/>
        <v>22145.859800000002</v>
      </c>
      <c r="M189" s="97">
        <f>SUMIF(H178:H187,"стоимость",M178:M187)</f>
        <v>309.1173</v>
      </c>
      <c r="N189" s="97">
        <f>IFERROR(SUM(L189,M189),"")</f>
        <v>22454.977100000004</v>
      </c>
      <c r="O189" s="91" t="s">
        <v>268</v>
      </c>
    </row>
    <row r="190" spans="2:15" x14ac:dyDescent="0.2">
      <c r="B190" s="113"/>
      <c r="C190" s="113"/>
      <c r="D190" s="113"/>
      <c r="E190" s="113"/>
      <c r="F190" s="113"/>
      <c r="G190" s="114"/>
      <c r="H190" s="98"/>
      <c r="I190" s="98"/>
      <c r="J190" s="98"/>
      <c r="K190" s="98"/>
      <c r="L190" s="99"/>
      <c r="M190" s="98"/>
      <c r="N190" s="98"/>
    </row>
    <row r="191" spans="2:15" x14ac:dyDescent="0.2">
      <c r="B191" s="131" t="s">
        <v>87</v>
      </c>
      <c r="C191" s="131"/>
      <c r="D191" s="131"/>
      <c r="E191" s="131"/>
      <c r="F191" s="115"/>
      <c r="G191" s="90"/>
      <c r="H191" s="90"/>
      <c r="I191" s="90"/>
      <c r="J191" s="98"/>
      <c r="K191" s="98"/>
      <c r="L191" s="99"/>
      <c r="M191" s="98"/>
      <c r="N191" s="98"/>
    </row>
    <row r="192" spans="2:15" x14ac:dyDescent="0.2">
      <c r="B192" s="120" t="s">
        <v>133</v>
      </c>
      <c r="C192" s="120"/>
      <c r="D192" s="120"/>
      <c r="E192" s="120"/>
      <c r="F192" s="120"/>
      <c r="G192" s="120"/>
      <c r="H192" s="120"/>
      <c r="I192" s="120"/>
      <c r="J192" s="98"/>
      <c r="K192" s="98"/>
      <c r="L192" s="99"/>
      <c r="M192" s="98"/>
      <c r="N192" s="98"/>
    </row>
    <row r="193" spans="2:14" x14ac:dyDescent="0.2">
      <c r="B193" s="120" t="s">
        <v>88</v>
      </c>
      <c r="C193" s="120"/>
      <c r="D193" s="120"/>
      <c r="E193" s="120"/>
      <c r="F193" s="120"/>
      <c r="G193" s="120"/>
      <c r="H193" s="120"/>
      <c r="I193" s="120"/>
      <c r="J193" s="98"/>
      <c r="K193" s="98"/>
      <c r="L193" s="99"/>
      <c r="M193" s="98"/>
      <c r="N193" s="98"/>
    </row>
    <row r="194" spans="2:14" x14ac:dyDescent="0.2">
      <c r="B194" s="120" t="s">
        <v>89</v>
      </c>
      <c r="C194" s="120"/>
      <c r="D194" s="120"/>
      <c r="E194" s="120"/>
      <c r="F194" s="120"/>
      <c r="G194" s="120"/>
      <c r="H194" s="120"/>
      <c r="I194" s="120"/>
      <c r="J194" s="98"/>
      <c r="K194" s="98"/>
      <c r="L194" s="99"/>
      <c r="M194" s="98"/>
      <c r="N194" s="98"/>
    </row>
    <row r="195" spans="2:14" x14ac:dyDescent="0.2">
      <c r="B195" s="120" t="s">
        <v>90</v>
      </c>
      <c r="C195" s="120"/>
      <c r="D195" s="120"/>
      <c r="E195" s="120"/>
      <c r="F195" s="120"/>
      <c r="G195" s="120"/>
      <c r="H195" s="120"/>
      <c r="I195" s="120"/>
      <c r="J195" s="98"/>
      <c r="K195" s="98"/>
      <c r="L195" s="99"/>
      <c r="M195" s="98"/>
      <c r="N195" s="98"/>
    </row>
    <row r="196" spans="2:14" x14ac:dyDescent="0.2">
      <c r="B196" s="120" t="s">
        <v>91</v>
      </c>
      <c r="C196" s="120"/>
      <c r="D196" s="120"/>
      <c r="E196" s="120"/>
      <c r="F196" s="120"/>
      <c r="G196" s="120"/>
      <c r="H196" s="120"/>
      <c r="I196" s="120"/>
      <c r="J196" s="90"/>
      <c r="K196" s="90"/>
      <c r="L196" s="90"/>
      <c r="M196" s="90"/>
      <c r="N196" s="90"/>
    </row>
    <row r="197" spans="2:14" x14ac:dyDescent="0.2">
      <c r="B197" s="120" t="s">
        <v>92</v>
      </c>
      <c r="C197" s="120"/>
      <c r="D197" s="120"/>
      <c r="E197" s="120"/>
      <c r="F197" s="120"/>
      <c r="G197" s="120"/>
      <c r="H197" s="120"/>
      <c r="I197" s="120"/>
      <c r="J197" s="90"/>
      <c r="K197" s="90"/>
      <c r="L197" s="90"/>
      <c r="M197" s="90"/>
      <c r="N197" s="90"/>
    </row>
    <row r="198" spans="2:14" x14ac:dyDescent="0.2">
      <c r="B198" s="120" t="s">
        <v>93</v>
      </c>
      <c r="C198" s="120"/>
      <c r="D198" s="120"/>
      <c r="E198" s="120"/>
      <c r="F198" s="120"/>
      <c r="G198" s="120"/>
      <c r="H198" s="120"/>
      <c r="I198" s="120"/>
      <c r="J198" s="90"/>
      <c r="K198" s="90"/>
      <c r="L198" s="90"/>
      <c r="M198" s="90"/>
      <c r="N198" s="90"/>
    </row>
    <row r="199" spans="2:14" x14ac:dyDescent="0.2">
      <c r="B199" s="120" t="s">
        <v>94</v>
      </c>
      <c r="C199" s="120"/>
      <c r="D199" s="120"/>
      <c r="E199" s="120"/>
      <c r="F199" s="120"/>
      <c r="G199" s="120"/>
      <c r="H199" s="120"/>
      <c r="I199" s="120"/>
      <c r="J199" s="90"/>
      <c r="K199" s="90"/>
      <c r="L199" s="90"/>
      <c r="M199" s="90"/>
      <c r="N199" s="90"/>
    </row>
    <row r="200" spans="2:14" x14ac:dyDescent="0.2">
      <c r="B200" s="116"/>
      <c r="C200" s="116"/>
      <c r="D200" s="116"/>
      <c r="E200" s="116"/>
      <c r="F200" s="116"/>
      <c r="G200" s="116"/>
      <c r="H200" s="116"/>
      <c r="I200" s="116"/>
      <c r="J200" s="90"/>
      <c r="K200" s="90"/>
      <c r="L200" s="90"/>
      <c r="M200" s="90"/>
      <c r="N200" s="90"/>
    </row>
    <row r="201" spans="2:14" x14ac:dyDescent="0.2">
      <c r="B201" s="90" t="s">
        <v>95</v>
      </c>
      <c r="C201" s="90"/>
      <c r="D201" s="90"/>
      <c r="E201" s="90"/>
      <c r="F201" s="90"/>
      <c r="G201" s="90"/>
      <c r="H201" s="90"/>
      <c r="I201" s="90"/>
      <c r="J201" s="90" t="s">
        <v>96</v>
      </c>
      <c r="K201" s="90"/>
      <c r="L201" s="90"/>
      <c r="M201" s="90"/>
      <c r="N201" s="90"/>
    </row>
    <row r="202" spans="2:14" x14ac:dyDescent="0.2">
      <c r="B202" s="117" t="s">
        <v>132</v>
      </c>
      <c r="C202" s="117"/>
      <c r="D202" s="90"/>
      <c r="E202" s="90"/>
      <c r="F202" s="90"/>
      <c r="G202" s="90"/>
      <c r="H202" s="90"/>
      <c r="I202" s="90"/>
      <c r="J202" s="117"/>
      <c r="K202" s="117"/>
      <c r="L202" s="117"/>
      <c r="M202" s="90"/>
      <c r="N202" s="90"/>
    </row>
    <row r="203" spans="2:14" x14ac:dyDescent="0.2">
      <c r="B203" s="101" t="s">
        <v>97</v>
      </c>
      <c r="C203" s="90"/>
      <c r="D203" s="90"/>
      <c r="E203" s="90"/>
      <c r="F203" s="90"/>
      <c r="G203" s="90"/>
      <c r="H203" s="90"/>
      <c r="I203" s="90"/>
      <c r="J203" s="90" t="s">
        <v>97</v>
      </c>
      <c r="K203" s="90"/>
      <c r="L203" s="90"/>
      <c r="M203" s="90"/>
      <c r="N203" s="90"/>
    </row>
    <row r="204" spans="2:14" x14ac:dyDescent="0.2"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</row>
    <row r="205" spans="2:14" x14ac:dyDescent="0.2">
      <c r="B205" s="117"/>
      <c r="C205" s="117"/>
      <c r="D205" s="90"/>
      <c r="E205" s="90"/>
      <c r="F205" s="90"/>
      <c r="G205" s="90"/>
      <c r="H205" s="90"/>
      <c r="I205" s="90"/>
      <c r="J205" s="117"/>
      <c r="K205" s="117"/>
      <c r="L205" s="117"/>
      <c r="M205" s="90"/>
      <c r="N205" s="90"/>
    </row>
    <row r="206" spans="2:14" x14ac:dyDescent="0.2">
      <c r="B206" s="102" t="s">
        <v>98</v>
      </c>
      <c r="C206" s="90"/>
      <c r="D206" s="90"/>
      <c r="E206" s="90"/>
      <c r="F206" s="90"/>
      <c r="G206" s="90"/>
      <c r="H206" s="90"/>
      <c r="I206" s="90"/>
      <c r="J206" s="121" t="s">
        <v>98</v>
      </c>
      <c r="K206" s="121"/>
      <c r="L206" s="121"/>
      <c r="M206" s="90"/>
      <c r="N206" s="90"/>
    </row>
    <row r="207" spans="2:14" x14ac:dyDescent="0.2"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</row>
    <row r="208" spans="2:14" x14ac:dyDescent="0.2">
      <c r="B208" s="116" t="s">
        <v>99</v>
      </c>
      <c r="C208" s="90"/>
      <c r="D208" s="90"/>
      <c r="E208" s="90"/>
      <c r="F208" s="90"/>
      <c r="G208" s="90"/>
      <c r="H208" s="90"/>
      <c r="I208" s="90"/>
      <c r="J208" s="90" t="s">
        <v>99</v>
      </c>
      <c r="K208" s="90"/>
      <c r="L208" s="90"/>
      <c r="M208" s="90"/>
      <c r="N208" s="90"/>
    </row>
    <row r="210" spans="2:14" x14ac:dyDescent="0.2"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M210" s="90"/>
      <c r="N210" s="103" t="s">
        <v>62</v>
      </c>
    </row>
    <row r="211" spans="2:14" x14ac:dyDescent="0.2"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M211" s="90"/>
      <c r="N211" s="103" t="s">
        <v>63</v>
      </c>
    </row>
    <row r="212" spans="2:14" x14ac:dyDescent="0.2"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M212" s="90"/>
      <c r="N212" s="103" t="s">
        <v>64</v>
      </c>
    </row>
    <row r="213" spans="2:14" x14ac:dyDescent="0.2"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</row>
    <row r="214" spans="2:14" x14ac:dyDescent="0.2">
      <c r="B214" s="90"/>
      <c r="C214" s="132" t="s">
        <v>65</v>
      </c>
      <c r="D214" s="132"/>
      <c r="E214" s="132"/>
      <c r="F214" s="132"/>
      <c r="G214" s="132"/>
      <c r="H214" s="132"/>
      <c r="I214" s="132"/>
      <c r="J214" s="132"/>
      <c r="K214" s="132"/>
      <c r="L214" s="132"/>
      <c r="M214" s="90"/>
      <c r="N214" s="90"/>
    </row>
    <row r="215" spans="2:14" x14ac:dyDescent="0.2">
      <c r="B215" s="90"/>
      <c r="C215" s="132" t="s">
        <v>66</v>
      </c>
      <c r="D215" s="132"/>
      <c r="E215" s="132"/>
      <c r="F215" s="132"/>
      <c r="G215" s="132"/>
      <c r="H215" s="132"/>
      <c r="I215" s="132"/>
      <c r="J215" s="132"/>
      <c r="K215" s="132"/>
      <c r="L215" s="132"/>
      <c r="M215" s="90"/>
      <c r="N215" s="90"/>
    </row>
    <row r="216" spans="2:14" x14ac:dyDescent="0.2">
      <c r="B216" s="90" t="s">
        <v>67</v>
      </c>
      <c r="C216" s="104"/>
      <c r="D216" s="104"/>
      <c r="E216" s="104"/>
      <c r="F216" s="104"/>
      <c r="G216" s="104"/>
      <c r="H216" s="104"/>
      <c r="I216" s="104"/>
      <c r="J216" s="104"/>
      <c r="K216" s="104"/>
      <c r="L216" s="132" t="s">
        <v>68</v>
      </c>
      <c r="M216" s="132"/>
      <c r="N216" s="132"/>
    </row>
    <row r="217" spans="2:14" x14ac:dyDescent="0.2">
      <c r="B217" s="90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</row>
    <row r="218" spans="2:14" x14ac:dyDescent="0.2">
      <c r="B218" s="90" t="s">
        <v>69</v>
      </c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</row>
    <row r="219" spans="2:14" x14ac:dyDescent="0.2">
      <c r="B219" s="90" t="s">
        <v>70</v>
      </c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</row>
    <row r="220" spans="2:14" x14ac:dyDescent="0.2">
      <c r="B220" s="90" t="s">
        <v>71</v>
      </c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</row>
    <row r="221" spans="2:14" x14ac:dyDescent="0.2">
      <c r="B221" s="90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</row>
    <row r="222" spans="2:14" x14ac:dyDescent="0.2"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</row>
    <row r="223" spans="2:14" ht="12.75" customHeight="1" x14ac:dyDescent="0.2">
      <c r="B223" s="133" t="s">
        <v>45</v>
      </c>
      <c r="C223" s="135" t="s">
        <v>72</v>
      </c>
      <c r="D223" s="137" t="s">
        <v>73</v>
      </c>
      <c r="E223" s="137" t="s">
        <v>74</v>
      </c>
      <c r="F223" s="137" t="s">
        <v>100</v>
      </c>
      <c r="G223" s="137" t="s">
        <v>75</v>
      </c>
      <c r="H223" s="137" t="s">
        <v>8</v>
      </c>
      <c r="I223" s="138" t="s">
        <v>76</v>
      </c>
      <c r="J223" s="138"/>
      <c r="K223" s="138"/>
      <c r="L223" s="138"/>
      <c r="M223" s="139" t="s">
        <v>77</v>
      </c>
      <c r="N223" s="140" t="s">
        <v>78</v>
      </c>
    </row>
    <row r="224" spans="2:14" x14ac:dyDescent="0.2">
      <c r="B224" s="134"/>
      <c r="C224" s="136"/>
      <c r="D224" s="137"/>
      <c r="E224" s="137"/>
      <c r="F224" s="137"/>
      <c r="G224" s="137"/>
      <c r="H224" s="137"/>
      <c r="I224" s="105" t="s">
        <v>79</v>
      </c>
      <c r="J224" s="105" t="s">
        <v>80</v>
      </c>
      <c r="K224" s="105" t="s">
        <v>81</v>
      </c>
      <c r="L224" s="105" t="s">
        <v>82</v>
      </c>
      <c r="M224" s="139"/>
      <c r="N224" s="141"/>
    </row>
    <row r="225" spans="2:15" x14ac:dyDescent="0.2">
      <c r="B225" s="122" t="s">
        <v>83</v>
      </c>
      <c r="C225" s="123"/>
      <c r="D225" s="123"/>
      <c r="E225" s="123"/>
      <c r="F225" s="123"/>
      <c r="G225" s="124"/>
      <c r="H225" s="106" t="s">
        <v>17</v>
      </c>
      <c r="I225" s="107">
        <v>108.37</v>
      </c>
      <c r="J225" s="107">
        <v>77.22</v>
      </c>
      <c r="K225" s="107">
        <v>39.119999999999997</v>
      </c>
      <c r="L225" s="107"/>
      <c r="M225" s="107">
        <v>6.18</v>
      </c>
      <c r="N225" s="107"/>
    </row>
    <row r="226" spans="2:15" x14ac:dyDescent="0.2">
      <c r="B226" s="125"/>
      <c r="C226" s="126"/>
      <c r="D226" s="126"/>
      <c r="E226" s="126"/>
      <c r="F226" s="126"/>
      <c r="G226" s="127"/>
      <c r="H226" s="106" t="s">
        <v>24</v>
      </c>
      <c r="I226" s="107">
        <v>810.55</v>
      </c>
      <c r="J226" s="107">
        <v>579.15</v>
      </c>
      <c r="K226" s="107">
        <v>291.38</v>
      </c>
      <c r="L226" s="107"/>
      <c r="M226" s="107">
        <v>25.23</v>
      </c>
      <c r="N226" s="107"/>
    </row>
    <row r="227" spans="2:15" x14ac:dyDescent="0.2">
      <c r="B227" s="125"/>
      <c r="C227" s="126"/>
      <c r="D227" s="126"/>
      <c r="E227" s="126"/>
      <c r="F227" s="126"/>
      <c r="G227" s="127"/>
      <c r="H227" s="106" t="s">
        <v>19</v>
      </c>
      <c r="I227" s="107">
        <v>64.349999999999994</v>
      </c>
      <c r="J227" s="107">
        <v>46.85</v>
      </c>
      <c r="K227" s="107">
        <v>23.94</v>
      </c>
      <c r="L227" s="107"/>
      <c r="M227" s="107">
        <v>1.29</v>
      </c>
      <c r="N227" s="107"/>
    </row>
    <row r="228" spans="2:15" x14ac:dyDescent="0.2">
      <c r="B228" s="125"/>
      <c r="C228" s="126"/>
      <c r="D228" s="126"/>
      <c r="E228" s="126"/>
      <c r="F228" s="126"/>
      <c r="G228" s="127"/>
      <c r="H228" s="106" t="s">
        <v>33</v>
      </c>
      <c r="I228" s="107">
        <v>64.349999999999994</v>
      </c>
      <c r="J228" s="107">
        <v>46.85</v>
      </c>
      <c r="K228" s="107">
        <v>23.94</v>
      </c>
      <c r="L228" s="107"/>
      <c r="M228" s="107">
        <v>1.29</v>
      </c>
      <c r="N228" s="107"/>
    </row>
    <row r="229" spans="2:15" x14ac:dyDescent="0.2">
      <c r="B229" s="128"/>
      <c r="C229" s="129"/>
      <c r="D229" s="129"/>
      <c r="E229" s="129"/>
      <c r="F229" s="129"/>
      <c r="G229" s="130"/>
      <c r="H229" s="106" t="s">
        <v>18</v>
      </c>
      <c r="I229" s="107">
        <v>20.59</v>
      </c>
      <c r="J229" s="107">
        <v>15.7</v>
      </c>
      <c r="K229" s="107">
        <v>7.98</v>
      </c>
      <c r="L229" s="107"/>
      <c r="M229" s="107">
        <v>0.51</v>
      </c>
      <c r="N229" s="107"/>
    </row>
    <row r="230" spans="2:15" x14ac:dyDescent="0.2">
      <c r="B230" s="108" t="s">
        <v>52</v>
      </c>
      <c r="C230" s="105" t="s">
        <v>84</v>
      </c>
      <c r="D230" s="108">
        <v>54</v>
      </c>
      <c r="E230" s="108">
        <v>12</v>
      </c>
      <c r="F230" s="108">
        <v>1</v>
      </c>
      <c r="G230" s="109">
        <v>10</v>
      </c>
      <c r="H230" s="110" t="s">
        <v>17</v>
      </c>
      <c r="I230" s="111"/>
      <c r="J230" s="111">
        <v>38.25</v>
      </c>
      <c r="K230" s="111">
        <v>6.75</v>
      </c>
      <c r="L230" s="92">
        <f>IFERROR(SUM(I230,J230,K230),"")</f>
        <v>45</v>
      </c>
      <c r="M230" s="112">
        <v>10.75</v>
      </c>
      <c r="N230" s="92">
        <f>IFERROR(SUM(L230,M230),"")</f>
        <v>55.75</v>
      </c>
      <c r="O230" s="91" t="s">
        <v>192</v>
      </c>
    </row>
    <row r="231" spans="2:15" x14ac:dyDescent="0.2">
      <c r="B231" s="105"/>
      <c r="C231" s="105"/>
      <c r="D231" s="105"/>
      <c r="E231" s="105"/>
      <c r="F231" s="105"/>
      <c r="G231" s="105"/>
      <c r="H231" s="93" t="s">
        <v>85</v>
      </c>
      <c r="I231" s="94">
        <f>IFERROR(I230*I225,"")</f>
        <v>0</v>
      </c>
      <c r="J231" s="94">
        <f t="shared" ref="J231:K231" si="36">IFERROR(J230*J225,"")</f>
        <v>2953.665</v>
      </c>
      <c r="K231" s="94">
        <f t="shared" si="36"/>
        <v>264.06</v>
      </c>
      <c r="L231" s="94">
        <f>IFERROR(SUM(I231,J231,K231),"")</f>
        <v>3217.7249999999999</v>
      </c>
      <c r="M231" s="94">
        <f>IFERROR(M230*M225,"")</f>
        <v>66.435000000000002</v>
      </c>
      <c r="N231" s="94">
        <f>IFERROR(SUM(L231,M231),"")</f>
        <v>3284.16</v>
      </c>
      <c r="O231" s="91" t="s">
        <v>269</v>
      </c>
    </row>
    <row r="232" spans="2:15" x14ac:dyDescent="0.2">
      <c r="B232" s="105"/>
      <c r="C232" s="105"/>
      <c r="D232" s="105"/>
      <c r="E232" s="105"/>
      <c r="F232" s="105"/>
      <c r="G232" s="105"/>
      <c r="H232" s="110" t="s">
        <v>24</v>
      </c>
      <c r="I232" s="111"/>
      <c r="J232" s="111" t="str">
        <f>IFERROR(INDEX(Извещение!$J$7:$T$79,MATCH(CONCATENATE(РАСЧЕТ!B230,"/",РАСЧЕТ!D230,"/",РАСЧЕТ!E230,"/",F230,"/",H232),Извещение!#REF!,0),3),"")</f>
        <v/>
      </c>
      <c r="K232" s="111" t="str">
        <f>IFERROR(INDEX(Извещение!$J$7:$T$79,MATCH(CONCATENATE(РАСЧЕТ!B230,"/",РАСЧЕТ!D230,"/",РАСЧЕТ!E230,"/",F230,"/",H232),Извещение!#REF!,0),4),"")</f>
        <v/>
      </c>
      <c r="L232" s="92">
        <f t="shared" ref="L232:L241" si="37">IFERROR(SUM(I232,J232,K232),"")</f>
        <v>0</v>
      </c>
      <c r="M232" s="112" t="str">
        <f>IFERROR(INDEX(Извещение!$J$7:$T$79,MATCH(CONCATENATE(РАСЧЕТ!B230,"/",РАСЧЕТ!D230,"/",РАСЧЕТ!E230,"/",F230,"/",H232),Извещение!#REF!,0),6),"")</f>
        <v/>
      </c>
      <c r="N232" s="92">
        <f t="shared" ref="N232" si="38">IFERROR(SUM(L232,M232),"")</f>
        <v>0</v>
      </c>
      <c r="O232" s="91" t="s">
        <v>270</v>
      </c>
    </row>
    <row r="233" spans="2:15" x14ac:dyDescent="0.2">
      <c r="B233" s="105"/>
      <c r="C233" s="105"/>
      <c r="D233" s="105"/>
      <c r="E233" s="105"/>
      <c r="F233" s="105"/>
      <c r="G233" s="105"/>
      <c r="H233" s="93" t="s">
        <v>85</v>
      </c>
      <c r="I233" s="94">
        <f>IFERROR(I232*I226,"")</f>
        <v>0</v>
      </c>
      <c r="J233" s="94" t="str">
        <f t="shared" ref="J233:K233" si="39">IFERROR(J232*J226,"")</f>
        <v/>
      </c>
      <c r="K233" s="94" t="str">
        <f t="shared" si="39"/>
        <v/>
      </c>
      <c r="L233" s="94">
        <f t="shared" si="37"/>
        <v>0</v>
      </c>
      <c r="M233" s="94" t="str">
        <f t="shared" ref="M233" si="40">IFERROR(M232*M226,"")</f>
        <v/>
      </c>
      <c r="N233" s="94">
        <f>IFERROR(SUM(L233,M233),"")</f>
        <v>0</v>
      </c>
      <c r="O233" s="91" t="s">
        <v>269</v>
      </c>
    </row>
    <row r="234" spans="2:15" x14ac:dyDescent="0.2">
      <c r="B234" s="105"/>
      <c r="C234" s="105"/>
      <c r="D234" s="105"/>
      <c r="E234" s="105"/>
      <c r="F234" s="105"/>
      <c r="G234" s="105"/>
      <c r="H234" s="95" t="s">
        <v>19</v>
      </c>
      <c r="I234" s="112"/>
      <c r="J234" s="112">
        <v>13.27</v>
      </c>
      <c r="K234" s="112">
        <v>35.36</v>
      </c>
      <c r="L234" s="92">
        <f t="shared" si="37"/>
        <v>48.629999999999995</v>
      </c>
      <c r="M234" s="112">
        <v>51.6</v>
      </c>
      <c r="N234" s="92">
        <f t="shared" ref="N234" si="41">IFERROR(SUM(L234,M234),"")</f>
        <v>100.22999999999999</v>
      </c>
      <c r="O234" s="91" t="s">
        <v>193</v>
      </c>
    </row>
    <row r="235" spans="2:15" x14ac:dyDescent="0.2">
      <c r="B235" s="105"/>
      <c r="C235" s="105"/>
      <c r="D235" s="105"/>
      <c r="E235" s="105"/>
      <c r="F235" s="105"/>
      <c r="G235" s="105"/>
      <c r="H235" s="93" t="s">
        <v>85</v>
      </c>
      <c r="I235" s="94">
        <f>IFERROR(I234*I227,"")</f>
        <v>0</v>
      </c>
      <c r="J235" s="94">
        <f>IFERROR(J234*J227,"")</f>
        <v>621.69949999999994</v>
      </c>
      <c r="K235" s="94">
        <f>IFERROR(K234*K227,"")</f>
        <v>846.51840000000004</v>
      </c>
      <c r="L235" s="94">
        <f t="shared" si="37"/>
        <v>1468.2179000000001</v>
      </c>
      <c r="M235" s="94">
        <f>IFERROR(M234*M227,"")</f>
        <v>66.564000000000007</v>
      </c>
      <c r="N235" s="94">
        <f>IFERROR(SUM(L235,M235),"")</f>
        <v>1534.7819000000002</v>
      </c>
      <c r="O235" s="91" t="s">
        <v>269</v>
      </c>
    </row>
    <row r="236" spans="2:15" x14ac:dyDescent="0.2">
      <c r="B236" s="105"/>
      <c r="C236" s="105"/>
      <c r="D236" s="105"/>
      <c r="E236" s="105"/>
      <c r="F236" s="105"/>
      <c r="G236" s="105"/>
      <c r="H236" s="95" t="s">
        <v>33</v>
      </c>
      <c r="I236" s="112"/>
      <c r="J236" s="112" t="str">
        <f>IFERROR(INDEX(Извещение!$J$7:$T$79,MATCH(CONCATENATE(РАСЧЕТ!B230,"/",РАСЧЕТ!D230,"/",РАСЧЕТ!E230,"/",F230,"/",H236),Извещение!#REF!,0),3),"")</f>
        <v/>
      </c>
      <c r="K236" s="112" t="str">
        <f>IFERROR(INDEX(Извещение!$J$7:$T$79,MATCH(CONCATENATE(РАСЧЕТ!B230,"/",РАСЧЕТ!D230,"/",РАСЧЕТ!E230,"/",F230,"/",H236),Извещение!#REF!,0),4),"")</f>
        <v/>
      </c>
      <c r="L236" s="92">
        <f t="shared" si="37"/>
        <v>0</v>
      </c>
      <c r="M236" s="112" t="str">
        <f>IFERROR(INDEX(Извещение!$J$7:$T$79,MATCH(CONCATENATE(РАСЧЕТ!B230,"/",РАСЧЕТ!D230,"/",РАСЧЕТ!E230,"/",F230,"/",H236),Извещение!#REF!,0),6),"")</f>
        <v/>
      </c>
      <c r="N236" s="92">
        <f t="shared" ref="N236" si="42">IFERROR(SUM(L236,M236),"")</f>
        <v>0</v>
      </c>
      <c r="O236" s="91" t="s">
        <v>271</v>
      </c>
    </row>
    <row r="237" spans="2:15" x14ac:dyDescent="0.2">
      <c r="B237" s="105"/>
      <c r="C237" s="105"/>
      <c r="D237" s="105"/>
      <c r="E237" s="105"/>
      <c r="F237" s="105"/>
      <c r="G237" s="105"/>
      <c r="H237" s="93" t="s">
        <v>85</v>
      </c>
      <c r="I237" s="94">
        <f>IFERROR(I236*I228,"")</f>
        <v>0</v>
      </c>
      <c r="J237" s="94" t="str">
        <f>IFERROR(J236*J228,"")</f>
        <v/>
      </c>
      <c r="K237" s="94" t="str">
        <f>IFERROR(K236*K228,"")</f>
        <v/>
      </c>
      <c r="L237" s="94">
        <f t="shared" si="37"/>
        <v>0</v>
      </c>
      <c r="M237" s="94" t="str">
        <f>IFERROR(M236*M228,"")</f>
        <v/>
      </c>
      <c r="N237" s="94">
        <f>IFERROR(SUM(L237,M237),"")</f>
        <v>0</v>
      </c>
      <c r="O237" s="91" t="s">
        <v>269</v>
      </c>
    </row>
    <row r="238" spans="2:15" x14ac:dyDescent="0.2">
      <c r="B238" s="105"/>
      <c r="C238" s="105"/>
      <c r="D238" s="105"/>
      <c r="E238" s="105"/>
      <c r="F238" s="105"/>
      <c r="G238" s="105"/>
      <c r="H238" s="95" t="s">
        <v>18</v>
      </c>
      <c r="I238" s="112">
        <v>464.75</v>
      </c>
      <c r="J238" s="112">
        <v>1005.25</v>
      </c>
      <c r="K238" s="112">
        <v>73.5</v>
      </c>
      <c r="L238" s="92">
        <f t="shared" si="37"/>
        <v>1543.5</v>
      </c>
      <c r="M238" s="112">
        <v>623.25</v>
      </c>
      <c r="N238" s="92">
        <f t="shared" ref="N238" si="43">IFERROR(SUM(L238,M238),"")</f>
        <v>2166.75</v>
      </c>
      <c r="O238" s="91" t="s">
        <v>191</v>
      </c>
    </row>
    <row r="239" spans="2:15" x14ac:dyDescent="0.2">
      <c r="B239" s="105"/>
      <c r="C239" s="105"/>
      <c r="D239" s="105"/>
      <c r="E239" s="105"/>
      <c r="F239" s="105"/>
      <c r="G239" s="105"/>
      <c r="H239" s="93" t="s">
        <v>85</v>
      </c>
      <c r="I239" s="94">
        <f>IFERROR(I238*I229,"")</f>
        <v>9569.2024999999994</v>
      </c>
      <c r="J239" s="94">
        <f>IFERROR(J238*J229,"")</f>
        <v>15782.424999999999</v>
      </c>
      <c r="K239" s="94">
        <f>IFERROR(K238*K229,"")</f>
        <v>586.53000000000009</v>
      </c>
      <c r="L239" s="94">
        <f t="shared" si="37"/>
        <v>25938.157499999998</v>
      </c>
      <c r="M239" s="94">
        <f>IFERROR(M238*M229,"")</f>
        <v>317.85750000000002</v>
      </c>
      <c r="N239" s="94">
        <f>IFERROR(SUM(L239,M239),"")</f>
        <v>26256.014999999996</v>
      </c>
      <c r="O239" s="91" t="s">
        <v>269</v>
      </c>
    </row>
    <row r="240" spans="2:15" x14ac:dyDescent="0.2">
      <c r="B240" s="105"/>
      <c r="C240" s="105"/>
      <c r="D240" s="105"/>
      <c r="E240" s="105"/>
      <c r="F240" s="105"/>
      <c r="G240" s="105"/>
      <c r="H240" s="96" t="s">
        <v>86</v>
      </c>
      <c r="I240" s="97">
        <f ca="1">SUM(I230:OFFSET(I240,-1,0))-I241</f>
        <v>464.75</v>
      </c>
      <c r="J240" s="97">
        <f ca="1">SUM(J230:OFFSET(J240,-1,0))-J241</f>
        <v>1056.7700000000004</v>
      </c>
      <c r="K240" s="97">
        <f ca="1">SUM(K230:OFFSET(K240,-1,0))-K241</f>
        <v>115.61000000000013</v>
      </c>
      <c r="L240" s="97">
        <f t="shared" ca="1" si="37"/>
        <v>1637.1300000000006</v>
      </c>
      <c r="M240" s="97">
        <f ca="1">SUM(M230:OFFSET(M240,-1,0))-M241</f>
        <v>685.59999999999991</v>
      </c>
      <c r="N240" s="97">
        <f t="shared" ref="N240" ca="1" si="44">IFERROR(SUM(L240,M240),"")</f>
        <v>2322.7300000000005</v>
      </c>
      <c r="O240" s="91" t="s">
        <v>272</v>
      </c>
    </row>
    <row r="241" spans="2:15" x14ac:dyDescent="0.2">
      <c r="B241" s="105"/>
      <c r="C241" s="105"/>
      <c r="D241" s="105"/>
      <c r="E241" s="105"/>
      <c r="F241" s="105"/>
      <c r="G241" s="105"/>
      <c r="H241" s="96" t="s">
        <v>101</v>
      </c>
      <c r="I241" s="97">
        <f>SUMIF(H230:H239,"стоимость",I230:I239)</f>
        <v>9569.2024999999994</v>
      </c>
      <c r="J241" s="97">
        <f>SUMIF(H230:H239,"стоимость",J230:J239)</f>
        <v>19357.789499999999</v>
      </c>
      <c r="K241" s="97">
        <f>SUMIF(H230:H239,"стоимость",K230:K239)</f>
        <v>1697.1084000000001</v>
      </c>
      <c r="L241" s="97">
        <f t="shared" si="37"/>
        <v>30624.100399999999</v>
      </c>
      <c r="M241" s="97">
        <f>SUMIF(H230:H239,"стоимость",M230:M239)</f>
        <v>450.85650000000004</v>
      </c>
      <c r="N241" s="97">
        <f>IFERROR(SUM(L241,M241),"")</f>
        <v>31074.956900000001</v>
      </c>
      <c r="O241" s="91" t="s">
        <v>273</v>
      </c>
    </row>
    <row r="242" spans="2:15" x14ac:dyDescent="0.2">
      <c r="B242" s="113"/>
      <c r="C242" s="113"/>
      <c r="D242" s="113"/>
      <c r="E242" s="113"/>
      <c r="F242" s="113"/>
      <c r="G242" s="114"/>
      <c r="H242" s="98"/>
      <c r="I242" s="98"/>
      <c r="J242" s="98"/>
      <c r="K242" s="98"/>
      <c r="L242" s="99"/>
      <c r="M242" s="98"/>
      <c r="N242" s="98"/>
    </row>
    <row r="243" spans="2:15" x14ac:dyDescent="0.2">
      <c r="B243" s="131" t="s">
        <v>87</v>
      </c>
      <c r="C243" s="131"/>
      <c r="D243" s="131"/>
      <c r="E243" s="131"/>
      <c r="F243" s="115"/>
      <c r="G243" s="90"/>
      <c r="H243" s="90"/>
      <c r="I243" s="90"/>
      <c r="J243" s="98"/>
      <c r="K243" s="98"/>
      <c r="L243" s="99"/>
      <c r="M243" s="98"/>
      <c r="N243" s="98"/>
    </row>
    <row r="244" spans="2:15" x14ac:dyDescent="0.2">
      <c r="B244" s="120" t="s">
        <v>133</v>
      </c>
      <c r="C244" s="120"/>
      <c r="D244" s="120"/>
      <c r="E244" s="120"/>
      <c r="F244" s="120"/>
      <c r="G244" s="120"/>
      <c r="H244" s="120"/>
      <c r="I244" s="120"/>
      <c r="J244" s="98"/>
      <c r="K244" s="98"/>
      <c r="L244" s="99"/>
      <c r="M244" s="98"/>
      <c r="N244" s="98"/>
    </row>
    <row r="245" spans="2:15" x14ac:dyDescent="0.2">
      <c r="B245" s="120" t="s">
        <v>88</v>
      </c>
      <c r="C245" s="120"/>
      <c r="D245" s="120"/>
      <c r="E245" s="120"/>
      <c r="F245" s="120"/>
      <c r="G245" s="120"/>
      <c r="H245" s="120"/>
      <c r="I245" s="120"/>
      <c r="J245" s="98"/>
      <c r="K245" s="98"/>
      <c r="L245" s="99"/>
      <c r="M245" s="98"/>
      <c r="N245" s="98"/>
    </row>
    <row r="246" spans="2:15" x14ac:dyDescent="0.2">
      <c r="B246" s="120" t="s">
        <v>89</v>
      </c>
      <c r="C246" s="120"/>
      <c r="D246" s="120"/>
      <c r="E246" s="120"/>
      <c r="F246" s="120"/>
      <c r="G246" s="120"/>
      <c r="H246" s="120"/>
      <c r="I246" s="120"/>
      <c r="J246" s="98"/>
      <c r="K246" s="98"/>
      <c r="L246" s="99"/>
      <c r="M246" s="98"/>
      <c r="N246" s="98"/>
    </row>
    <row r="247" spans="2:15" x14ac:dyDescent="0.2">
      <c r="B247" s="120" t="s">
        <v>90</v>
      </c>
      <c r="C247" s="120"/>
      <c r="D247" s="120"/>
      <c r="E247" s="120"/>
      <c r="F247" s="120"/>
      <c r="G247" s="120"/>
      <c r="H247" s="120"/>
      <c r="I247" s="120"/>
      <c r="J247" s="98"/>
      <c r="K247" s="98"/>
      <c r="L247" s="99"/>
      <c r="M247" s="98"/>
      <c r="N247" s="98"/>
    </row>
    <row r="248" spans="2:15" x14ac:dyDescent="0.2">
      <c r="B248" s="120" t="s">
        <v>91</v>
      </c>
      <c r="C248" s="120"/>
      <c r="D248" s="120"/>
      <c r="E248" s="120"/>
      <c r="F248" s="120"/>
      <c r="G248" s="120"/>
      <c r="H248" s="120"/>
      <c r="I248" s="120"/>
      <c r="J248" s="90"/>
      <c r="K248" s="90"/>
      <c r="L248" s="90"/>
      <c r="M248" s="90"/>
      <c r="N248" s="90"/>
    </row>
    <row r="249" spans="2:15" x14ac:dyDescent="0.2">
      <c r="B249" s="120" t="s">
        <v>92</v>
      </c>
      <c r="C249" s="120"/>
      <c r="D249" s="120"/>
      <c r="E249" s="120"/>
      <c r="F249" s="120"/>
      <c r="G249" s="120"/>
      <c r="H249" s="120"/>
      <c r="I249" s="120"/>
      <c r="J249" s="90"/>
      <c r="K249" s="90"/>
      <c r="L249" s="90"/>
      <c r="M249" s="90"/>
      <c r="N249" s="90"/>
    </row>
    <row r="250" spans="2:15" x14ac:dyDescent="0.2">
      <c r="B250" s="120" t="s">
        <v>93</v>
      </c>
      <c r="C250" s="120"/>
      <c r="D250" s="120"/>
      <c r="E250" s="120"/>
      <c r="F250" s="120"/>
      <c r="G250" s="120"/>
      <c r="H250" s="120"/>
      <c r="I250" s="120"/>
      <c r="J250" s="90"/>
      <c r="K250" s="90"/>
      <c r="L250" s="90"/>
      <c r="M250" s="90"/>
      <c r="N250" s="90"/>
    </row>
    <row r="251" spans="2:15" x14ac:dyDescent="0.2">
      <c r="B251" s="120" t="s">
        <v>94</v>
      </c>
      <c r="C251" s="120"/>
      <c r="D251" s="120"/>
      <c r="E251" s="120"/>
      <c r="F251" s="120"/>
      <c r="G251" s="120"/>
      <c r="H251" s="120"/>
      <c r="I251" s="120"/>
      <c r="J251" s="90"/>
      <c r="K251" s="90"/>
      <c r="L251" s="90"/>
      <c r="M251" s="90"/>
      <c r="N251" s="90"/>
    </row>
    <row r="252" spans="2:15" x14ac:dyDescent="0.2">
      <c r="B252" s="116"/>
      <c r="C252" s="116"/>
      <c r="D252" s="116"/>
      <c r="E252" s="116"/>
      <c r="F252" s="116"/>
      <c r="G252" s="116"/>
      <c r="H252" s="116"/>
      <c r="I252" s="116"/>
      <c r="J252" s="90"/>
      <c r="K252" s="90"/>
      <c r="L252" s="90"/>
      <c r="M252" s="90"/>
      <c r="N252" s="90"/>
    </row>
    <row r="253" spans="2:15" x14ac:dyDescent="0.2">
      <c r="B253" s="90" t="s">
        <v>95</v>
      </c>
      <c r="C253" s="90"/>
      <c r="D253" s="90"/>
      <c r="E253" s="90"/>
      <c r="F253" s="90"/>
      <c r="G253" s="90"/>
      <c r="H253" s="90"/>
      <c r="I253" s="90"/>
      <c r="J253" s="90" t="s">
        <v>96</v>
      </c>
      <c r="K253" s="90"/>
      <c r="L253" s="90"/>
      <c r="M253" s="90"/>
      <c r="N253" s="90"/>
    </row>
    <row r="254" spans="2:15" x14ac:dyDescent="0.2">
      <c r="B254" s="117" t="s">
        <v>132</v>
      </c>
      <c r="C254" s="117"/>
      <c r="D254" s="90"/>
      <c r="E254" s="90"/>
      <c r="F254" s="90"/>
      <c r="G254" s="90"/>
      <c r="H254" s="90"/>
      <c r="I254" s="90"/>
      <c r="J254" s="117"/>
      <c r="K254" s="117"/>
      <c r="L254" s="117"/>
      <c r="M254" s="90"/>
      <c r="N254" s="90"/>
    </row>
    <row r="255" spans="2:15" x14ac:dyDescent="0.2">
      <c r="B255" s="101" t="s">
        <v>97</v>
      </c>
      <c r="C255" s="90"/>
      <c r="D255" s="90"/>
      <c r="E255" s="90"/>
      <c r="F255" s="90"/>
      <c r="G255" s="90"/>
      <c r="H255" s="90"/>
      <c r="I255" s="90"/>
      <c r="J255" s="90" t="s">
        <v>97</v>
      </c>
      <c r="K255" s="90"/>
      <c r="L255" s="90"/>
      <c r="M255" s="90"/>
      <c r="N255" s="90"/>
    </row>
    <row r="256" spans="2:15" x14ac:dyDescent="0.2"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</row>
    <row r="257" spans="2:14" x14ac:dyDescent="0.2">
      <c r="B257" s="117"/>
      <c r="C257" s="117"/>
      <c r="D257" s="90"/>
      <c r="E257" s="90"/>
      <c r="F257" s="90"/>
      <c r="G257" s="90"/>
      <c r="H257" s="90"/>
      <c r="I257" s="90"/>
      <c r="J257" s="117"/>
      <c r="K257" s="117"/>
      <c r="L257" s="117"/>
      <c r="M257" s="90"/>
      <c r="N257" s="90"/>
    </row>
    <row r="258" spans="2:14" x14ac:dyDescent="0.2">
      <c r="B258" s="102" t="s">
        <v>98</v>
      </c>
      <c r="C258" s="90"/>
      <c r="D258" s="90"/>
      <c r="E258" s="90"/>
      <c r="F258" s="90"/>
      <c r="G258" s="90"/>
      <c r="H258" s="90"/>
      <c r="I258" s="90"/>
      <c r="J258" s="121" t="s">
        <v>98</v>
      </c>
      <c r="K258" s="121"/>
      <c r="L258" s="121"/>
      <c r="M258" s="90"/>
      <c r="N258" s="90"/>
    </row>
    <row r="259" spans="2:14" x14ac:dyDescent="0.2"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</row>
    <row r="260" spans="2:14" x14ac:dyDescent="0.2">
      <c r="B260" s="116" t="s">
        <v>99</v>
      </c>
      <c r="C260" s="90"/>
      <c r="D260" s="90"/>
      <c r="E260" s="90"/>
      <c r="F260" s="90"/>
      <c r="G260" s="90"/>
      <c r="H260" s="90"/>
      <c r="I260" s="90"/>
      <c r="J260" s="90" t="s">
        <v>99</v>
      </c>
      <c r="K260" s="90"/>
      <c r="L260" s="90"/>
      <c r="M260" s="90"/>
      <c r="N260" s="90"/>
    </row>
    <row r="262" spans="2:14" x14ac:dyDescent="0.2"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M262" s="90"/>
      <c r="N262" s="103" t="s">
        <v>62</v>
      </c>
    </row>
    <row r="263" spans="2:14" x14ac:dyDescent="0.2"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M263" s="90"/>
      <c r="N263" s="103" t="s">
        <v>63</v>
      </c>
    </row>
    <row r="264" spans="2:14" x14ac:dyDescent="0.2"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M264" s="90"/>
      <c r="N264" s="103" t="s">
        <v>64</v>
      </c>
    </row>
    <row r="265" spans="2:14" x14ac:dyDescent="0.2"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</row>
    <row r="266" spans="2:14" x14ac:dyDescent="0.2">
      <c r="B266" s="90"/>
      <c r="C266" s="132" t="s">
        <v>65</v>
      </c>
      <c r="D266" s="132"/>
      <c r="E266" s="132"/>
      <c r="F266" s="132"/>
      <c r="G266" s="132"/>
      <c r="H266" s="132"/>
      <c r="I266" s="132"/>
      <c r="J266" s="132"/>
      <c r="K266" s="132"/>
      <c r="L266" s="132"/>
      <c r="M266" s="90"/>
      <c r="N266" s="90"/>
    </row>
    <row r="267" spans="2:14" x14ac:dyDescent="0.2">
      <c r="B267" s="90"/>
      <c r="C267" s="132" t="s">
        <v>66</v>
      </c>
      <c r="D267" s="132"/>
      <c r="E267" s="132"/>
      <c r="F267" s="132"/>
      <c r="G267" s="132"/>
      <c r="H267" s="132"/>
      <c r="I267" s="132"/>
      <c r="J267" s="132"/>
      <c r="K267" s="132"/>
      <c r="L267" s="132"/>
      <c r="M267" s="90"/>
      <c r="N267" s="90"/>
    </row>
    <row r="268" spans="2:14" x14ac:dyDescent="0.2">
      <c r="B268" s="90" t="s">
        <v>67</v>
      </c>
      <c r="C268" s="104"/>
      <c r="D268" s="104"/>
      <c r="E268" s="104"/>
      <c r="F268" s="104"/>
      <c r="G268" s="104"/>
      <c r="H268" s="104"/>
      <c r="I268" s="104"/>
      <c r="J268" s="104"/>
      <c r="K268" s="104"/>
      <c r="L268" s="132" t="s">
        <v>68</v>
      </c>
      <c r="M268" s="132"/>
      <c r="N268" s="132"/>
    </row>
    <row r="269" spans="2:14" x14ac:dyDescent="0.2">
      <c r="B269" s="90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</row>
    <row r="270" spans="2:14" x14ac:dyDescent="0.2">
      <c r="B270" s="90" t="s">
        <v>69</v>
      </c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</row>
    <row r="271" spans="2:14" x14ac:dyDescent="0.2">
      <c r="B271" s="90" t="s">
        <v>70</v>
      </c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</row>
    <row r="272" spans="2:14" x14ac:dyDescent="0.2">
      <c r="B272" s="90" t="s">
        <v>71</v>
      </c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</row>
    <row r="273" spans="2:15" x14ac:dyDescent="0.2">
      <c r="B273" s="90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</row>
    <row r="274" spans="2:15" x14ac:dyDescent="0.2"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</row>
    <row r="275" spans="2:15" x14ac:dyDescent="0.2">
      <c r="B275" s="133" t="s">
        <v>45</v>
      </c>
      <c r="C275" s="135" t="s">
        <v>72</v>
      </c>
      <c r="D275" s="137" t="s">
        <v>73</v>
      </c>
      <c r="E275" s="137" t="s">
        <v>74</v>
      </c>
      <c r="F275" s="137" t="s">
        <v>100</v>
      </c>
      <c r="G275" s="137" t="s">
        <v>75</v>
      </c>
      <c r="H275" s="137" t="s">
        <v>8</v>
      </c>
      <c r="I275" s="138" t="s">
        <v>76</v>
      </c>
      <c r="J275" s="138"/>
      <c r="K275" s="138"/>
      <c r="L275" s="138"/>
      <c r="M275" s="139" t="s">
        <v>77</v>
      </c>
      <c r="N275" s="140" t="s">
        <v>78</v>
      </c>
    </row>
    <row r="276" spans="2:15" x14ac:dyDescent="0.2">
      <c r="B276" s="134"/>
      <c r="C276" s="136"/>
      <c r="D276" s="137"/>
      <c r="E276" s="137"/>
      <c r="F276" s="137"/>
      <c r="G276" s="137"/>
      <c r="H276" s="137"/>
      <c r="I276" s="105" t="s">
        <v>79</v>
      </c>
      <c r="J276" s="105" t="s">
        <v>80</v>
      </c>
      <c r="K276" s="105" t="s">
        <v>81</v>
      </c>
      <c r="L276" s="105" t="s">
        <v>82</v>
      </c>
      <c r="M276" s="139"/>
      <c r="N276" s="141"/>
    </row>
    <row r="277" spans="2:15" x14ac:dyDescent="0.2">
      <c r="B277" s="122" t="s">
        <v>83</v>
      </c>
      <c r="C277" s="123"/>
      <c r="D277" s="123"/>
      <c r="E277" s="123"/>
      <c r="F277" s="123"/>
      <c r="G277" s="124"/>
      <c r="H277" s="106" t="s">
        <v>17</v>
      </c>
      <c r="I277" s="107">
        <v>108.37</v>
      </c>
      <c r="J277" s="107">
        <v>77.22</v>
      </c>
      <c r="K277" s="107">
        <v>39.119999999999997</v>
      </c>
      <c r="L277" s="107"/>
      <c r="M277" s="107">
        <v>6.18</v>
      </c>
      <c r="N277" s="107"/>
    </row>
    <row r="278" spans="2:15" x14ac:dyDescent="0.2">
      <c r="B278" s="125"/>
      <c r="C278" s="126"/>
      <c r="D278" s="126"/>
      <c r="E278" s="126"/>
      <c r="F278" s="126"/>
      <c r="G278" s="127"/>
      <c r="H278" s="106" t="s">
        <v>24</v>
      </c>
      <c r="I278" s="107">
        <v>810.55</v>
      </c>
      <c r="J278" s="107">
        <v>579.15</v>
      </c>
      <c r="K278" s="107">
        <v>291.38</v>
      </c>
      <c r="L278" s="107"/>
      <c r="M278" s="107">
        <v>25.23</v>
      </c>
      <c r="N278" s="107"/>
    </row>
    <row r="279" spans="2:15" x14ac:dyDescent="0.2">
      <c r="B279" s="125"/>
      <c r="C279" s="126"/>
      <c r="D279" s="126"/>
      <c r="E279" s="126"/>
      <c r="F279" s="126"/>
      <c r="G279" s="127"/>
      <c r="H279" s="106" t="s">
        <v>19</v>
      </c>
      <c r="I279" s="107">
        <v>64.349999999999994</v>
      </c>
      <c r="J279" s="107">
        <v>46.85</v>
      </c>
      <c r="K279" s="107">
        <v>23.94</v>
      </c>
      <c r="L279" s="107"/>
      <c r="M279" s="107">
        <v>1.29</v>
      </c>
      <c r="N279" s="107"/>
    </row>
    <row r="280" spans="2:15" x14ac:dyDescent="0.2">
      <c r="B280" s="125"/>
      <c r="C280" s="126"/>
      <c r="D280" s="126"/>
      <c r="E280" s="126"/>
      <c r="F280" s="126"/>
      <c r="G280" s="127"/>
      <c r="H280" s="106" t="s">
        <v>33</v>
      </c>
      <c r="I280" s="107">
        <v>64.349999999999994</v>
      </c>
      <c r="J280" s="107">
        <v>46.85</v>
      </c>
      <c r="K280" s="107">
        <v>23.94</v>
      </c>
      <c r="L280" s="107"/>
      <c r="M280" s="107">
        <v>1.29</v>
      </c>
      <c r="N280" s="107"/>
    </row>
    <row r="281" spans="2:15" x14ac:dyDescent="0.2">
      <c r="B281" s="128"/>
      <c r="C281" s="129"/>
      <c r="D281" s="129"/>
      <c r="E281" s="129"/>
      <c r="F281" s="129"/>
      <c r="G281" s="130"/>
      <c r="H281" s="106" t="s">
        <v>18</v>
      </c>
      <c r="I281" s="107">
        <v>20.59</v>
      </c>
      <c r="J281" s="107">
        <v>15.7</v>
      </c>
      <c r="K281" s="107">
        <v>7.98</v>
      </c>
      <c r="L281" s="107"/>
      <c r="M281" s="107">
        <v>0.51</v>
      </c>
      <c r="N281" s="107"/>
    </row>
    <row r="282" spans="2:15" x14ac:dyDescent="0.2">
      <c r="B282" s="108" t="s">
        <v>52</v>
      </c>
      <c r="C282" s="105" t="s">
        <v>84</v>
      </c>
      <c r="D282" s="108">
        <v>86</v>
      </c>
      <c r="E282" s="108">
        <v>10</v>
      </c>
      <c r="F282" s="108">
        <v>1</v>
      </c>
      <c r="G282" s="109">
        <v>10</v>
      </c>
      <c r="H282" s="110" t="s">
        <v>17</v>
      </c>
      <c r="I282" s="111">
        <v>144.38</v>
      </c>
      <c r="J282" s="111">
        <v>542.38</v>
      </c>
      <c r="K282" s="111">
        <v>103.5</v>
      </c>
      <c r="L282" s="92">
        <f>IFERROR(SUM(I282,J282,K282),"")</f>
        <v>790.26</v>
      </c>
      <c r="M282" s="112">
        <v>312.5</v>
      </c>
      <c r="N282" s="92">
        <f>IFERROR(SUM(L282,M282),"")</f>
        <v>1102.76</v>
      </c>
      <c r="O282" s="91" t="s">
        <v>196</v>
      </c>
    </row>
    <row r="283" spans="2:15" x14ac:dyDescent="0.2">
      <c r="B283" s="105"/>
      <c r="C283" s="105"/>
      <c r="D283" s="105"/>
      <c r="E283" s="105"/>
      <c r="F283" s="105"/>
      <c r="G283" s="105"/>
      <c r="H283" s="93" t="s">
        <v>85</v>
      </c>
      <c r="I283" s="94">
        <f>IFERROR(I282*I277,"")</f>
        <v>15646.4606</v>
      </c>
      <c r="J283" s="94">
        <f t="shared" ref="J283:K283" si="45">IFERROR(J282*J277,"")</f>
        <v>41882.583599999998</v>
      </c>
      <c r="K283" s="94">
        <f t="shared" si="45"/>
        <v>4048.9199999999996</v>
      </c>
      <c r="L283" s="94">
        <f>IFERROR(SUM(I283,J283,K283),"")</f>
        <v>61577.964199999995</v>
      </c>
      <c r="M283" s="94">
        <f>IFERROR(M282*M277,"")</f>
        <v>1931.25</v>
      </c>
      <c r="N283" s="94">
        <f>IFERROR(SUM(L283,M283),"")</f>
        <v>63509.214199999995</v>
      </c>
      <c r="O283" s="91" t="s">
        <v>274</v>
      </c>
    </row>
    <row r="284" spans="2:15" x14ac:dyDescent="0.2">
      <c r="B284" s="105"/>
      <c r="C284" s="105"/>
      <c r="D284" s="105"/>
      <c r="E284" s="105"/>
      <c r="F284" s="105"/>
      <c r="G284" s="105"/>
      <c r="H284" s="110" t="s">
        <v>24</v>
      </c>
      <c r="I284" s="111"/>
      <c r="J284" s="111">
        <v>1.75</v>
      </c>
      <c r="K284" s="111">
        <v>7.38</v>
      </c>
      <c r="L284" s="92">
        <f t="shared" ref="L284:L293" si="46">IFERROR(SUM(I284,J284,K284),"")</f>
        <v>9.129999999999999</v>
      </c>
      <c r="M284" s="112">
        <v>1</v>
      </c>
      <c r="N284" s="92">
        <f t="shared" ref="N284" si="47">IFERROR(SUM(L284,M284),"")</f>
        <v>10.129999999999999</v>
      </c>
      <c r="O284" s="91" t="s">
        <v>198</v>
      </c>
    </row>
    <row r="285" spans="2:15" x14ac:dyDescent="0.2">
      <c r="B285" s="105"/>
      <c r="C285" s="105"/>
      <c r="D285" s="105"/>
      <c r="E285" s="105"/>
      <c r="F285" s="105"/>
      <c r="G285" s="105"/>
      <c r="H285" s="93" t="s">
        <v>85</v>
      </c>
      <c r="I285" s="94">
        <f>IFERROR(I284*I278,"")</f>
        <v>0</v>
      </c>
      <c r="J285" s="94">
        <f t="shared" ref="J285:K285" si="48">IFERROR(J284*J278,"")</f>
        <v>1013.5124999999999</v>
      </c>
      <c r="K285" s="94">
        <f t="shared" si="48"/>
        <v>2150.3843999999999</v>
      </c>
      <c r="L285" s="94">
        <f t="shared" si="46"/>
        <v>3163.8968999999997</v>
      </c>
      <c r="M285" s="94">
        <f t="shared" ref="M285" si="49">IFERROR(M284*M278,"")</f>
        <v>25.23</v>
      </c>
      <c r="N285" s="94">
        <f>IFERROR(SUM(L285,M285),"")</f>
        <v>3189.1268999999998</v>
      </c>
      <c r="O285" s="91" t="s">
        <v>274</v>
      </c>
    </row>
    <row r="286" spans="2:15" x14ac:dyDescent="0.2">
      <c r="B286" s="105"/>
      <c r="C286" s="105"/>
      <c r="D286" s="105"/>
      <c r="E286" s="105"/>
      <c r="F286" s="105"/>
      <c r="G286" s="105"/>
      <c r="H286" s="95" t="s">
        <v>19</v>
      </c>
      <c r="I286" s="112">
        <v>0.21</v>
      </c>
      <c r="J286" s="112">
        <v>62.71</v>
      </c>
      <c r="K286" s="112">
        <v>55.66</v>
      </c>
      <c r="L286" s="92">
        <f t="shared" si="46"/>
        <v>118.58</v>
      </c>
      <c r="M286" s="112">
        <v>89.66</v>
      </c>
      <c r="N286" s="92">
        <f t="shared" ref="N286" si="50">IFERROR(SUM(L286,M286),"")</f>
        <v>208.24</v>
      </c>
      <c r="O286" s="91" t="s">
        <v>197</v>
      </c>
    </row>
    <row r="287" spans="2:15" x14ac:dyDescent="0.2">
      <c r="B287" s="105"/>
      <c r="C287" s="105"/>
      <c r="D287" s="105"/>
      <c r="E287" s="105"/>
      <c r="F287" s="105"/>
      <c r="G287" s="105"/>
      <c r="H287" s="93" t="s">
        <v>85</v>
      </c>
      <c r="I287" s="94">
        <f>IFERROR(I286*I279,"")</f>
        <v>13.513499999999999</v>
      </c>
      <c r="J287" s="94">
        <f>IFERROR(J286*J279,"")</f>
        <v>2937.9635000000003</v>
      </c>
      <c r="K287" s="94">
        <f>IFERROR(K286*K279,"")</f>
        <v>1332.5003999999999</v>
      </c>
      <c r="L287" s="94">
        <f t="shared" si="46"/>
        <v>4283.9773999999998</v>
      </c>
      <c r="M287" s="94">
        <f>IFERROR(M286*M279,"")</f>
        <v>115.6614</v>
      </c>
      <c r="N287" s="94">
        <f>IFERROR(SUM(L287,M287),"")</f>
        <v>4399.6387999999997</v>
      </c>
      <c r="O287" s="91" t="s">
        <v>274</v>
      </c>
    </row>
    <row r="288" spans="2:15" x14ac:dyDescent="0.2">
      <c r="B288" s="105"/>
      <c r="C288" s="105"/>
      <c r="D288" s="105"/>
      <c r="E288" s="105"/>
      <c r="F288" s="105"/>
      <c r="G288" s="105"/>
      <c r="H288" s="95" t="s">
        <v>33</v>
      </c>
      <c r="I288" s="112"/>
      <c r="J288" s="112" t="str">
        <f>IFERROR(INDEX(Извещение!$J$7:$T$79,MATCH(CONCATENATE(РАСЧЕТ!B282,"/",РАСЧЕТ!D282,"/",РАСЧЕТ!E282,"/",F282,"/",H288),Извещение!#REF!,0),3),"")</f>
        <v/>
      </c>
      <c r="K288" s="112" t="str">
        <f>IFERROR(INDEX(Извещение!$J$7:$T$79,MATCH(CONCATENATE(РАСЧЕТ!B282,"/",РАСЧЕТ!D282,"/",РАСЧЕТ!E282,"/",F282,"/",H288),Извещение!#REF!,0),4),"")</f>
        <v/>
      </c>
      <c r="L288" s="92">
        <f t="shared" si="46"/>
        <v>0</v>
      </c>
      <c r="M288" s="112" t="str">
        <f>IFERROR(INDEX(Извещение!$J$7:$T$79,MATCH(CONCATENATE(РАСЧЕТ!B282,"/",РАСЧЕТ!D282,"/",РАСЧЕТ!E282,"/",F282,"/",H288),Извещение!#REF!,0),6),"")</f>
        <v/>
      </c>
      <c r="N288" s="92">
        <f t="shared" ref="N288" si="51">IFERROR(SUM(L288,M288),"")</f>
        <v>0</v>
      </c>
      <c r="O288" s="91" t="s">
        <v>275</v>
      </c>
    </row>
    <row r="289" spans="2:15" x14ac:dyDescent="0.2">
      <c r="B289" s="105"/>
      <c r="C289" s="105"/>
      <c r="D289" s="105"/>
      <c r="E289" s="105"/>
      <c r="F289" s="105"/>
      <c r="G289" s="105"/>
      <c r="H289" s="93" t="s">
        <v>85</v>
      </c>
      <c r="I289" s="94">
        <f>IFERROR(I288*I280,"")</f>
        <v>0</v>
      </c>
      <c r="J289" s="94" t="str">
        <f>IFERROR(J288*J280,"")</f>
        <v/>
      </c>
      <c r="K289" s="94" t="str">
        <f>IFERROR(K288*K280,"")</f>
        <v/>
      </c>
      <c r="L289" s="94">
        <f t="shared" si="46"/>
        <v>0</v>
      </c>
      <c r="M289" s="94" t="str">
        <f>IFERROR(M288*M280,"")</f>
        <v/>
      </c>
      <c r="N289" s="94">
        <f>IFERROR(SUM(L289,M289),"")</f>
        <v>0</v>
      </c>
      <c r="O289" s="91" t="s">
        <v>274</v>
      </c>
    </row>
    <row r="290" spans="2:15" x14ac:dyDescent="0.2">
      <c r="B290" s="105"/>
      <c r="C290" s="105"/>
      <c r="D290" s="105"/>
      <c r="E290" s="105"/>
      <c r="F290" s="105"/>
      <c r="G290" s="105"/>
      <c r="H290" s="95" t="s">
        <v>18</v>
      </c>
      <c r="I290" s="112">
        <v>337.25</v>
      </c>
      <c r="J290" s="112">
        <v>325.25</v>
      </c>
      <c r="K290" s="112">
        <v>7.5</v>
      </c>
      <c r="L290" s="92">
        <f t="shared" si="46"/>
        <v>670</v>
      </c>
      <c r="M290" s="112">
        <v>207.13</v>
      </c>
      <c r="N290" s="92">
        <f t="shared" ref="N290" si="52">IFERROR(SUM(L290,M290),"")</f>
        <v>877.13</v>
      </c>
      <c r="O290" s="91" t="s">
        <v>195</v>
      </c>
    </row>
    <row r="291" spans="2:15" x14ac:dyDescent="0.2">
      <c r="B291" s="105"/>
      <c r="C291" s="105"/>
      <c r="D291" s="105"/>
      <c r="E291" s="105"/>
      <c r="F291" s="105"/>
      <c r="G291" s="105"/>
      <c r="H291" s="93" t="s">
        <v>85</v>
      </c>
      <c r="I291" s="94">
        <f>IFERROR(I290*I281,"")</f>
        <v>6943.9775</v>
      </c>
      <c r="J291" s="94">
        <f>IFERROR(J290*J281,"")</f>
        <v>5106.4250000000002</v>
      </c>
      <c r="K291" s="94">
        <f>IFERROR(K290*K281,"")</f>
        <v>59.85</v>
      </c>
      <c r="L291" s="94">
        <f t="shared" si="46"/>
        <v>12110.252500000001</v>
      </c>
      <c r="M291" s="94">
        <f>IFERROR(M290*M281,"")</f>
        <v>105.63630000000001</v>
      </c>
      <c r="N291" s="94">
        <f>IFERROR(SUM(L291,M291),"")</f>
        <v>12215.888800000001</v>
      </c>
      <c r="O291" s="91" t="s">
        <v>274</v>
      </c>
    </row>
    <row r="292" spans="2:15" x14ac:dyDescent="0.2">
      <c r="B292" s="105"/>
      <c r="C292" s="105"/>
      <c r="D292" s="105"/>
      <c r="E292" s="105"/>
      <c r="F292" s="105"/>
      <c r="G292" s="105"/>
      <c r="H292" s="96" t="s">
        <v>86</v>
      </c>
      <c r="I292" s="97">
        <f ca="1">SUM(I282:OFFSET(I292,-1,0))-I293</f>
        <v>481.83999999999651</v>
      </c>
      <c r="J292" s="97">
        <f ca="1">SUM(J282:OFFSET(J292,-1,0))-J293</f>
        <v>932.08999999999651</v>
      </c>
      <c r="K292" s="97">
        <f ca="1">SUM(K282:OFFSET(K292,-1,0))-K293</f>
        <v>174.04000000000087</v>
      </c>
      <c r="L292" s="97">
        <f t="shared" ca="1" si="46"/>
        <v>1587.9699999999939</v>
      </c>
      <c r="M292" s="97">
        <f ca="1">SUM(M282:OFFSET(M292,-1,0))-M293</f>
        <v>610.29</v>
      </c>
      <c r="N292" s="97">
        <f t="shared" ref="N292" ca="1" si="53">IFERROR(SUM(L292,M292),"")</f>
        <v>2198.2599999999939</v>
      </c>
      <c r="O292" s="91" t="s">
        <v>276</v>
      </c>
    </row>
    <row r="293" spans="2:15" x14ac:dyDescent="0.2">
      <c r="B293" s="105"/>
      <c r="C293" s="105"/>
      <c r="D293" s="105"/>
      <c r="E293" s="105"/>
      <c r="F293" s="105"/>
      <c r="G293" s="105"/>
      <c r="H293" s="96" t="s">
        <v>101</v>
      </c>
      <c r="I293" s="97">
        <f>SUMIF(H282:H291,"стоимость",I282:I291)</f>
        <v>22603.9516</v>
      </c>
      <c r="J293" s="97">
        <f>SUMIF(H282:H291,"стоимость",J282:J291)</f>
        <v>50940.484599999996</v>
      </c>
      <c r="K293" s="97">
        <f>SUMIF(H282:H291,"стоимость",K282:K291)</f>
        <v>7591.6547999999993</v>
      </c>
      <c r="L293" s="97">
        <f t="shared" si="46"/>
        <v>81136.091</v>
      </c>
      <c r="M293" s="97">
        <f>SUMIF(H282:H291,"стоимость",M282:M291)</f>
        <v>2177.7777000000001</v>
      </c>
      <c r="N293" s="97">
        <f>IFERROR(SUM(L293,M293),"")</f>
        <v>83313.868700000006</v>
      </c>
      <c r="O293" s="91" t="s">
        <v>277</v>
      </c>
    </row>
    <row r="294" spans="2:15" x14ac:dyDescent="0.2">
      <c r="B294" s="113"/>
      <c r="C294" s="113"/>
      <c r="D294" s="113"/>
      <c r="E294" s="113"/>
      <c r="F294" s="113"/>
      <c r="G294" s="114"/>
      <c r="H294" s="98"/>
      <c r="I294" s="98"/>
      <c r="J294" s="98"/>
      <c r="K294" s="98"/>
      <c r="L294" s="99"/>
      <c r="M294" s="98"/>
      <c r="N294" s="98"/>
    </row>
    <row r="295" spans="2:15" x14ac:dyDescent="0.2">
      <c r="B295" s="131" t="s">
        <v>87</v>
      </c>
      <c r="C295" s="131"/>
      <c r="D295" s="131"/>
      <c r="E295" s="131"/>
      <c r="F295" s="115"/>
      <c r="G295" s="90"/>
      <c r="H295" s="90"/>
      <c r="I295" s="90"/>
      <c r="J295" s="98"/>
      <c r="K295" s="98"/>
      <c r="L295" s="99"/>
      <c r="M295" s="98"/>
      <c r="N295" s="98"/>
    </row>
    <row r="296" spans="2:15" x14ac:dyDescent="0.2">
      <c r="B296" s="120" t="s">
        <v>133</v>
      </c>
      <c r="C296" s="120"/>
      <c r="D296" s="120"/>
      <c r="E296" s="120"/>
      <c r="F296" s="120"/>
      <c r="G296" s="120"/>
      <c r="H296" s="120"/>
      <c r="I296" s="120"/>
      <c r="J296" s="98"/>
      <c r="K296" s="98"/>
      <c r="L296" s="99"/>
      <c r="M296" s="98"/>
      <c r="N296" s="98"/>
    </row>
    <row r="297" spans="2:15" x14ac:dyDescent="0.2">
      <c r="B297" s="120" t="s">
        <v>88</v>
      </c>
      <c r="C297" s="120"/>
      <c r="D297" s="120"/>
      <c r="E297" s="120"/>
      <c r="F297" s="120"/>
      <c r="G297" s="120"/>
      <c r="H297" s="120"/>
      <c r="I297" s="120"/>
      <c r="J297" s="98"/>
      <c r="K297" s="98"/>
      <c r="L297" s="99"/>
      <c r="M297" s="98"/>
      <c r="N297" s="98"/>
    </row>
    <row r="298" spans="2:15" x14ac:dyDescent="0.2">
      <c r="B298" s="120" t="s">
        <v>89</v>
      </c>
      <c r="C298" s="120"/>
      <c r="D298" s="120"/>
      <c r="E298" s="120"/>
      <c r="F298" s="120"/>
      <c r="G298" s="120"/>
      <c r="H298" s="120"/>
      <c r="I298" s="120"/>
      <c r="J298" s="98"/>
      <c r="K298" s="98"/>
      <c r="L298" s="99"/>
      <c r="M298" s="98"/>
      <c r="N298" s="98"/>
    </row>
    <row r="299" spans="2:15" x14ac:dyDescent="0.2">
      <c r="B299" s="120" t="s">
        <v>90</v>
      </c>
      <c r="C299" s="120"/>
      <c r="D299" s="120"/>
      <c r="E299" s="120"/>
      <c r="F299" s="120"/>
      <c r="G299" s="120"/>
      <c r="H299" s="120"/>
      <c r="I299" s="120"/>
      <c r="J299" s="98"/>
      <c r="K299" s="98"/>
      <c r="L299" s="99"/>
      <c r="M299" s="98"/>
      <c r="N299" s="98"/>
    </row>
    <row r="300" spans="2:15" x14ac:dyDescent="0.2">
      <c r="B300" s="120" t="s">
        <v>91</v>
      </c>
      <c r="C300" s="120"/>
      <c r="D300" s="120"/>
      <c r="E300" s="120"/>
      <c r="F300" s="120"/>
      <c r="G300" s="120"/>
      <c r="H300" s="120"/>
      <c r="I300" s="120"/>
      <c r="J300" s="90"/>
      <c r="K300" s="90"/>
      <c r="L300" s="90"/>
      <c r="M300" s="90"/>
      <c r="N300" s="90"/>
    </row>
    <row r="301" spans="2:15" x14ac:dyDescent="0.2">
      <c r="B301" s="120" t="s">
        <v>92</v>
      </c>
      <c r="C301" s="120"/>
      <c r="D301" s="120"/>
      <c r="E301" s="120"/>
      <c r="F301" s="120"/>
      <c r="G301" s="120"/>
      <c r="H301" s="120"/>
      <c r="I301" s="120"/>
      <c r="J301" s="90"/>
      <c r="K301" s="90"/>
      <c r="L301" s="90"/>
      <c r="M301" s="90"/>
      <c r="N301" s="90"/>
    </row>
    <row r="302" spans="2:15" x14ac:dyDescent="0.2">
      <c r="B302" s="120" t="s">
        <v>93</v>
      </c>
      <c r="C302" s="120"/>
      <c r="D302" s="120"/>
      <c r="E302" s="120"/>
      <c r="F302" s="120"/>
      <c r="G302" s="120"/>
      <c r="H302" s="120"/>
      <c r="I302" s="120"/>
      <c r="J302" s="90"/>
      <c r="K302" s="90"/>
      <c r="L302" s="90"/>
      <c r="M302" s="90"/>
      <c r="N302" s="90"/>
    </row>
    <row r="303" spans="2:15" x14ac:dyDescent="0.2">
      <c r="B303" s="120" t="s">
        <v>94</v>
      </c>
      <c r="C303" s="120"/>
      <c r="D303" s="120"/>
      <c r="E303" s="120"/>
      <c r="F303" s="120"/>
      <c r="G303" s="120"/>
      <c r="H303" s="120"/>
      <c r="I303" s="120"/>
      <c r="J303" s="90"/>
      <c r="K303" s="90"/>
      <c r="L303" s="90"/>
      <c r="M303" s="90"/>
      <c r="N303" s="90"/>
    </row>
    <row r="304" spans="2:15" x14ac:dyDescent="0.2">
      <c r="B304" s="116"/>
      <c r="C304" s="116"/>
      <c r="D304" s="116"/>
      <c r="E304" s="116"/>
      <c r="F304" s="116"/>
      <c r="G304" s="116"/>
      <c r="H304" s="116"/>
      <c r="I304" s="116"/>
      <c r="J304" s="90"/>
      <c r="K304" s="90"/>
      <c r="L304" s="90"/>
      <c r="M304" s="90"/>
      <c r="N304" s="90"/>
    </row>
    <row r="305" spans="2:14" x14ac:dyDescent="0.2">
      <c r="B305" s="90" t="s">
        <v>95</v>
      </c>
      <c r="C305" s="90"/>
      <c r="D305" s="90"/>
      <c r="E305" s="90"/>
      <c r="F305" s="90"/>
      <c r="G305" s="90"/>
      <c r="H305" s="90"/>
      <c r="I305" s="90"/>
      <c r="J305" s="90" t="s">
        <v>96</v>
      </c>
      <c r="K305" s="90"/>
      <c r="L305" s="90"/>
      <c r="M305" s="90"/>
      <c r="N305" s="90"/>
    </row>
    <row r="306" spans="2:14" x14ac:dyDescent="0.2">
      <c r="B306" s="117" t="s">
        <v>132</v>
      </c>
      <c r="C306" s="117"/>
      <c r="D306" s="90"/>
      <c r="E306" s="90"/>
      <c r="F306" s="90"/>
      <c r="G306" s="90"/>
      <c r="H306" s="90"/>
      <c r="I306" s="90"/>
      <c r="J306" s="117"/>
      <c r="K306" s="117"/>
      <c r="L306" s="117"/>
      <c r="M306" s="90"/>
      <c r="N306" s="90"/>
    </row>
    <row r="307" spans="2:14" x14ac:dyDescent="0.2">
      <c r="B307" s="101" t="s">
        <v>97</v>
      </c>
      <c r="C307" s="90"/>
      <c r="D307" s="90"/>
      <c r="E307" s="90"/>
      <c r="F307" s="90"/>
      <c r="G307" s="90"/>
      <c r="H307" s="90"/>
      <c r="I307" s="90"/>
      <c r="J307" s="90" t="s">
        <v>97</v>
      </c>
      <c r="K307" s="90"/>
      <c r="L307" s="90"/>
      <c r="M307" s="90"/>
      <c r="N307" s="90"/>
    </row>
    <row r="308" spans="2:14" x14ac:dyDescent="0.2"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</row>
    <row r="309" spans="2:14" x14ac:dyDescent="0.2">
      <c r="B309" s="117"/>
      <c r="C309" s="117"/>
      <c r="D309" s="90"/>
      <c r="E309" s="90"/>
      <c r="F309" s="90"/>
      <c r="G309" s="90"/>
      <c r="H309" s="90"/>
      <c r="I309" s="90"/>
      <c r="J309" s="117"/>
      <c r="K309" s="117"/>
      <c r="L309" s="117"/>
      <c r="M309" s="90"/>
      <c r="N309" s="90"/>
    </row>
    <row r="310" spans="2:14" x14ac:dyDescent="0.2">
      <c r="B310" s="102" t="s">
        <v>98</v>
      </c>
      <c r="C310" s="90"/>
      <c r="D310" s="90"/>
      <c r="E310" s="90"/>
      <c r="F310" s="90"/>
      <c r="G310" s="90"/>
      <c r="H310" s="90"/>
      <c r="I310" s="90"/>
      <c r="J310" s="121" t="s">
        <v>98</v>
      </c>
      <c r="K310" s="121"/>
      <c r="L310" s="121"/>
      <c r="M310" s="90"/>
      <c r="N310" s="90"/>
    </row>
    <row r="311" spans="2:14" x14ac:dyDescent="0.2"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</row>
    <row r="312" spans="2:14" x14ac:dyDescent="0.2">
      <c r="B312" s="116" t="s">
        <v>99</v>
      </c>
      <c r="C312" s="90"/>
      <c r="D312" s="90"/>
      <c r="E312" s="90"/>
      <c r="F312" s="90"/>
      <c r="G312" s="90"/>
      <c r="H312" s="90"/>
      <c r="I312" s="90"/>
      <c r="J312" s="90" t="s">
        <v>99</v>
      </c>
      <c r="K312" s="90"/>
      <c r="L312" s="90"/>
      <c r="M312" s="90"/>
      <c r="N312" s="90"/>
    </row>
    <row r="314" spans="2:14" x14ac:dyDescent="0.2"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M314" s="90"/>
      <c r="N314" s="103" t="s">
        <v>62</v>
      </c>
    </row>
    <row r="315" spans="2:14" x14ac:dyDescent="0.2"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M315" s="90"/>
      <c r="N315" s="103" t="s">
        <v>63</v>
      </c>
    </row>
    <row r="316" spans="2:14" x14ac:dyDescent="0.2"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M316" s="90"/>
      <c r="N316" s="103" t="s">
        <v>64</v>
      </c>
    </row>
    <row r="317" spans="2:14" x14ac:dyDescent="0.2"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</row>
    <row r="318" spans="2:14" x14ac:dyDescent="0.2">
      <c r="B318" s="90"/>
      <c r="C318" s="132" t="s">
        <v>65</v>
      </c>
      <c r="D318" s="132"/>
      <c r="E318" s="132"/>
      <c r="F318" s="132"/>
      <c r="G318" s="132"/>
      <c r="H318" s="132"/>
      <c r="I318" s="132"/>
      <c r="J318" s="132"/>
      <c r="K318" s="132"/>
      <c r="L318" s="132"/>
      <c r="M318" s="90"/>
      <c r="N318" s="90"/>
    </row>
    <row r="319" spans="2:14" x14ac:dyDescent="0.2">
      <c r="B319" s="90"/>
      <c r="C319" s="132" t="s">
        <v>66</v>
      </c>
      <c r="D319" s="132"/>
      <c r="E319" s="132"/>
      <c r="F319" s="132"/>
      <c r="G319" s="132"/>
      <c r="H319" s="132"/>
      <c r="I319" s="132"/>
      <c r="J319" s="132"/>
      <c r="K319" s="132"/>
      <c r="L319" s="132"/>
      <c r="M319" s="90"/>
      <c r="N319" s="90"/>
    </row>
    <row r="320" spans="2:14" x14ac:dyDescent="0.2">
      <c r="B320" s="90" t="s">
        <v>67</v>
      </c>
      <c r="C320" s="104"/>
      <c r="D320" s="104"/>
      <c r="E320" s="104"/>
      <c r="F320" s="104"/>
      <c r="G320" s="104"/>
      <c r="H320" s="104"/>
      <c r="I320" s="104"/>
      <c r="J320" s="104"/>
      <c r="K320" s="104"/>
      <c r="L320" s="132" t="s">
        <v>68</v>
      </c>
      <c r="M320" s="132"/>
      <c r="N320" s="132"/>
    </row>
    <row r="321" spans="2:15" x14ac:dyDescent="0.2">
      <c r="B321" s="90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</row>
    <row r="322" spans="2:15" x14ac:dyDescent="0.2">
      <c r="B322" s="90" t="s">
        <v>69</v>
      </c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</row>
    <row r="323" spans="2:15" x14ac:dyDescent="0.2">
      <c r="B323" s="90" t="s">
        <v>70</v>
      </c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</row>
    <row r="324" spans="2:15" x14ac:dyDescent="0.2">
      <c r="B324" s="90" t="s">
        <v>71</v>
      </c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</row>
    <row r="325" spans="2:15" x14ac:dyDescent="0.2">
      <c r="B325" s="90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</row>
    <row r="326" spans="2:15" x14ac:dyDescent="0.2"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2:15" x14ac:dyDescent="0.2">
      <c r="B327" s="133" t="s">
        <v>45</v>
      </c>
      <c r="C327" s="135" t="s">
        <v>72</v>
      </c>
      <c r="D327" s="137" t="s">
        <v>73</v>
      </c>
      <c r="E327" s="137" t="s">
        <v>74</v>
      </c>
      <c r="F327" s="137" t="s">
        <v>100</v>
      </c>
      <c r="G327" s="137" t="s">
        <v>75</v>
      </c>
      <c r="H327" s="137" t="s">
        <v>8</v>
      </c>
      <c r="I327" s="138" t="s">
        <v>76</v>
      </c>
      <c r="J327" s="138"/>
      <c r="K327" s="138"/>
      <c r="L327" s="138"/>
      <c r="M327" s="139" t="s">
        <v>77</v>
      </c>
      <c r="N327" s="140" t="s">
        <v>78</v>
      </c>
    </row>
    <row r="328" spans="2:15" x14ac:dyDescent="0.2">
      <c r="B328" s="134"/>
      <c r="C328" s="136"/>
      <c r="D328" s="137"/>
      <c r="E328" s="137"/>
      <c r="F328" s="137"/>
      <c r="G328" s="137"/>
      <c r="H328" s="137"/>
      <c r="I328" s="105" t="s">
        <v>79</v>
      </c>
      <c r="J328" s="105" t="s">
        <v>80</v>
      </c>
      <c r="K328" s="105" t="s">
        <v>81</v>
      </c>
      <c r="L328" s="105" t="s">
        <v>82</v>
      </c>
      <c r="M328" s="139"/>
      <c r="N328" s="141"/>
    </row>
    <row r="329" spans="2:15" x14ac:dyDescent="0.2">
      <c r="B329" s="122" t="s">
        <v>83</v>
      </c>
      <c r="C329" s="123"/>
      <c r="D329" s="123"/>
      <c r="E329" s="123"/>
      <c r="F329" s="123"/>
      <c r="G329" s="124"/>
      <c r="H329" s="106" t="s">
        <v>17</v>
      </c>
      <c r="I329" s="107">
        <v>108.37</v>
      </c>
      <c r="J329" s="107">
        <v>77.22</v>
      </c>
      <c r="K329" s="107">
        <v>39.119999999999997</v>
      </c>
      <c r="L329" s="107"/>
      <c r="M329" s="107">
        <v>6.18</v>
      </c>
      <c r="N329" s="107"/>
    </row>
    <row r="330" spans="2:15" x14ac:dyDescent="0.2">
      <c r="B330" s="125"/>
      <c r="C330" s="126"/>
      <c r="D330" s="126"/>
      <c r="E330" s="126"/>
      <c r="F330" s="126"/>
      <c r="G330" s="127"/>
      <c r="H330" s="106" t="s">
        <v>24</v>
      </c>
      <c r="I330" s="107">
        <v>810.55</v>
      </c>
      <c r="J330" s="107">
        <v>579.15</v>
      </c>
      <c r="K330" s="107">
        <v>291.38</v>
      </c>
      <c r="L330" s="107"/>
      <c r="M330" s="107">
        <v>25.23</v>
      </c>
      <c r="N330" s="107"/>
    </row>
    <row r="331" spans="2:15" x14ac:dyDescent="0.2">
      <c r="B331" s="125"/>
      <c r="C331" s="126"/>
      <c r="D331" s="126"/>
      <c r="E331" s="126"/>
      <c r="F331" s="126"/>
      <c r="G331" s="127"/>
      <c r="H331" s="106" t="s">
        <v>19</v>
      </c>
      <c r="I331" s="107">
        <v>64.349999999999994</v>
      </c>
      <c r="J331" s="107">
        <v>46.85</v>
      </c>
      <c r="K331" s="107">
        <v>23.94</v>
      </c>
      <c r="L331" s="107"/>
      <c r="M331" s="107">
        <v>1.29</v>
      </c>
      <c r="N331" s="107"/>
    </row>
    <row r="332" spans="2:15" x14ac:dyDescent="0.2">
      <c r="B332" s="125"/>
      <c r="C332" s="126"/>
      <c r="D332" s="126"/>
      <c r="E332" s="126"/>
      <c r="F332" s="126"/>
      <c r="G332" s="127"/>
      <c r="H332" s="106" t="s">
        <v>33</v>
      </c>
      <c r="I332" s="107">
        <v>64.349999999999994</v>
      </c>
      <c r="J332" s="107">
        <v>46.85</v>
      </c>
      <c r="K332" s="107">
        <v>23.94</v>
      </c>
      <c r="L332" s="107"/>
      <c r="M332" s="107">
        <v>1.29</v>
      </c>
      <c r="N332" s="107"/>
    </row>
    <row r="333" spans="2:15" x14ac:dyDescent="0.2">
      <c r="B333" s="128"/>
      <c r="C333" s="129"/>
      <c r="D333" s="129"/>
      <c r="E333" s="129"/>
      <c r="F333" s="129"/>
      <c r="G333" s="130"/>
      <c r="H333" s="106" t="s">
        <v>18</v>
      </c>
      <c r="I333" s="107">
        <v>20.59</v>
      </c>
      <c r="J333" s="107">
        <v>15.7</v>
      </c>
      <c r="K333" s="107">
        <v>7.98</v>
      </c>
      <c r="L333" s="107"/>
      <c r="M333" s="107">
        <v>0.51</v>
      </c>
      <c r="N333" s="107"/>
    </row>
    <row r="334" spans="2:15" x14ac:dyDescent="0.2">
      <c r="B334" s="108" t="s">
        <v>23</v>
      </c>
      <c r="C334" s="105" t="s">
        <v>84</v>
      </c>
      <c r="D334" s="108">
        <v>3</v>
      </c>
      <c r="E334" s="108">
        <v>10</v>
      </c>
      <c r="F334" s="108">
        <v>1</v>
      </c>
      <c r="G334" s="109">
        <v>10</v>
      </c>
      <c r="H334" s="110" t="s">
        <v>17</v>
      </c>
      <c r="I334" s="111"/>
      <c r="J334" s="111">
        <v>92.4</v>
      </c>
      <c r="K334" s="111">
        <v>43.2</v>
      </c>
      <c r="L334" s="92">
        <f>IFERROR(SUM(I334,J334,K334),"")</f>
        <v>135.60000000000002</v>
      </c>
      <c r="M334" s="112">
        <v>120.1</v>
      </c>
      <c r="N334" s="92">
        <f>IFERROR(SUM(L334,M334),"")</f>
        <v>255.70000000000002</v>
      </c>
      <c r="O334" s="91" t="s">
        <v>201</v>
      </c>
    </row>
    <row r="335" spans="2:15" x14ac:dyDescent="0.2">
      <c r="B335" s="105"/>
      <c r="C335" s="105"/>
      <c r="D335" s="105"/>
      <c r="E335" s="105"/>
      <c r="F335" s="105"/>
      <c r="G335" s="105"/>
      <c r="H335" s="93" t="s">
        <v>85</v>
      </c>
      <c r="I335" s="94">
        <f>IFERROR(I334*I329,"")</f>
        <v>0</v>
      </c>
      <c r="J335" s="94">
        <f t="shared" ref="J335:K335" si="54">IFERROR(J334*J329,"")</f>
        <v>7135.1280000000006</v>
      </c>
      <c r="K335" s="94">
        <f t="shared" si="54"/>
        <v>1689.9839999999999</v>
      </c>
      <c r="L335" s="94">
        <f>IFERROR(SUM(I335,J335,K335),"")</f>
        <v>8825.112000000001</v>
      </c>
      <c r="M335" s="94">
        <f>IFERROR(M334*M329,"")</f>
        <v>742.21799999999996</v>
      </c>
      <c r="N335" s="94">
        <f>IFERROR(SUM(L335,M335),"")</f>
        <v>9567.3300000000017</v>
      </c>
      <c r="O335" s="91" t="s">
        <v>278</v>
      </c>
    </row>
    <row r="336" spans="2:15" x14ac:dyDescent="0.2">
      <c r="B336" s="105"/>
      <c r="C336" s="105"/>
      <c r="D336" s="105"/>
      <c r="E336" s="105"/>
      <c r="F336" s="105"/>
      <c r="G336" s="105"/>
      <c r="H336" s="110" t="s">
        <v>24</v>
      </c>
      <c r="I336" s="111"/>
      <c r="J336" s="111" t="str">
        <f>IFERROR(INDEX(Извещение!$J$7:$T$79,MATCH(CONCATENATE(РАСЧЕТ!B334,"/",РАСЧЕТ!D334,"/",РАСЧЕТ!E334,"/",F334,"/",H336),Извещение!#REF!,0),3),"")</f>
        <v/>
      </c>
      <c r="K336" s="111" t="str">
        <f>IFERROR(INDEX(Извещение!$J$7:$T$79,MATCH(CONCATENATE(РАСЧЕТ!B334,"/",РАСЧЕТ!D334,"/",РАСЧЕТ!E334,"/",F334,"/",H336),Извещение!#REF!,0),4),"")</f>
        <v/>
      </c>
      <c r="L336" s="92">
        <f t="shared" ref="L336:L345" si="55">IFERROR(SUM(I336,J336,K336),"")</f>
        <v>0</v>
      </c>
      <c r="M336" s="112" t="str">
        <f>IFERROR(INDEX(Извещение!$J$7:$T$79,MATCH(CONCATENATE(РАСЧЕТ!B334,"/",РАСЧЕТ!D334,"/",РАСЧЕТ!E334,"/",F334,"/",H336),Извещение!#REF!,0),6),"")</f>
        <v/>
      </c>
      <c r="N336" s="92">
        <f t="shared" ref="N336" si="56">IFERROR(SUM(L336,M336),"")</f>
        <v>0</v>
      </c>
      <c r="O336" s="91" t="s">
        <v>279</v>
      </c>
    </row>
    <row r="337" spans="2:15" x14ac:dyDescent="0.2">
      <c r="B337" s="105"/>
      <c r="C337" s="105"/>
      <c r="D337" s="105"/>
      <c r="E337" s="105"/>
      <c r="F337" s="105"/>
      <c r="G337" s="105"/>
      <c r="H337" s="93" t="s">
        <v>85</v>
      </c>
      <c r="I337" s="94">
        <f>IFERROR(I336*I330,"")</f>
        <v>0</v>
      </c>
      <c r="J337" s="94" t="str">
        <f t="shared" ref="J337:K337" si="57">IFERROR(J336*J330,"")</f>
        <v/>
      </c>
      <c r="K337" s="94" t="str">
        <f t="shared" si="57"/>
        <v/>
      </c>
      <c r="L337" s="94">
        <f t="shared" si="55"/>
        <v>0</v>
      </c>
      <c r="M337" s="94" t="str">
        <f t="shared" ref="M337" si="58">IFERROR(M336*M330,"")</f>
        <v/>
      </c>
      <c r="N337" s="94">
        <f>IFERROR(SUM(L337,M337),"")</f>
        <v>0</v>
      </c>
      <c r="O337" s="91" t="s">
        <v>278</v>
      </c>
    </row>
    <row r="338" spans="2:15" x14ac:dyDescent="0.2">
      <c r="B338" s="105"/>
      <c r="C338" s="105"/>
      <c r="D338" s="105"/>
      <c r="E338" s="105"/>
      <c r="F338" s="105"/>
      <c r="G338" s="105"/>
      <c r="H338" s="95" t="s">
        <v>19</v>
      </c>
      <c r="I338" s="112"/>
      <c r="J338" s="112"/>
      <c r="K338" s="112"/>
      <c r="L338" s="92">
        <f t="shared" si="55"/>
        <v>0</v>
      </c>
      <c r="M338" s="112"/>
      <c r="N338" s="92">
        <f t="shared" ref="N338" si="59">IFERROR(SUM(L338,M338),"")</f>
        <v>0</v>
      </c>
      <c r="O338" s="91" t="s">
        <v>280</v>
      </c>
    </row>
    <row r="339" spans="2:15" x14ac:dyDescent="0.2">
      <c r="B339" s="105"/>
      <c r="C339" s="105"/>
      <c r="D339" s="105"/>
      <c r="E339" s="105"/>
      <c r="F339" s="105"/>
      <c r="G339" s="105"/>
      <c r="H339" s="93" t="s">
        <v>85</v>
      </c>
      <c r="I339" s="94">
        <f>IFERROR(I338*I331,"")</f>
        <v>0</v>
      </c>
      <c r="J339" s="94">
        <f>IFERROR(J338*J331,"")</f>
        <v>0</v>
      </c>
      <c r="K339" s="94">
        <f>IFERROR(K338*K331,"")</f>
        <v>0</v>
      </c>
      <c r="L339" s="94">
        <f t="shared" si="55"/>
        <v>0</v>
      </c>
      <c r="M339" s="94">
        <f>IFERROR(M338*M331,"")</f>
        <v>0</v>
      </c>
      <c r="N339" s="94">
        <f>IFERROR(SUM(L339,M339),"")</f>
        <v>0</v>
      </c>
      <c r="O339" s="91" t="s">
        <v>278</v>
      </c>
    </row>
    <row r="340" spans="2:15" x14ac:dyDescent="0.2">
      <c r="B340" s="105"/>
      <c r="C340" s="105"/>
      <c r="D340" s="105"/>
      <c r="E340" s="105"/>
      <c r="F340" s="105"/>
      <c r="G340" s="105"/>
      <c r="H340" s="95" t="s">
        <v>33</v>
      </c>
      <c r="I340" s="112"/>
      <c r="J340" s="112" t="str">
        <f>IFERROR(INDEX(Извещение!$J$7:$T$79,MATCH(CONCATENATE(РАСЧЕТ!B334,"/",РАСЧЕТ!D334,"/",РАСЧЕТ!E334,"/",F334,"/",H340),Извещение!#REF!,0),3),"")</f>
        <v/>
      </c>
      <c r="K340" s="112" t="str">
        <f>IFERROR(INDEX(Извещение!$J$7:$T$79,MATCH(CONCATENATE(РАСЧЕТ!B334,"/",РАСЧЕТ!D334,"/",РАСЧЕТ!E334,"/",F334,"/",H340),Извещение!#REF!,0),4),"")</f>
        <v/>
      </c>
      <c r="L340" s="92">
        <f t="shared" si="55"/>
        <v>0</v>
      </c>
      <c r="M340" s="112" t="str">
        <f>IFERROR(INDEX(Извещение!$J$7:$T$79,MATCH(CONCATENATE(РАСЧЕТ!B334,"/",РАСЧЕТ!D334,"/",РАСЧЕТ!E334,"/",F334,"/",H340),Извещение!#REF!,0),6),"")</f>
        <v/>
      </c>
      <c r="N340" s="92">
        <f t="shared" ref="N340" si="60">IFERROR(SUM(L340,M340),"")</f>
        <v>0</v>
      </c>
      <c r="O340" s="91" t="s">
        <v>281</v>
      </c>
    </row>
    <row r="341" spans="2:15" x14ac:dyDescent="0.2">
      <c r="B341" s="105"/>
      <c r="C341" s="105"/>
      <c r="D341" s="105"/>
      <c r="E341" s="105"/>
      <c r="F341" s="105"/>
      <c r="G341" s="105"/>
      <c r="H341" s="93" t="s">
        <v>85</v>
      </c>
      <c r="I341" s="94">
        <f>IFERROR(I340*I332,"")</f>
        <v>0</v>
      </c>
      <c r="J341" s="94" t="str">
        <f>IFERROR(J340*J332,"")</f>
        <v/>
      </c>
      <c r="K341" s="94" t="str">
        <f>IFERROR(K340*K332,"")</f>
        <v/>
      </c>
      <c r="L341" s="94">
        <f t="shared" si="55"/>
        <v>0</v>
      </c>
      <c r="M341" s="94" t="str">
        <f>IFERROR(M340*M332,"")</f>
        <v/>
      </c>
      <c r="N341" s="94">
        <f>IFERROR(SUM(L341,M341),"")</f>
        <v>0</v>
      </c>
      <c r="O341" s="91" t="s">
        <v>278</v>
      </c>
    </row>
    <row r="342" spans="2:15" x14ac:dyDescent="0.2">
      <c r="B342" s="105"/>
      <c r="C342" s="105"/>
      <c r="D342" s="105"/>
      <c r="E342" s="105"/>
      <c r="F342" s="105"/>
      <c r="G342" s="105"/>
      <c r="H342" s="95" t="s">
        <v>18</v>
      </c>
      <c r="I342" s="112">
        <v>58.9</v>
      </c>
      <c r="J342" s="112">
        <v>869.6</v>
      </c>
      <c r="K342" s="112">
        <v>37.799999999999997</v>
      </c>
      <c r="L342" s="92">
        <f t="shared" si="55"/>
        <v>966.3</v>
      </c>
      <c r="M342" s="112">
        <v>830.7</v>
      </c>
      <c r="N342" s="92">
        <f t="shared" ref="N342" si="61">IFERROR(SUM(L342,M342),"")</f>
        <v>1797</v>
      </c>
      <c r="O342" s="91" t="s">
        <v>200</v>
      </c>
    </row>
    <row r="343" spans="2:15" x14ac:dyDescent="0.2">
      <c r="B343" s="105"/>
      <c r="C343" s="105"/>
      <c r="D343" s="105"/>
      <c r="E343" s="105"/>
      <c r="F343" s="105"/>
      <c r="G343" s="105"/>
      <c r="H343" s="93" t="s">
        <v>85</v>
      </c>
      <c r="I343" s="94">
        <f>IFERROR(I342*I333,"")</f>
        <v>1212.751</v>
      </c>
      <c r="J343" s="94">
        <f>IFERROR(J342*J333,"")</f>
        <v>13652.72</v>
      </c>
      <c r="K343" s="94">
        <f>IFERROR(K342*K333,"")</f>
        <v>301.64400000000001</v>
      </c>
      <c r="L343" s="94">
        <f t="shared" si="55"/>
        <v>15167.115</v>
      </c>
      <c r="M343" s="94">
        <f>IFERROR(M342*M333,"")</f>
        <v>423.65700000000004</v>
      </c>
      <c r="N343" s="94">
        <f>IFERROR(SUM(L343,M343),"")</f>
        <v>15590.771999999999</v>
      </c>
      <c r="O343" s="91" t="s">
        <v>278</v>
      </c>
    </row>
    <row r="344" spans="2:15" x14ac:dyDescent="0.2">
      <c r="B344" s="105"/>
      <c r="C344" s="105"/>
      <c r="D344" s="105"/>
      <c r="E344" s="105"/>
      <c r="F344" s="105"/>
      <c r="G344" s="105"/>
      <c r="H344" s="96" t="s">
        <v>86</v>
      </c>
      <c r="I344" s="97">
        <f ca="1">SUM(I334:OFFSET(I344,-1,0))-I345</f>
        <v>58.900000000000091</v>
      </c>
      <c r="J344" s="97">
        <f ca="1">SUM(J334:OFFSET(J344,-1,0))-J345</f>
        <v>962</v>
      </c>
      <c r="K344" s="97">
        <f ca="1">SUM(K334:OFFSET(K344,-1,0))-K345</f>
        <v>80.999999999999773</v>
      </c>
      <c r="L344" s="97">
        <f t="shared" ca="1" si="55"/>
        <v>1101.8999999999999</v>
      </c>
      <c r="M344" s="97">
        <f ca="1">SUM(M334:OFFSET(M344,-1,0))-M345</f>
        <v>950.80000000000018</v>
      </c>
      <c r="N344" s="97">
        <f t="shared" ref="N344" ca="1" si="62">IFERROR(SUM(L344,M344),"")</f>
        <v>2052.6999999999998</v>
      </c>
      <c r="O344" s="91" t="s">
        <v>282</v>
      </c>
    </row>
    <row r="345" spans="2:15" x14ac:dyDescent="0.2">
      <c r="B345" s="105"/>
      <c r="C345" s="105"/>
      <c r="D345" s="105"/>
      <c r="E345" s="105"/>
      <c r="F345" s="105"/>
      <c r="G345" s="105"/>
      <c r="H345" s="96" t="s">
        <v>101</v>
      </c>
      <c r="I345" s="97">
        <f>SUMIF(H334:H343,"стоимость",I334:I343)</f>
        <v>1212.751</v>
      </c>
      <c r="J345" s="97">
        <f>SUMIF(H334:H343,"стоимость",J334:J343)</f>
        <v>20787.847999999998</v>
      </c>
      <c r="K345" s="97">
        <f>SUMIF(H334:H343,"стоимость",K334:K343)</f>
        <v>1991.6279999999999</v>
      </c>
      <c r="L345" s="97">
        <f t="shared" si="55"/>
        <v>23992.226999999999</v>
      </c>
      <c r="M345" s="97">
        <f>SUMIF(H334:H343,"стоимость",M334:M343)</f>
        <v>1165.875</v>
      </c>
      <c r="N345" s="97">
        <f>IFERROR(SUM(L345,M345),"")</f>
        <v>25158.101999999999</v>
      </c>
      <c r="O345" s="91" t="s">
        <v>283</v>
      </c>
    </row>
    <row r="346" spans="2:15" x14ac:dyDescent="0.2">
      <c r="B346" s="113"/>
      <c r="C346" s="113"/>
      <c r="D346" s="113"/>
      <c r="E346" s="113"/>
      <c r="F346" s="113"/>
      <c r="G346" s="114"/>
      <c r="H346" s="98"/>
      <c r="I346" s="98"/>
      <c r="J346" s="98"/>
      <c r="K346" s="98"/>
      <c r="L346" s="99"/>
      <c r="M346" s="98"/>
      <c r="N346" s="98"/>
    </row>
    <row r="347" spans="2:15" x14ac:dyDescent="0.2">
      <c r="B347" s="131" t="s">
        <v>87</v>
      </c>
      <c r="C347" s="131"/>
      <c r="D347" s="131"/>
      <c r="E347" s="131"/>
      <c r="F347" s="115"/>
      <c r="G347" s="90"/>
      <c r="H347" s="90"/>
      <c r="I347" s="90"/>
      <c r="J347" s="98"/>
      <c r="K347" s="98"/>
      <c r="L347" s="99"/>
      <c r="M347" s="98"/>
      <c r="N347" s="98"/>
    </row>
    <row r="348" spans="2:15" x14ac:dyDescent="0.2">
      <c r="B348" s="120" t="s">
        <v>133</v>
      </c>
      <c r="C348" s="120"/>
      <c r="D348" s="120"/>
      <c r="E348" s="120"/>
      <c r="F348" s="120"/>
      <c r="G348" s="120"/>
      <c r="H348" s="120"/>
      <c r="I348" s="120"/>
      <c r="J348" s="98"/>
      <c r="K348" s="98"/>
      <c r="L348" s="99"/>
      <c r="M348" s="98"/>
      <c r="N348" s="98"/>
    </row>
    <row r="349" spans="2:15" x14ac:dyDescent="0.2">
      <c r="B349" s="120" t="s">
        <v>88</v>
      </c>
      <c r="C349" s="120"/>
      <c r="D349" s="120"/>
      <c r="E349" s="120"/>
      <c r="F349" s="120"/>
      <c r="G349" s="120"/>
      <c r="H349" s="120"/>
      <c r="I349" s="120"/>
      <c r="J349" s="98"/>
      <c r="K349" s="98"/>
      <c r="L349" s="99"/>
      <c r="M349" s="98"/>
      <c r="N349" s="98"/>
    </row>
    <row r="350" spans="2:15" x14ac:dyDescent="0.2">
      <c r="B350" s="120" t="s">
        <v>89</v>
      </c>
      <c r="C350" s="120"/>
      <c r="D350" s="120"/>
      <c r="E350" s="120"/>
      <c r="F350" s="120"/>
      <c r="G350" s="120"/>
      <c r="H350" s="120"/>
      <c r="I350" s="120"/>
      <c r="J350" s="98"/>
      <c r="K350" s="98"/>
      <c r="L350" s="99"/>
      <c r="M350" s="98"/>
      <c r="N350" s="98"/>
    </row>
    <row r="351" spans="2:15" x14ac:dyDescent="0.2">
      <c r="B351" s="120" t="s">
        <v>90</v>
      </c>
      <c r="C351" s="120"/>
      <c r="D351" s="120"/>
      <c r="E351" s="120"/>
      <c r="F351" s="120"/>
      <c r="G351" s="120"/>
      <c r="H351" s="120"/>
      <c r="I351" s="120"/>
      <c r="J351" s="98"/>
      <c r="K351" s="98"/>
      <c r="L351" s="99"/>
      <c r="M351" s="98"/>
      <c r="N351" s="98"/>
    </row>
    <row r="352" spans="2:15" x14ac:dyDescent="0.2">
      <c r="B352" s="120" t="s">
        <v>91</v>
      </c>
      <c r="C352" s="120"/>
      <c r="D352" s="120"/>
      <c r="E352" s="120"/>
      <c r="F352" s="120"/>
      <c r="G352" s="120"/>
      <c r="H352" s="120"/>
      <c r="I352" s="120"/>
      <c r="J352" s="90"/>
      <c r="K352" s="90"/>
      <c r="L352" s="90"/>
      <c r="M352" s="90"/>
      <c r="N352" s="90"/>
    </row>
    <row r="353" spans="2:14" x14ac:dyDescent="0.2">
      <c r="B353" s="120" t="s">
        <v>92</v>
      </c>
      <c r="C353" s="120"/>
      <c r="D353" s="120"/>
      <c r="E353" s="120"/>
      <c r="F353" s="120"/>
      <c r="G353" s="120"/>
      <c r="H353" s="120"/>
      <c r="I353" s="120"/>
      <c r="J353" s="90"/>
      <c r="K353" s="90"/>
      <c r="L353" s="90"/>
      <c r="M353" s="90"/>
      <c r="N353" s="90"/>
    </row>
    <row r="354" spans="2:14" x14ac:dyDescent="0.2">
      <c r="B354" s="120" t="s">
        <v>93</v>
      </c>
      <c r="C354" s="120"/>
      <c r="D354" s="120"/>
      <c r="E354" s="120"/>
      <c r="F354" s="120"/>
      <c r="G354" s="120"/>
      <c r="H354" s="120"/>
      <c r="I354" s="120"/>
      <c r="J354" s="90"/>
      <c r="K354" s="90"/>
      <c r="L354" s="90"/>
      <c r="M354" s="90"/>
      <c r="N354" s="90"/>
    </row>
    <row r="355" spans="2:14" x14ac:dyDescent="0.2">
      <c r="B355" s="120" t="s">
        <v>94</v>
      </c>
      <c r="C355" s="120"/>
      <c r="D355" s="120"/>
      <c r="E355" s="120"/>
      <c r="F355" s="120"/>
      <c r="G355" s="120"/>
      <c r="H355" s="120"/>
      <c r="I355" s="120"/>
      <c r="J355" s="90"/>
      <c r="K355" s="90"/>
      <c r="L355" s="90"/>
      <c r="M355" s="90"/>
      <c r="N355" s="90"/>
    </row>
    <row r="356" spans="2:14" x14ac:dyDescent="0.2">
      <c r="B356" s="116"/>
      <c r="C356" s="116"/>
      <c r="D356" s="116"/>
      <c r="E356" s="116"/>
      <c r="F356" s="116"/>
      <c r="G356" s="116"/>
      <c r="H356" s="116"/>
      <c r="I356" s="116"/>
      <c r="J356" s="90"/>
      <c r="K356" s="90"/>
      <c r="L356" s="90"/>
      <c r="M356" s="90"/>
      <c r="N356" s="90"/>
    </row>
    <row r="357" spans="2:14" x14ac:dyDescent="0.2">
      <c r="B357" s="90" t="s">
        <v>95</v>
      </c>
      <c r="C357" s="90"/>
      <c r="D357" s="90"/>
      <c r="E357" s="90"/>
      <c r="F357" s="90"/>
      <c r="G357" s="90"/>
      <c r="H357" s="90"/>
      <c r="I357" s="90"/>
      <c r="J357" s="90" t="s">
        <v>96</v>
      </c>
      <c r="K357" s="90"/>
      <c r="L357" s="90"/>
      <c r="M357" s="90"/>
      <c r="N357" s="90"/>
    </row>
    <row r="358" spans="2:14" x14ac:dyDescent="0.2">
      <c r="B358" s="117" t="s">
        <v>132</v>
      </c>
      <c r="C358" s="117"/>
      <c r="D358" s="90"/>
      <c r="E358" s="90"/>
      <c r="F358" s="90"/>
      <c r="G358" s="90"/>
      <c r="H358" s="90"/>
      <c r="I358" s="90"/>
      <c r="J358" s="117"/>
      <c r="K358" s="117"/>
      <c r="L358" s="117"/>
      <c r="M358" s="90"/>
      <c r="N358" s="90"/>
    </row>
    <row r="359" spans="2:14" x14ac:dyDescent="0.2">
      <c r="B359" s="101" t="s">
        <v>97</v>
      </c>
      <c r="C359" s="90"/>
      <c r="D359" s="90"/>
      <c r="E359" s="90"/>
      <c r="F359" s="90"/>
      <c r="G359" s="90"/>
      <c r="H359" s="90"/>
      <c r="I359" s="90"/>
      <c r="J359" s="90" t="s">
        <v>97</v>
      </c>
      <c r="K359" s="90"/>
      <c r="L359" s="90"/>
      <c r="M359" s="90"/>
      <c r="N359" s="90"/>
    </row>
    <row r="360" spans="2:14" x14ac:dyDescent="0.2"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</row>
    <row r="361" spans="2:14" x14ac:dyDescent="0.2">
      <c r="B361" s="117"/>
      <c r="C361" s="117"/>
      <c r="D361" s="90"/>
      <c r="E361" s="90"/>
      <c r="F361" s="90"/>
      <c r="G361" s="90"/>
      <c r="H361" s="90"/>
      <c r="I361" s="90"/>
      <c r="J361" s="117"/>
      <c r="K361" s="117"/>
      <c r="L361" s="117"/>
      <c r="M361" s="90"/>
      <c r="N361" s="90"/>
    </row>
    <row r="362" spans="2:14" x14ac:dyDescent="0.2">
      <c r="B362" s="102" t="s">
        <v>98</v>
      </c>
      <c r="C362" s="90"/>
      <c r="D362" s="90"/>
      <c r="E362" s="90"/>
      <c r="F362" s="90"/>
      <c r="G362" s="90"/>
      <c r="H362" s="90"/>
      <c r="I362" s="90"/>
      <c r="J362" s="121" t="s">
        <v>98</v>
      </c>
      <c r="K362" s="121"/>
      <c r="L362" s="121"/>
      <c r="M362" s="90"/>
      <c r="N362" s="90"/>
    </row>
    <row r="363" spans="2:14" x14ac:dyDescent="0.2"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</row>
    <row r="364" spans="2:14" x14ac:dyDescent="0.2">
      <c r="B364" s="116" t="s">
        <v>99</v>
      </c>
      <c r="C364" s="90"/>
      <c r="D364" s="90"/>
      <c r="E364" s="90"/>
      <c r="F364" s="90"/>
      <c r="G364" s="90"/>
      <c r="H364" s="90"/>
      <c r="I364" s="90"/>
      <c r="J364" s="90" t="s">
        <v>99</v>
      </c>
      <c r="K364" s="90"/>
      <c r="L364" s="90"/>
      <c r="M364" s="90"/>
      <c r="N364" s="90"/>
    </row>
    <row r="366" spans="2:14" x14ac:dyDescent="0.2"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M366" s="90"/>
      <c r="N366" s="103" t="s">
        <v>62</v>
      </c>
    </row>
    <row r="367" spans="2:14" x14ac:dyDescent="0.2"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M367" s="90"/>
      <c r="N367" s="103" t="s">
        <v>63</v>
      </c>
    </row>
    <row r="368" spans="2:14" x14ac:dyDescent="0.2"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M368" s="90"/>
      <c r="N368" s="103" t="s">
        <v>64</v>
      </c>
    </row>
    <row r="369" spans="2:14" x14ac:dyDescent="0.2"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</row>
    <row r="370" spans="2:14" x14ac:dyDescent="0.2">
      <c r="B370" s="90"/>
      <c r="C370" s="132" t="s">
        <v>65</v>
      </c>
      <c r="D370" s="132"/>
      <c r="E370" s="132"/>
      <c r="F370" s="132"/>
      <c r="G370" s="132"/>
      <c r="H370" s="132"/>
      <c r="I370" s="132"/>
      <c r="J370" s="132"/>
      <c r="K370" s="132"/>
      <c r="L370" s="132"/>
      <c r="M370" s="90"/>
      <c r="N370" s="90"/>
    </row>
    <row r="371" spans="2:14" x14ac:dyDescent="0.2">
      <c r="B371" s="90"/>
      <c r="C371" s="132" t="s">
        <v>66</v>
      </c>
      <c r="D371" s="132"/>
      <c r="E371" s="132"/>
      <c r="F371" s="132"/>
      <c r="G371" s="132"/>
      <c r="H371" s="132"/>
      <c r="I371" s="132"/>
      <c r="J371" s="132"/>
      <c r="K371" s="132"/>
      <c r="L371" s="132"/>
      <c r="M371" s="90"/>
      <c r="N371" s="90"/>
    </row>
    <row r="372" spans="2:14" x14ac:dyDescent="0.2">
      <c r="B372" s="90" t="s">
        <v>67</v>
      </c>
      <c r="C372" s="104"/>
      <c r="D372" s="104"/>
      <c r="E372" s="104"/>
      <c r="F372" s="104"/>
      <c r="G372" s="104"/>
      <c r="H372" s="104"/>
      <c r="I372" s="104"/>
      <c r="J372" s="104"/>
      <c r="K372" s="104"/>
      <c r="L372" s="132" t="s">
        <v>68</v>
      </c>
      <c r="M372" s="132"/>
      <c r="N372" s="132"/>
    </row>
    <row r="373" spans="2:14" x14ac:dyDescent="0.2">
      <c r="B373" s="90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</row>
    <row r="374" spans="2:14" x14ac:dyDescent="0.2">
      <c r="B374" s="90" t="s">
        <v>69</v>
      </c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</row>
    <row r="375" spans="2:14" x14ac:dyDescent="0.2">
      <c r="B375" s="90" t="s">
        <v>70</v>
      </c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</row>
    <row r="376" spans="2:14" x14ac:dyDescent="0.2">
      <c r="B376" s="90" t="s">
        <v>71</v>
      </c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</row>
    <row r="377" spans="2:14" x14ac:dyDescent="0.2">
      <c r="B377" s="90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</row>
    <row r="378" spans="2:14" x14ac:dyDescent="0.2"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</row>
    <row r="379" spans="2:14" x14ac:dyDescent="0.2">
      <c r="B379" s="133" t="s">
        <v>45</v>
      </c>
      <c r="C379" s="135" t="s">
        <v>72</v>
      </c>
      <c r="D379" s="137" t="s">
        <v>73</v>
      </c>
      <c r="E379" s="137" t="s">
        <v>74</v>
      </c>
      <c r="F379" s="137" t="s">
        <v>100</v>
      </c>
      <c r="G379" s="137" t="s">
        <v>75</v>
      </c>
      <c r="H379" s="137" t="s">
        <v>8</v>
      </c>
      <c r="I379" s="138" t="s">
        <v>76</v>
      </c>
      <c r="J379" s="138"/>
      <c r="K379" s="138"/>
      <c r="L379" s="138"/>
      <c r="M379" s="139" t="s">
        <v>77</v>
      </c>
      <c r="N379" s="140" t="s">
        <v>78</v>
      </c>
    </row>
    <row r="380" spans="2:14" x14ac:dyDescent="0.2">
      <c r="B380" s="134"/>
      <c r="C380" s="136"/>
      <c r="D380" s="137"/>
      <c r="E380" s="137"/>
      <c r="F380" s="137"/>
      <c r="G380" s="137"/>
      <c r="H380" s="137"/>
      <c r="I380" s="105" t="s">
        <v>79</v>
      </c>
      <c r="J380" s="105" t="s">
        <v>80</v>
      </c>
      <c r="K380" s="105" t="s">
        <v>81</v>
      </c>
      <c r="L380" s="105" t="s">
        <v>82</v>
      </c>
      <c r="M380" s="139"/>
      <c r="N380" s="141"/>
    </row>
    <row r="381" spans="2:14" x14ac:dyDescent="0.2">
      <c r="B381" s="122" t="s">
        <v>83</v>
      </c>
      <c r="C381" s="123"/>
      <c r="D381" s="123"/>
      <c r="E381" s="123"/>
      <c r="F381" s="123"/>
      <c r="G381" s="124"/>
      <c r="H381" s="106" t="s">
        <v>17</v>
      </c>
      <c r="I381" s="107">
        <v>108.37</v>
      </c>
      <c r="J381" s="107">
        <v>77.22</v>
      </c>
      <c r="K381" s="107">
        <v>39.119999999999997</v>
      </c>
      <c r="L381" s="107"/>
      <c r="M381" s="107">
        <v>6.18</v>
      </c>
      <c r="N381" s="107"/>
    </row>
    <row r="382" spans="2:14" x14ac:dyDescent="0.2">
      <c r="B382" s="125"/>
      <c r="C382" s="126"/>
      <c r="D382" s="126"/>
      <c r="E382" s="126"/>
      <c r="F382" s="126"/>
      <c r="G382" s="127"/>
      <c r="H382" s="106" t="s">
        <v>24</v>
      </c>
      <c r="I382" s="107">
        <v>810.55</v>
      </c>
      <c r="J382" s="107">
        <v>579.15</v>
      </c>
      <c r="K382" s="107">
        <v>291.38</v>
      </c>
      <c r="L382" s="107"/>
      <c r="M382" s="107">
        <v>25.23</v>
      </c>
      <c r="N382" s="107"/>
    </row>
    <row r="383" spans="2:14" x14ac:dyDescent="0.2">
      <c r="B383" s="125"/>
      <c r="C383" s="126"/>
      <c r="D383" s="126"/>
      <c r="E383" s="126"/>
      <c r="F383" s="126"/>
      <c r="G383" s="127"/>
      <c r="H383" s="106" t="s">
        <v>19</v>
      </c>
      <c r="I383" s="107">
        <v>64.349999999999994</v>
      </c>
      <c r="J383" s="107">
        <v>46.85</v>
      </c>
      <c r="K383" s="107">
        <v>23.94</v>
      </c>
      <c r="L383" s="107"/>
      <c r="M383" s="107">
        <v>1.29</v>
      </c>
      <c r="N383" s="107"/>
    </row>
    <row r="384" spans="2:14" x14ac:dyDescent="0.2">
      <c r="B384" s="125"/>
      <c r="C384" s="126"/>
      <c r="D384" s="126"/>
      <c r="E384" s="126"/>
      <c r="F384" s="126"/>
      <c r="G384" s="127"/>
      <c r="H384" s="106" t="s">
        <v>33</v>
      </c>
      <c r="I384" s="107">
        <v>64.349999999999994</v>
      </c>
      <c r="J384" s="107">
        <v>46.85</v>
      </c>
      <c r="K384" s="107">
        <v>23.94</v>
      </c>
      <c r="L384" s="107"/>
      <c r="M384" s="107">
        <v>1.29</v>
      </c>
      <c r="N384" s="107"/>
    </row>
    <row r="385" spans="2:15" x14ac:dyDescent="0.2">
      <c r="B385" s="128"/>
      <c r="C385" s="129"/>
      <c r="D385" s="129"/>
      <c r="E385" s="129"/>
      <c r="F385" s="129"/>
      <c r="G385" s="130"/>
      <c r="H385" s="106" t="s">
        <v>18</v>
      </c>
      <c r="I385" s="107">
        <v>20.59</v>
      </c>
      <c r="J385" s="107">
        <v>15.7</v>
      </c>
      <c r="K385" s="107">
        <v>7.98</v>
      </c>
      <c r="L385" s="107"/>
      <c r="M385" s="107">
        <v>0.51</v>
      </c>
      <c r="N385" s="107"/>
    </row>
    <row r="386" spans="2:15" x14ac:dyDescent="0.2">
      <c r="B386" s="108" t="s">
        <v>23</v>
      </c>
      <c r="C386" s="105" t="s">
        <v>84</v>
      </c>
      <c r="D386" s="108">
        <v>9</v>
      </c>
      <c r="E386" s="108">
        <v>6</v>
      </c>
      <c r="F386" s="108">
        <v>1</v>
      </c>
      <c r="G386" s="109">
        <v>4.4000000000000004</v>
      </c>
      <c r="H386" s="110" t="s">
        <v>17</v>
      </c>
      <c r="I386" s="111"/>
      <c r="J386" s="111"/>
      <c r="K386" s="111"/>
      <c r="L386" s="92">
        <f>IFERROR(SUM(I386,J386,K386),"")</f>
        <v>0</v>
      </c>
      <c r="M386" s="112"/>
      <c r="N386" s="92">
        <f>IFERROR(SUM(L386,M386),"")</f>
        <v>0</v>
      </c>
      <c r="O386" s="91" t="s">
        <v>284</v>
      </c>
    </row>
    <row r="387" spans="2:15" x14ac:dyDescent="0.2">
      <c r="B387" s="105"/>
      <c r="C387" s="105"/>
      <c r="D387" s="105"/>
      <c r="E387" s="105"/>
      <c r="F387" s="105"/>
      <c r="G387" s="105"/>
      <c r="H387" s="93" t="s">
        <v>85</v>
      </c>
      <c r="I387" s="94">
        <f>IFERROR(I386*I381,"")</f>
        <v>0</v>
      </c>
      <c r="J387" s="94">
        <f t="shared" ref="J387:K387" si="63">IFERROR(J386*J381,"")</f>
        <v>0</v>
      </c>
      <c r="K387" s="94">
        <f t="shared" si="63"/>
        <v>0</v>
      </c>
      <c r="L387" s="94">
        <f>IFERROR(SUM(I387,J387,K387),"")</f>
        <v>0</v>
      </c>
      <c r="M387" s="94">
        <f>IFERROR(M386*M381,"")</f>
        <v>0</v>
      </c>
      <c r="N387" s="94">
        <f>IFERROR(SUM(L387,M387),"")</f>
        <v>0</v>
      </c>
      <c r="O387" s="91" t="s">
        <v>285</v>
      </c>
    </row>
    <row r="388" spans="2:15" x14ac:dyDescent="0.2">
      <c r="B388" s="105"/>
      <c r="C388" s="105"/>
      <c r="D388" s="105"/>
      <c r="E388" s="105"/>
      <c r="F388" s="105"/>
      <c r="G388" s="105"/>
      <c r="H388" s="110" t="s">
        <v>24</v>
      </c>
      <c r="I388" s="111"/>
      <c r="J388" s="111" t="str">
        <f>IFERROR(INDEX(Извещение!$J$7:$T$79,MATCH(CONCATENATE(РАСЧЕТ!B386,"/",РАСЧЕТ!D386,"/",РАСЧЕТ!E386,"/",F386,"/",H388),Извещение!#REF!,0),3),"")</f>
        <v/>
      </c>
      <c r="K388" s="111" t="str">
        <f>IFERROR(INDEX(Извещение!$J$7:$T$79,MATCH(CONCATENATE(РАСЧЕТ!B386,"/",РАСЧЕТ!D386,"/",РАСЧЕТ!E386,"/",F386,"/",H388),Извещение!#REF!,0),4),"")</f>
        <v/>
      </c>
      <c r="L388" s="92">
        <f t="shared" ref="L388:L397" si="64">IFERROR(SUM(I388,J388,K388),"")</f>
        <v>0</v>
      </c>
      <c r="M388" s="112" t="str">
        <f>IFERROR(INDEX(Извещение!$J$7:$T$79,MATCH(CONCATENATE(РАСЧЕТ!B386,"/",РАСЧЕТ!D386,"/",РАСЧЕТ!E386,"/",F386,"/",H388),Извещение!#REF!,0),6),"")</f>
        <v/>
      </c>
      <c r="N388" s="92">
        <f t="shared" ref="N388" si="65">IFERROR(SUM(L388,M388),"")</f>
        <v>0</v>
      </c>
      <c r="O388" s="91" t="s">
        <v>286</v>
      </c>
    </row>
    <row r="389" spans="2:15" x14ac:dyDescent="0.2">
      <c r="B389" s="105"/>
      <c r="C389" s="105"/>
      <c r="D389" s="105"/>
      <c r="E389" s="105"/>
      <c r="F389" s="105"/>
      <c r="G389" s="105"/>
      <c r="H389" s="93" t="s">
        <v>85</v>
      </c>
      <c r="I389" s="94">
        <f>IFERROR(I388*I382,"")</f>
        <v>0</v>
      </c>
      <c r="J389" s="94" t="str">
        <f t="shared" ref="J389:K389" si="66">IFERROR(J388*J382,"")</f>
        <v/>
      </c>
      <c r="K389" s="94" t="str">
        <f t="shared" si="66"/>
        <v/>
      </c>
      <c r="L389" s="94">
        <f t="shared" si="64"/>
        <v>0</v>
      </c>
      <c r="M389" s="94" t="str">
        <f t="shared" ref="M389" si="67">IFERROR(M388*M382,"")</f>
        <v/>
      </c>
      <c r="N389" s="94">
        <f>IFERROR(SUM(L389,M389),"")</f>
        <v>0</v>
      </c>
      <c r="O389" s="91" t="s">
        <v>285</v>
      </c>
    </row>
    <row r="390" spans="2:15" x14ac:dyDescent="0.2">
      <c r="B390" s="105"/>
      <c r="C390" s="105"/>
      <c r="D390" s="105"/>
      <c r="E390" s="105"/>
      <c r="F390" s="105"/>
      <c r="G390" s="105"/>
      <c r="H390" s="95" t="s">
        <v>19</v>
      </c>
      <c r="I390" s="112"/>
      <c r="J390" s="112"/>
      <c r="K390" s="112"/>
      <c r="L390" s="92">
        <f t="shared" si="64"/>
        <v>0</v>
      </c>
      <c r="M390" s="112"/>
      <c r="N390" s="92">
        <f t="shared" ref="N390" si="68">IFERROR(SUM(L390,M390),"")</f>
        <v>0</v>
      </c>
      <c r="O390" s="91" t="s">
        <v>287</v>
      </c>
    </row>
    <row r="391" spans="2:15" x14ac:dyDescent="0.2">
      <c r="B391" s="105"/>
      <c r="C391" s="105"/>
      <c r="D391" s="105"/>
      <c r="E391" s="105"/>
      <c r="F391" s="105"/>
      <c r="G391" s="105"/>
      <c r="H391" s="93" t="s">
        <v>85</v>
      </c>
      <c r="I391" s="94">
        <f>IFERROR(I390*I383,"")</f>
        <v>0</v>
      </c>
      <c r="J391" s="94">
        <f>IFERROR(J390*J383,"")</f>
        <v>0</v>
      </c>
      <c r="K391" s="94">
        <f>IFERROR(K390*K383,"")</f>
        <v>0</v>
      </c>
      <c r="L391" s="94">
        <f t="shared" si="64"/>
        <v>0</v>
      </c>
      <c r="M391" s="94">
        <f>IFERROR(M390*M383,"")</f>
        <v>0</v>
      </c>
      <c r="N391" s="94">
        <f>IFERROR(SUM(L391,M391),"")</f>
        <v>0</v>
      </c>
      <c r="O391" s="91" t="s">
        <v>285</v>
      </c>
    </row>
    <row r="392" spans="2:15" x14ac:dyDescent="0.2">
      <c r="B392" s="105"/>
      <c r="C392" s="105"/>
      <c r="D392" s="105"/>
      <c r="E392" s="105"/>
      <c r="F392" s="105"/>
      <c r="G392" s="105"/>
      <c r="H392" s="95" t="s">
        <v>33</v>
      </c>
      <c r="I392" s="112"/>
      <c r="J392" s="112" t="str">
        <f>IFERROR(INDEX(Извещение!$J$7:$T$79,MATCH(CONCATENATE(РАСЧЕТ!B386,"/",РАСЧЕТ!D386,"/",РАСЧЕТ!E386,"/",F386,"/",H392),Извещение!#REF!,0),3),"")</f>
        <v/>
      </c>
      <c r="K392" s="112" t="str">
        <f>IFERROR(INDEX(Извещение!$J$7:$T$79,MATCH(CONCATENATE(РАСЧЕТ!B386,"/",РАСЧЕТ!D386,"/",РАСЧЕТ!E386,"/",F386,"/",H392),Извещение!#REF!,0),4),"")</f>
        <v/>
      </c>
      <c r="L392" s="92">
        <f t="shared" si="64"/>
        <v>0</v>
      </c>
      <c r="M392" s="112" t="str">
        <f>IFERROR(INDEX(Извещение!$J$7:$T$79,MATCH(CONCATENATE(РАСЧЕТ!B386,"/",РАСЧЕТ!D386,"/",РАСЧЕТ!E386,"/",F386,"/",H392),Извещение!#REF!,0),6),"")</f>
        <v/>
      </c>
      <c r="N392" s="92">
        <f t="shared" ref="N392" si="69">IFERROR(SUM(L392,M392),"")</f>
        <v>0</v>
      </c>
      <c r="O392" s="91" t="s">
        <v>288</v>
      </c>
    </row>
    <row r="393" spans="2:15" x14ac:dyDescent="0.2">
      <c r="B393" s="105"/>
      <c r="C393" s="105"/>
      <c r="D393" s="105"/>
      <c r="E393" s="105"/>
      <c r="F393" s="105"/>
      <c r="G393" s="105"/>
      <c r="H393" s="93" t="s">
        <v>85</v>
      </c>
      <c r="I393" s="94">
        <f>IFERROR(I392*I384,"")</f>
        <v>0</v>
      </c>
      <c r="J393" s="94" t="str">
        <f>IFERROR(J392*J384,"")</f>
        <v/>
      </c>
      <c r="K393" s="94" t="str">
        <f>IFERROR(K392*K384,"")</f>
        <v/>
      </c>
      <c r="L393" s="94">
        <f t="shared" si="64"/>
        <v>0</v>
      </c>
      <c r="M393" s="94" t="str">
        <f>IFERROR(M392*M384,"")</f>
        <v/>
      </c>
      <c r="N393" s="94">
        <f>IFERROR(SUM(L393,M393),"")</f>
        <v>0</v>
      </c>
      <c r="O393" s="91" t="s">
        <v>285</v>
      </c>
    </row>
    <row r="394" spans="2:15" x14ac:dyDescent="0.2">
      <c r="B394" s="105"/>
      <c r="C394" s="105"/>
      <c r="D394" s="105"/>
      <c r="E394" s="105"/>
      <c r="F394" s="105"/>
      <c r="G394" s="105"/>
      <c r="H394" s="95" t="s">
        <v>18</v>
      </c>
      <c r="I394" s="112">
        <v>168.41</v>
      </c>
      <c r="J394" s="112">
        <v>334.95</v>
      </c>
      <c r="K394" s="112">
        <v>13.53</v>
      </c>
      <c r="L394" s="92">
        <f t="shared" si="64"/>
        <v>516.89</v>
      </c>
      <c r="M394" s="112">
        <v>475.86</v>
      </c>
      <c r="N394" s="92">
        <f t="shared" ref="N394" si="70">IFERROR(SUM(L394,M394),"")</f>
        <v>992.75</v>
      </c>
      <c r="O394" s="91" t="s">
        <v>203</v>
      </c>
    </row>
    <row r="395" spans="2:15" x14ac:dyDescent="0.2">
      <c r="B395" s="105"/>
      <c r="C395" s="105"/>
      <c r="D395" s="105"/>
      <c r="E395" s="105"/>
      <c r="F395" s="105"/>
      <c r="G395" s="105"/>
      <c r="H395" s="93" t="s">
        <v>85</v>
      </c>
      <c r="I395" s="94">
        <f>IFERROR(I394*I385,"")</f>
        <v>3467.5618999999997</v>
      </c>
      <c r="J395" s="94">
        <f>IFERROR(J394*J385,"")</f>
        <v>5258.7149999999992</v>
      </c>
      <c r="K395" s="94">
        <f>IFERROR(K394*K385,"")</f>
        <v>107.96940000000001</v>
      </c>
      <c r="L395" s="94">
        <f t="shared" si="64"/>
        <v>8834.2462999999989</v>
      </c>
      <c r="M395" s="94">
        <f>IFERROR(M394*M385,"")</f>
        <v>242.68860000000001</v>
      </c>
      <c r="N395" s="94">
        <f>IFERROR(SUM(L395,M395),"")</f>
        <v>9076.9348999999984</v>
      </c>
      <c r="O395" s="91" t="s">
        <v>285</v>
      </c>
    </row>
    <row r="396" spans="2:15" x14ac:dyDescent="0.2">
      <c r="B396" s="105"/>
      <c r="C396" s="105"/>
      <c r="D396" s="105"/>
      <c r="E396" s="105"/>
      <c r="F396" s="105"/>
      <c r="G396" s="105"/>
      <c r="H396" s="96" t="s">
        <v>86</v>
      </c>
      <c r="I396" s="97">
        <f ca="1">SUM(I386:OFFSET(I396,-1,0))-I397</f>
        <v>168.40999999999985</v>
      </c>
      <c r="J396" s="97">
        <f ca="1">SUM(J386:OFFSET(J396,-1,0))-J397</f>
        <v>334.94999999999982</v>
      </c>
      <c r="K396" s="97">
        <f ca="1">SUM(K386:OFFSET(K396,-1,0))-K397</f>
        <v>13.530000000000001</v>
      </c>
      <c r="L396" s="97">
        <f t="shared" ca="1" si="64"/>
        <v>516.88999999999965</v>
      </c>
      <c r="M396" s="97">
        <f ca="1">SUM(M386:OFFSET(M396,-1,0))-M397</f>
        <v>475.86000000000007</v>
      </c>
      <c r="N396" s="97">
        <f t="shared" ref="N396" ca="1" si="71">IFERROR(SUM(L396,M396),"")</f>
        <v>992.74999999999977</v>
      </c>
      <c r="O396" s="91" t="s">
        <v>289</v>
      </c>
    </row>
    <row r="397" spans="2:15" x14ac:dyDescent="0.2">
      <c r="B397" s="105"/>
      <c r="C397" s="105"/>
      <c r="D397" s="105"/>
      <c r="E397" s="105"/>
      <c r="F397" s="105"/>
      <c r="G397" s="105"/>
      <c r="H397" s="96" t="s">
        <v>101</v>
      </c>
      <c r="I397" s="97">
        <f>SUMIF(H386:H395,"стоимость",I386:I395)</f>
        <v>3467.5618999999997</v>
      </c>
      <c r="J397" s="97">
        <f>SUMIF(H386:H395,"стоимость",J386:J395)</f>
        <v>5258.7149999999992</v>
      </c>
      <c r="K397" s="97">
        <f>SUMIF(H386:H395,"стоимость",K386:K395)</f>
        <v>107.96940000000001</v>
      </c>
      <c r="L397" s="97">
        <f t="shared" si="64"/>
        <v>8834.2462999999989</v>
      </c>
      <c r="M397" s="97">
        <f>SUMIF(H386:H395,"стоимость",M386:M395)</f>
        <v>242.68860000000001</v>
      </c>
      <c r="N397" s="97">
        <f>IFERROR(SUM(L397,M397),"")</f>
        <v>9076.9348999999984</v>
      </c>
      <c r="O397" s="91" t="s">
        <v>290</v>
      </c>
    </row>
    <row r="398" spans="2:15" x14ac:dyDescent="0.2">
      <c r="B398" s="113"/>
      <c r="C398" s="113"/>
      <c r="D398" s="113"/>
      <c r="E398" s="113"/>
      <c r="F398" s="113"/>
      <c r="G398" s="114"/>
      <c r="H398" s="98"/>
      <c r="I398" s="98"/>
      <c r="J398" s="98"/>
      <c r="K398" s="98"/>
      <c r="L398" s="99"/>
      <c r="M398" s="98"/>
      <c r="N398" s="98"/>
    </row>
    <row r="399" spans="2:15" x14ac:dyDescent="0.2">
      <c r="B399" s="131" t="s">
        <v>87</v>
      </c>
      <c r="C399" s="131"/>
      <c r="D399" s="131"/>
      <c r="E399" s="131"/>
      <c r="F399" s="115"/>
      <c r="G399" s="90"/>
      <c r="H399" s="90"/>
      <c r="I399" s="90"/>
      <c r="J399" s="98"/>
      <c r="K399" s="98"/>
      <c r="L399" s="99"/>
      <c r="M399" s="98"/>
      <c r="N399" s="98"/>
    </row>
    <row r="400" spans="2:15" x14ac:dyDescent="0.2">
      <c r="B400" s="120" t="s">
        <v>133</v>
      </c>
      <c r="C400" s="120"/>
      <c r="D400" s="120"/>
      <c r="E400" s="120"/>
      <c r="F400" s="120"/>
      <c r="G400" s="120"/>
      <c r="H400" s="120"/>
      <c r="I400" s="120"/>
      <c r="J400" s="98"/>
      <c r="K400" s="98"/>
      <c r="L400" s="99"/>
      <c r="M400" s="98"/>
      <c r="N400" s="98"/>
    </row>
    <row r="401" spans="2:14" x14ac:dyDescent="0.2">
      <c r="B401" s="120" t="s">
        <v>88</v>
      </c>
      <c r="C401" s="120"/>
      <c r="D401" s="120"/>
      <c r="E401" s="120"/>
      <c r="F401" s="120"/>
      <c r="G401" s="120"/>
      <c r="H401" s="120"/>
      <c r="I401" s="120"/>
      <c r="J401" s="98"/>
      <c r="K401" s="98"/>
      <c r="L401" s="99"/>
      <c r="M401" s="98"/>
      <c r="N401" s="98"/>
    </row>
    <row r="402" spans="2:14" x14ac:dyDescent="0.2">
      <c r="B402" s="120" t="s">
        <v>89</v>
      </c>
      <c r="C402" s="120"/>
      <c r="D402" s="120"/>
      <c r="E402" s="120"/>
      <c r="F402" s="120"/>
      <c r="G402" s="120"/>
      <c r="H402" s="120"/>
      <c r="I402" s="120"/>
      <c r="J402" s="98"/>
      <c r="K402" s="98"/>
      <c r="L402" s="99"/>
      <c r="M402" s="98"/>
      <c r="N402" s="98"/>
    </row>
    <row r="403" spans="2:14" x14ac:dyDescent="0.2">
      <c r="B403" s="120" t="s">
        <v>90</v>
      </c>
      <c r="C403" s="120"/>
      <c r="D403" s="120"/>
      <c r="E403" s="120"/>
      <c r="F403" s="120"/>
      <c r="G403" s="120"/>
      <c r="H403" s="120"/>
      <c r="I403" s="120"/>
      <c r="J403" s="98"/>
      <c r="K403" s="98"/>
      <c r="L403" s="99"/>
      <c r="M403" s="98"/>
      <c r="N403" s="98"/>
    </row>
    <row r="404" spans="2:14" x14ac:dyDescent="0.2">
      <c r="B404" s="120" t="s">
        <v>91</v>
      </c>
      <c r="C404" s="120"/>
      <c r="D404" s="120"/>
      <c r="E404" s="120"/>
      <c r="F404" s="120"/>
      <c r="G404" s="120"/>
      <c r="H404" s="120"/>
      <c r="I404" s="120"/>
      <c r="J404" s="90"/>
      <c r="K404" s="90"/>
      <c r="L404" s="90"/>
      <c r="M404" s="90"/>
      <c r="N404" s="90"/>
    </row>
    <row r="405" spans="2:14" x14ac:dyDescent="0.2">
      <c r="B405" s="120" t="s">
        <v>92</v>
      </c>
      <c r="C405" s="120"/>
      <c r="D405" s="120"/>
      <c r="E405" s="120"/>
      <c r="F405" s="120"/>
      <c r="G405" s="120"/>
      <c r="H405" s="120"/>
      <c r="I405" s="120"/>
      <c r="J405" s="90"/>
      <c r="K405" s="90"/>
      <c r="L405" s="90"/>
      <c r="M405" s="90"/>
      <c r="N405" s="90"/>
    </row>
    <row r="406" spans="2:14" x14ac:dyDescent="0.2">
      <c r="B406" s="120" t="s">
        <v>93</v>
      </c>
      <c r="C406" s="120"/>
      <c r="D406" s="120"/>
      <c r="E406" s="120"/>
      <c r="F406" s="120"/>
      <c r="G406" s="120"/>
      <c r="H406" s="120"/>
      <c r="I406" s="120"/>
      <c r="J406" s="90"/>
      <c r="K406" s="90"/>
      <c r="L406" s="90"/>
      <c r="M406" s="90"/>
      <c r="N406" s="90"/>
    </row>
    <row r="407" spans="2:14" x14ac:dyDescent="0.2">
      <c r="B407" s="120" t="s">
        <v>94</v>
      </c>
      <c r="C407" s="120"/>
      <c r="D407" s="120"/>
      <c r="E407" s="120"/>
      <c r="F407" s="120"/>
      <c r="G407" s="120"/>
      <c r="H407" s="120"/>
      <c r="I407" s="120"/>
      <c r="J407" s="90"/>
      <c r="K407" s="90"/>
      <c r="L407" s="90"/>
      <c r="M407" s="90"/>
      <c r="N407" s="90"/>
    </row>
    <row r="408" spans="2:14" x14ac:dyDescent="0.2">
      <c r="B408" s="116"/>
      <c r="C408" s="116"/>
      <c r="D408" s="116"/>
      <c r="E408" s="116"/>
      <c r="F408" s="116"/>
      <c r="G408" s="116"/>
      <c r="H408" s="116"/>
      <c r="I408" s="116"/>
      <c r="J408" s="90"/>
      <c r="K408" s="90"/>
      <c r="L408" s="90"/>
      <c r="M408" s="90"/>
      <c r="N408" s="90"/>
    </row>
    <row r="409" spans="2:14" x14ac:dyDescent="0.2">
      <c r="B409" s="90" t="s">
        <v>95</v>
      </c>
      <c r="C409" s="90"/>
      <c r="D409" s="90"/>
      <c r="E409" s="90"/>
      <c r="F409" s="90"/>
      <c r="G409" s="90"/>
      <c r="H409" s="90"/>
      <c r="I409" s="90"/>
      <c r="J409" s="90" t="s">
        <v>96</v>
      </c>
      <c r="K409" s="90"/>
      <c r="L409" s="90"/>
      <c r="M409" s="90"/>
      <c r="N409" s="90"/>
    </row>
    <row r="410" spans="2:14" x14ac:dyDescent="0.2">
      <c r="B410" s="117" t="s">
        <v>132</v>
      </c>
      <c r="C410" s="117"/>
      <c r="D410" s="90"/>
      <c r="E410" s="90"/>
      <c r="F410" s="90"/>
      <c r="G410" s="90"/>
      <c r="H410" s="90"/>
      <c r="I410" s="90"/>
      <c r="J410" s="117"/>
      <c r="K410" s="117"/>
      <c r="L410" s="117"/>
      <c r="M410" s="90"/>
      <c r="N410" s="90"/>
    </row>
    <row r="411" spans="2:14" x14ac:dyDescent="0.2">
      <c r="B411" s="101" t="s">
        <v>97</v>
      </c>
      <c r="C411" s="90"/>
      <c r="D411" s="90"/>
      <c r="E411" s="90"/>
      <c r="F411" s="90"/>
      <c r="G411" s="90"/>
      <c r="H411" s="90"/>
      <c r="I411" s="90"/>
      <c r="J411" s="90" t="s">
        <v>97</v>
      </c>
      <c r="K411" s="90"/>
      <c r="L411" s="90"/>
      <c r="M411" s="90"/>
      <c r="N411" s="90"/>
    </row>
    <row r="412" spans="2:14" x14ac:dyDescent="0.2"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</row>
    <row r="413" spans="2:14" x14ac:dyDescent="0.2">
      <c r="B413" s="117"/>
      <c r="C413" s="117"/>
      <c r="D413" s="90"/>
      <c r="E413" s="90"/>
      <c r="F413" s="90"/>
      <c r="G413" s="90"/>
      <c r="H413" s="90"/>
      <c r="I413" s="90"/>
      <c r="J413" s="117"/>
      <c r="K413" s="117"/>
      <c r="L413" s="117"/>
      <c r="M413" s="90"/>
      <c r="N413" s="90"/>
    </row>
    <row r="414" spans="2:14" x14ac:dyDescent="0.2">
      <c r="B414" s="102" t="s">
        <v>98</v>
      </c>
      <c r="C414" s="90"/>
      <c r="D414" s="90"/>
      <c r="E414" s="90"/>
      <c r="F414" s="90"/>
      <c r="G414" s="90"/>
      <c r="H414" s="90"/>
      <c r="I414" s="90"/>
      <c r="J414" s="121" t="s">
        <v>98</v>
      </c>
      <c r="K414" s="121"/>
      <c r="L414" s="121"/>
      <c r="M414" s="90"/>
      <c r="N414" s="90"/>
    </row>
    <row r="415" spans="2:14" x14ac:dyDescent="0.2"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</row>
    <row r="416" spans="2:14" x14ac:dyDescent="0.2">
      <c r="B416" s="116" t="s">
        <v>99</v>
      </c>
      <c r="C416" s="90"/>
      <c r="D416" s="90"/>
      <c r="E416" s="90"/>
      <c r="F416" s="90"/>
      <c r="G416" s="90"/>
      <c r="H416" s="90"/>
      <c r="I416" s="90"/>
      <c r="J416" s="90" t="s">
        <v>99</v>
      </c>
      <c r="K416" s="90"/>
      <c r="L416" s="90"/>
      <c r="M416" s="90"/>
      <c r="N416" s="90"/>
    </row>
    <row r="418" spans="2:14" x14ac:dyDescent="0.2"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M418" s="90"/>
      <c r="N418" s="103" t="s">
        <v>62</v>
      </c>
    </row>
    <row r="419" spans="2:14" x14ac:dyDescent="0.2"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M419" s="90"/>
      <c r="N419" s="103" t="s">
        <v>63</v>
      </c>
    </row>
    <row r="420" spans="2:14" x14ac:dyDescent="0.2"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M420" s="90"/>
      <c r="N420" s="103" t="s">
        <v>64</v>
      </c>
    </row>
    <row r="421" spans="2:14" x14ac:dyDescent="0.2"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</row>
    <row r="422" spans="2:14" x14ac:dyDescent="0.2">
      <c r="B422" s="90"/>
      <c r="C422" s="132" t="s">
        <v>65</v>
      </c>
      <c r="D422" s="132"/>
      <c r="E422" s="132"/>
      <c r="F422" s="132"/>
      <c r="G422" s="132"/>
      <c r="H422" s="132"/>
      <c r="I422" s="132"/>
      <c r="J422" s="132"/>
      <c r="K422" s="132"/>
      <c r="L422" s="132"/>
      <c r="M422" s="90"/>
      <c r="N422" s="90"/>
    </row>
    <row r="423" spans="2:14" x14ac:dyDescent="0.2">
      <c r="B423" s="90"/>
      <c r="C423" s="132" t="s">
        <v>66</v>
      </c>
      <c r="D423" s="132"/>
      <c r="E423" s="132"/>
      <c r="F423" s="132"/>
      <c r="G423" s="132"/>
      <c r="H423" s="132"/>
      <c r="I423" s="132"/>
      <c r="J423" s="132"/>
      <c r="K423" s="132"/>
      <c r="L423" s="132"/>
      <c r="M423" s="90"/>
      <c r="N423" s="90"/>
    </row>
    <row r="424" spans="2:14" x14ac:dyDescent="0.2">
      <c r="B424" s="90" t="s">
        <v>67</v>
      </c>
      <c r="C424" s="104"/>
      <c r="D424" s="104"/>
      <c r="E424" s="104"/>
      <c r="F424" s="104"/>
      <c r="G424" s="104"/>
      <c r="H424" s="104"/>
      <c r="I424" s="104"/>
      <c r="J424" s="104"/>
      <c r="K424" s="104"/>
      <c r="L424" s="132" t="s">
        <v>68</v>
      </c>
      <c r="M424" s="132"/>
      <c r="N424" s="132"/>
    </row>
    <row r="425" spans="2:14" x14ac:dyDescent="0.2">
      <c r="B425" s="90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</row>
    <row r="426" spans="2:14" x14ac:dyDescent="0.2">
      <c r="B426" s="90" t="s">
        <v>69</v>
      </c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</row>
    <row r="427" spans="2:14" x14ac:dyDescent="0.2">
      <c r="B427" s="90" t="s">
        <v>70</v>
      </c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</row>
    <row r="428" spans="2:14" x14ac:dyDescent="0.2">
      <c r="B428" s="90" t="s">
        <v>71</v>
      </c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</row>
    <row r="429" spans="2:14" x14ac:dyDescent="0.2">
      <c r="B429" s="90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</row>
    <row r="430" spans="2:14" x14ac:dyDescent="0.2"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</row>
    <row r="431" spans="2:14" x14ac:dyDescent="0.2">
      <c r="B431" s="133" t="s">
        <v>45</v>
      </c>
      <c r="C431" s="135" t="s">
        <v>72</v>
      </c>
      <c r="D431" s="137" t="s">
        <v>73</v>
      </c>
      <c r="E431" s="137" t="s">
        <v>74</v>
      </c>
      <c r="F431" s="137" t="s">
        <v>100</v>
      </c>
      <c r="G431" s="137" t="s">
        <v>75</v>
      </c>
      <c r="H431" s="137" t="s">
        <v>8</v>
      </c>
      <c r="I431" s="138" t="s">
        <v>76</v>
      </c>
      <c r="J431" s="138"/>
      <c r="K431" s="138"/>
      <c r="L431" s="138"/>
      <c r="M431" s="139" t="s">
        <v>77</v>
      </c>
      <c r="N431" s="140" t="s">
        <v>78</v>
      </c>
    </row>
    <row r="432" spans="2:14" x14ac:dyDescent="0.2">
      <c r="B432" s="134"/>
      <c r="C432" s="136"/>
      <c r="D432" s="137"/>
      <c r="E432" s="137"/>
      <c r="F432" s="137"/>
      <c r="G432" s="137"/>
      <c r="H432" s="137"/>
      <c r="I432" s="105" t="s">
        <v>79</v>
      </c>
      <c r="J432" s="105" t="s">
        <v>80</v>
      </c>
      <c r="K432" s="105" t="s">
        <v>81</v>
      </c>
      <c r="L432" s="105" t="s">
        <v>82</v>
      </c>
      <c r="M432" s="139"/>
      <c r="N432" s="141"/>
    </row>
    <row r="433" spans="2:15" x14ac:dyDescent="0.2">
      <c r="B433" s="122" t="s">
        <v>83</v>
      </c>
      <c r="C433" s="123"/>
      <c r="D433" s="123"/>
      <c r="E433" s="123"/>
      <c r="F433" s="123"/>
      <c r="G433" s="124"/>
      <c r="H433" s="106" t="s">
        <v>17</v>
      </c>
      <c r="I433" s="107">
        <v>108.37</v>
      </c>
      <c r="J433" s="107">
        <v>77.22</v>
      </c>
      <c r="K433" s="107">
        <v>39.119999999999997</v>
      </c>
      <c r="L433" s="107"/>
      <c r="M433" s="107">
        <v>6.18</v>
      </c>
      <c r="N433" s="107"/>
    </row>
    <row r="434" spans="2:15" x14ac:dyDescent="0.2">
      <c r="B434" s="125"/>
      <c r="C434" s="126"/>
      <c r="D434" s="126"/>
      <c r="E434" s="126"/>
      <c r="F434" s="126"/>
      <c r="G434" s="127"/>
      <c r="H434" s="106" t="s">
        <v>24</v>
      </c>
      <c r="I434" s="107">
        <v>810.55</v>
      </c>
      <c r="J434" s="107">
        <v>579.15</v>
      </c>
      <c r="K434" s="107">
        <v>291.38</v>
      </c>
      <c r="L434" s="107"/>
      <c r="M434" s="107">
        <v>25.23</v>
      </c>
      <c r="N434" s="107"/>
    </row>
    <row r="435" spans="2:15" x14ac:dyDescent="0.2">
      <c r="B435" s="125"/>
      <c r="C435" s="126"/>
      <c r="D435" s="126"/>
      <c r="E435" s="126"/>
      <c r="F435" s="126"/>
      <c r="G435" s="127"/>
      <c r="H435" s="106" t="s">
        <v>19</v>
      </c>
      <c r="I435" s="107">
        <v>64.349999999999994</v>
      </c>
      <c r="J435" s="107">
        <v>46.85</v>
      </c>
      <c r="K435" s="107">
        <v>23.94</v>
      </c>
      <c r="L435" s="107"/>
      <c r="M435" s="107">
        <v>1.29</v>
      </c>
      <c r="N435" s="107"/>
    </row>
    <row r="436" spans="2:15" x14ac:dyDescent="0.2">
      <c r="B436" s="125"/>
      <c r="C436" s="126"/>
      <c r="D436" s="126"/>
      <c r="E436" s="126"/>
      <c r="F436" s="126"/>
      <c r="G436" s="127"/>
      <c r="H436" s="106" t="s">
        <v>33</v>
      </c>
      <c r="I436" s="107">
        <v>64.349999999999994</v>
      </c>
      <c r="J436" s="107">
        <v>46.85</v>
      </c>
      <c r="K436" s="107">
        <v>23.94</v>
      </c>
      <c r="L436" s="107"/>
      <c r="M436" s="107">
        <v>1.29</v>
      </c>
      <c r="N436" s="107"/>
    </row>
    <row r="437" spans="2:15" x14ac:dyDescent="0.2">
      <c r="B437" s="128"/>
      <c r="C437" s="129"/>
      <c r="D437" s="129"/>
      <c r="E437" s="129"/>
      <c r="F437" s="129"/>
      <c r="G437" s="130"/>
      <c r="H437" s="106" t="s">
        <v>18</v>
      </c>
      <c r="I437" s="107">
        <v>20.59</v>
      </c>
      <c r="J437" s="107">
        <v>15.7</v>
      </c>
      <c r="K437" s="107">
        <v>7.98</v>
      </c>
      <c r="L437" s="107"/>
      <c r="M437" s="107">
        <v>0.51</v>
      </c>
      <c r="N437" s="107"/>
    </row>
    <row r="438" spans="2:15" x14ac:dyDescent="0.2">
      <c r="B438" s="108" t="s">
        <v>23</v>
      </c>
      <c r="C438" s="105" t="s">
        <v>84</v>
      </c>
      <c r="D438" s="108">
        <v>10</v>
      </c>
      <c r="E438" s="108">
        <v>7</v>
      </c>
      <c r="F438" s="108">
        <v>1</v>
      </c>
      <c r="G438" s="109">
        <v>10</v>
      </c>
      <c r="H438" s="110" t="s">
        <v>17</v>
      </c>
      <c r="I438" s="111"/>
      <c r="J438" s="111"/>
      <c r="K438" s="111"/>
      <c r="L438" s="92">
        <f>IFERROR(SUM(I438,J438,K438),"")</f>
        <v>0</v>
      </c>
      <c r="M438" s="112"/>
      <c r="N438" s="92">
        <f>IFERROR(SUM(L438,M438),"")</f>
        <v>0</v>
      </c>
      <c r="O438" s="91" t="s">
        <v>291</v>
      </c>
    </row>
    <row r="439" spans="2:15" x14ac:dyDescent="0.2">
      <c r="B439" s="105"/>
      <c r="C439" s="105"/>
      <c r="D439" s="105"/>
      <c r="E439" s="105"/>
      <c r="F439" s="105"/>
      <c r="G439" s="105"/>
      <c r="H439" s="93" t="s">
        <v>85</v>
      </c>
      <c r="I439" s="94">
        <f>IFERROR(I438*I433,"")</f>
        <v>0</v>
      </c>
      <c r="J439" s="94">
        <f t="shared" ref="J439:K439" si="72">IFERROR(J438*J433,"")</f>
        <v>0</v>
      </c>
      <c r="K439" s="94">
        <f t="shared" si="72"/>
        <v>0</v>
      </c>
      <c r="L439" s="94">
        <f>IFERROR(SUM(I439,J439,K439),"")</f>
        <v>0</v>
      </c>
      <c r="M439" s="94">
        <f>IFERROR(M438*M433,"")</f>
        <v>0</v>
      </c>
      <c r="N439" s="94">
        <f>IFERROR(SUM(L439,M439),"")</f>
        <v>0</v>
      </c>
      <c r="O439" s="91" t="s">
        <v>292</v>
      </c>
    </row>
    <row r="440" spans="2:15" x14ac:dyDescent="0.2">
      <c r="B440" s="105"/>
      <c r="C440" s="105"/>
      <c r="D440" s="105"/>
      <c r="E440" s="105"/>
      <c r="F440" s="105"/>
      <c r="G440" s="105"/>
      <c r="H440" s="110" t="s">
        <v>24</v>
      </c>
      <c r="I440" s="111"/>
      <c r="J440" s="111" t="str">
        <f>IFERROR(INDEX(Извещение!$J$7:$T$79,MATCH(CONCATENATE(РАСЧЕТ!B438,"/",РАСЧЕТ!D438,"/",РАСЧЕТ!E438,"/",F438,"/",H440),Извещение!#REF!,0),3),"")</f>
        <v/>
      </c>
      <c r="K440" s="111" t="str">
        <f>IFERROR(INDEX(Извещение!$J$7:$T$79,MATCH(CONCATENATE(РАСЧЕТ!B438,"/",РАСЧЕТ!D438,"/",РАСЧЕТ!E438,"/",F438,"/",H440),Извещение!#REF!,0),4),"")</f>
        <v/>
      </c>
      <c r="L440" s="92">
        <f t="shared" ref="L440:L449" si="73">IFERROR(SUM(I440,J440,K440),"")</f>
        <v>0</v>
      </c>
      <c r="M440" s="112" t="str">
        <f>IFERROR(INDEX(Извещение!$J$7:$T$79,MATCH(CONCATENATE(РАСЧЕТ!B438,"/",РАСЧЕТ!D438,"/",РАСЧЕТ!E438,"/",F438,"/",H440),Извещение!#REF!,0),6),"")</f>
        <v/>
      </c>
      <c r="N440" s="92">
        <f t="shared" ref="N440" si="74">IFERROR(SUM(L440,M440),"")</f>
        <v>0</v>
      </c>
      <c r="O440" s="91" t="s">
        <v>293</v>
      </c>
    </row>
    <row r="441" spans="2:15" x14ac:dyDescent="0.2">
      <c r="B441" s="105"/>
      <c r="C441" s="105"/>
      <c r="D441" s="105"/>
      <c r="E441" s="105"/>
      <c r="F441" s="105"/>
      <c r="G441" s="105"/>
      <c r="H441" s="93" t="s">
        <v>85</v>
      </c>
      <c r="I441" s="94">
        <f>IFERROR(I440*I434,"")</f>
        <v>0</v>
      </c>
      <c r="J441" s="94" t="str">
        <f t="shared" ref="J441:K441" si="75">IFERROR(J440*J434,"")</f>
        <v/>
      </c>
      <c r="K441" s="94" t="str">
        <f t="shared" si="75"/>
        <v/>
      </c>
      <c r="L441" s="94">
        <f t="shared" si="73"/>
        <v>0</v>
      </c>
      <c r="M441" s="94" t="str">
        <f t="shared" ref="M441" si="76">IFERROR(M440*M434,"")</f>
        <v/>
      </c>
      <c r="N441" s="94">
        <f>IFERROR(SUM(L441,M441),"")</f>
        <v>0</v>
      </c>
      <c r="O441" s="91" t="s">
        <v>292</v>
      </c>
    </row>
    <row r="442" spans="2:15" x14ac:dyDescent="0.2">
      <c r="B442" s="105"/>
      <c r="C442" s="105"/>
      <c r="D442" s="105"/>
      <c r="E442" s="105"/>
      <c r="F442" s="105"/>
      <c r="G442" s="105"/>
      <c r="H442" s="95" t="s">
        <v>19</v>
      </c>
      <c r="I442" s="112"/>
      <c r="J442" s="112"/>
      <c r="K442" s="112"/>
      <c r="L442" s="92">
        <f t="shared" si="73"/>
        <v>0</v>
      </c>
      <c r="M442" s="112"/>
      <c r="N442" s="92">
        <f t="shared" ref="N442" si="77">IFERROR(SUM(L442,M442),"")</f>
        <v>0</v>
      </c>
      <c r="O442" s="91" t="s">
        <v>294</v>
      </c>
    </row>
    <row r="443" spans="2:15" x14ac:dyDescent="0.2">
      <c r="B443" s="105"/>
      <c r="C443" s="105"/>
      <c r="D443" s="105"/>
      <c r="E443" s="105"/>
      <c r="F443" s="105"/>
      <c r="G443" s="105"/>
      <c r="H443" s="93" t="s">
        <v>85</v>
      </c>
      <c r="I443" s="94">
        <f>IFERROR(I442*I435,"")</f>
        <v>0</v>
      </c>
      <c r="J443" s="94">
        <f>IFERROR(J442*J435,"")</f>
        <v>0</v>
      </c>
      <c r="K443" s="94">
        <f>IFERROR(K442*K435,"")</f>
        <v>0</v>
      </c>
      <c r="L443" s="94">
        <f t="shared" si="73"/>
        <v>0</v>
      </c>
      <c r="M443" s="94">
        <f>IFERROR(M442*M435,"")</f>
        <v>0</v>
      </c>
      <c r="N443" s="94">
        <f>IFERROR(SUM(L443,M443),"")</f>
        <v>0</v>
      </c>
      <c r="O443" s="91" t="s">
        <v>292</v>
      </c>
    </row>
    <row r="444" spans="2:15" x14ac:dyDescent="0.2">
      <c r="B444" s="105"/>
      <c r="C444" s="105"/>
      <c r="D444" s="105"/>
      <c r="E444" s="105"/>
      <c r="F444" s="105"/>
      <c r="G444" s="105"/>
      <c r="H444" s="95" t="s">
        <v>33</v>
      </c>
      <c r="I444" s="112"/>
      <c r="J444" s="112" t="str">
        <f>IFERROR(INDEX(Извещение!$J$7:$T$79,MATCH(CONCATENATE(РАСЧЕТ!B438,"/",РАСЧЕТ!D438,"/",РАСЧЕТ!E438,"/",F438,"/",H444),Извещение!#REF!,0),3),"")</f>
        <v/>
      </c>
      <c r="K444" s="112" t="str">
        <f>IFERROR(INDEX(Извещение!$J$7:$T$79,MATCH(CONCATENATE(РАСЧЕТ!B438,"/",РАСЧЕТ!D438,"/",РАСЧЕТ!E438,"/",F438,"/",H444),Извещение!#REF!,0),4),"")</f>
        <v/>
      </c>
      <c r="L444" s="92">
        <f t="shared" si="73"/>
        <v>0</v>
      </c>
      <c r="M444" s="112" t="str">
        <f>IFERROR(INDEX(Извещение!$J$7:$T$79,MATCH(CONCATENATE(РАСЧЕТ!B438,"/",РАСЧЕТ!D438,"/",РАСЧЕТ!E438,"/",F438,"/",H444),Извещение!#REF!,0),6),"")</f>
        <v/>
      </c>
      <c r="N444" s="92">
        <f t="shared" ref="N444" si="78">IFERROR(SUM(L444,M444),"")</f>
        <v>0</v>
      </c>
      <c r="O444" s="91" t="s">
        <v>295</v>
      </c>
    </row>
    <row r="445" spans="2:15" x14ac:dyDescent="0.2">
      <c r="B445" s="105"/>
      <c r="C445" s="105"/>
      <c r="D445" s="105"/>
      <c r="E445" s="105"/>
      <c r="F445" s="105"/>
      <c r="G445" s="105"/>
      <c r="H445" s="93" t="s">
        <v>85</v>
      </c>
      <c r="I445" s="94">
        <f>IFERROR(I444*I436,"")</f>
        <v>0</v>
      </c>
      <c r="J445" s="94" t="str">
        <f>IFERROR(J444*J436,"")</f>
        <v/>
      </c>
      <c r="K445" s="94" t="str">
        <f>IFERROR(K444*K436,"")</f>
        <v/>
      </c>
      <c r="L445" s="94">
        <f t="shared" si="73"/>
        <v>0</v>
      </c>
      <c r="M445" s="94" t="str">
        <f>IFERROR(M444*M436,"")</f>
        <v/>
      </c>
      <c r="N445" s="94">
        <f>IFERROR(SUM(L445,M445),"")</f>
        <v>0</v>
      </c>
      <c r="O445" s="91" t="s">
        <v>292</v>
      </c>
    </row>
    <row r="446" spans="2:15" x14ac:dyDescent="0.2">
      <c r="B446" s="105"/>
      <c r="C446" s="105"/>
      <c r="D446" s="105"/>
      <c r="E446" s="105"/>
      <c r="F446" s="105"/>
      <c r="G446" s="105"/>
      <c r="H446" s="95" t="s">
        <v>18</v>
      </c>
      <c r="I446" s="112">
        <v>471.3</v>
      </c>
      <c r="J446" s="112">
        <v>686.4</v>
      </c>
      <c r="K446" s="112">
        <v>42.3</v>
      </c>
      <c r="L446" s="92">
        <f t="shared" si="73"/>
        <v>1200</v>
      </c>
      <c r="M446" s="112">
        <v>1017.7</v>
      </c>
      <c r="N446" s="92">
        <f t="shared" ref="N446" si="79">IFERROR(SUM(L446,M446),"")</f>
        <v>2217.6999999999998</v>
      </c>
      <c r="O446" s="91" t="s">
        <v>205</v>
      </c>
    </row>
    <row r="447" spans="2:15" x14ac:dyDescent="0.2">
      <c r="B447" s="105"/>
      <c r="C447" s="105"/>
      <c r="D447" s="105"/>
      <c r="E447" s="105"/>
      <c r="F447" s="105"/>
      <c r="G447" s="105"/>
      <c r="H447" s="93" t="s">
        <v>85</v>
      </c>
      <c r="I447" s="94">
        <f>IFERROR(I446*I437,"")</f>
        <v>9704.0670000000009</v>
      </c>
      <c r="J447" s="94">
        <f>IFERROR(J446*J437,"")</f>
        <v>10776.48</v>
      </c>
      <c r="K447" s="94">
        <f>IFERROR(K446*K437,"")</f>
        <v>337.55399999999997</v>
      </c>
      <c r="L447" s="94">
        <f t="shared" si="73"/>
        <v>20818.100999999999</v>
      </c>
      <c r="M447" s="94">
        <f>IFERROR(M446*M437,"")</f>
        <v>519.02700000000004</v>
      </c>
      <c r="N447" s="94">
        <f>IFERROR(SUM(L447,M447),"")</f>
        <v>21337.127999999997</v>
      </c>
      <c r="O447" s="91" t="s">
        <v>292</v>
      </c>
    </row>
    <row r="448" spans="2:15" x14ac:dyDescent="0.2">
      <c r="B448" s="105"/>
      <c r="C448" s="105"/>
      <c r="D448" s="105"/>
      <c r="E448" s="105"/>
      <c r="F448" s="105"/>
      <c r="G448" s="105"/>
      <c r="H448" s="96" t="s">
        <v>86</v>
      </c>
      <c r="I448" s="97">
        <f ca="1">SUM(I438:OFFSET(I448,-1,0))-I449</f>
        <v>471.29999999999927</v>
      </c>
      <c r="J448" s="97">
        <f ca="1">SUM(J438:OFFSET(J448,-1,0))-J449</f>
        <v>686.39999999999964</v>
      </c>
      <c r="K448" s="97">
        <f ca="1">SUM(K438:OFFSET(K448,-1,0))-K449</f>
        <v>42.300000000000011</v>
      </c>
      <c r="L448" s="97">
        <f t="shared" ca="1" si="73"/>
        <v>1199.9999999999989</v>
      </c>
      <c r="M448" s="97">
        <f ca="1">SUM(M438:OFFSET(M448,-1,0))-M449</f>
        <v>1017.7</v>
      </c>
      <c r="N448" s="97">
        <f t="shared" ref="N448" ca="1" si="80">IFERROR(SUM(L448,M448),"")</f>
        <v>2217.6999999999989</v>
      </c>
      <c r="O448" s="91" t="s">
        <v>296</v>
      </c>
    </row>
    <row r="449" spans="2:15" x14ac:dyDescent="0.2">
      <c r="B449" s="105"/>
      <c r="C449" s="105"/>
      <c r="D449" s="105"/>
      <c r="E449" s="105"/>
      <c r="F449" s="105"/>
      <c r="G449" s="105"/>
      <c r="H449" s="96" t="s">
        <v>101</v>
      </c>
      <c r="I449" s="97">
        <f>SUMIF(H438:H447,"стоимость",I438:I447)</f>
        <v>9704.0670000000009</v>
      </c>
      <c r="J449" s="97">
        <f>SUMIF(H438:H447,"стоимость",J438:J447)</f>
        <v>10776.48</v>
      </c>
      <c r="K449" s="97">
        <f>SUMIF(H438:H447,"стоимость",K438:K447)</f>
        <v>337.55399999999997</v>
      </c>
      <c r="L449" s="97">
        <f t="shared" si="73"/>
        <v>20818.100999999999</v>
      </c>
      <c r="M449" s="97">
        <f>SUMIF(H438:H447,"стоимость",M438:M447)</f>
        <v>519.02700000000004</v>
      </c>
      <c r="N449" s="97">
        <f>IFERROR(SUM(L449,M449),"")</f>
        <v>21337.127999999997</v>
      </c>
      <c r="O449" s="91" t="s">
        <v>297</v>
      </c>
    </row>
    <row r="450" spans="2:15" x14ac:dyDescent="0.2">
      <c r="B450" s="113"/>
      <c r="C450" s="113"/>
      <c r="D450" s="113"/>
      <c r="E450" s="113"/>
      <c r="F450" s="113"/>
      <c r="G450" s="114"/>
      <c r="H450" s="98"/>
      <c r="I450" s="98"/>
      <c r="J450" s="98"/>
      <c r="K450" s="98"/>
      <c r="L450" s="99"/>
      <c r="M450" s="98"/>
      <c r="N450" s="98"/>
    </row>
    <row r="451" spans="2:15" x14ac:dyDescent="0.2">
      <c r="B451" s="131" t="s">
        <v>87</v>
      </c>
      <c r="C451" s="131"/>
      <c r="D451" s="131"/>
      <c r="E451" s="131"/>
      <c r="F451" s="115"/>
      <c r="G451" s="90"/>
      <c r="H451" s="90"/>
      <c r="I451" s="90"/>
      <c r="J451" s="98"/>
      <c r="K451" s="98"/>
      <c r="L451" s="99"/>
      <c r="M451" s="98"/>
      <c r="N451" s="98"/>
    </row>
    <row r="452" spans="2:15" x14ac:dyDescent="0.2">
      <c r="B452" s="120" t="s">
        <v>133</v>
      </c>
      <c r="C452" s="120"/>
      <c r="D452" s="120"/>
      <c r="E452" s="120"/>
      <c r="F452" s="120"/>
      <c r="G452" s="120"/>
      <c r="H452" s="120"/>
      <c r="I452" s="120"/>
      <c r="J452" s="98"/>
      <c r="K452" s="98"/>
      <c r="L452" s="99"/>
      <c r="M452" s="98"/>
      <c r="N452" s="98"/>
    </row>
    <row r="453" spans="2:15" x14ac:dyDescent="0.2">
      <c r="B453" s="120" t="s">
        <v>88</v>
      </c>
      <c r="C453" s="120"/>
      <c r="D453" s="120"/>
      <c r="E453" s="120"/>
      <c r="F453" s="120"/>
      <c r="G453" s="120"/>
      <c r="H453" s="120"/>
      <c r="I453" s="120"/>
      <c r="J453" s="98"/>
      <c r="K453" s="98"/>
      <c r="L453" s="99"/>
      <c r="M453" s="98"/>
      <c r="N453" s="98"/>
    </row>
    <row r="454" spans="2:15" x14ac:dyDescent="0.2">
      <c r="B454" s="120" t="s">
        <v>89</v>
      </c>
      <c r="C454" s="120"/>
      <c r="D454" s="120"/>
      <c r="E454" s="120"/>
      <c r="F454" s="120"/>
      <c r="G454" s="120"/>
      <c r="H454" s="120"/>
      <c r="I454" s="120"/>
      <c r="J454" s="98"/>
      <c r="K454" s="98"/>
      <c r="L454" s="99"/>
      <c r="M454" s="98"/>
      <c r="N454" s="98"/>
    </row>
    <row r="455" spans="2:15" x14ac:dyDescent="0.2">
      <c r="B455" s="120" t="s">
        <v>90</v>
      </c>
      <c r="C455" s="120"/>
      <c r="D455" s="120"/>
      <c r="E455" s="120"/>
      <c r="F455" s="120"/>
      <c r="G455" s="120"/>
      <c r="H455" s="120"/>
      <c r="I455" s="120"/>
      <c r="J455" s="98"/>
      <c r="K455" s="98"/>
      <c r="L455" s="99"/>
      <c r="M455" s="98"/>
      <c r="N455" s="98"/>
    </row>
    <row r="456" spans="2:15" x14ac:dyDescent="0.2">
      <c r="B456" s="120" t="s">
        <v>91</v>
      </c>
      <c r="C456" s="120"/>
      <c r="D456" s="120"/>
      <c r="E456" s="120"/>
      <c r="F456" s="120"/>
      <c r="G456" s="120"/>
      <c r="H456" s="120"/>
      <c r="I456" s="120"/>
      <c r="J456" s="90"/>
      <c r="K456" s="90"/>
      <c r="L456" s="90"/>
      <c r="M456" s="90"/>
      <c r="N456" s="90"/>
    </row>
    <row r="457" spans="2:15" x14ac:dyDescent="0.2">
      <c r="B457" s="120" t="s">
        <v>92</v>
      </c>
      <c r="C457" s="120"/>
      <c r="D457" s="120"/>
      <c r="E457" s="120"/>
      <c r="F457" s="120"/>
      <c r="G457" s="120"/>
      <c r="H457" s="120"/>
      <c r="I457" s="120"/>
      <c r="J457" s="90"/>
      <c r="K457" s="90"/>
      <c r="L457" s="90"/>
      <c r="M457" s="90"/>
      <c r="N457" s="90"/>
    </row>
    <row r="458" spans="2:15" x14ac:dyDescent="0.2">
      <c r="B458" s="120" t="s">
        <v>93</v>
      </c>
      <c r="C458" s="120"/>
      <c r="D458" s="120"/>
      <c r="E458" s="120"/>
      <c r="F458" s="120"/>
      <c r="G458" s="120"/>
      <c r="H458" s="120"/>
      <c r="I458" s="120"/>
      <c r="J458" s="90"/>
      <c r="K458" s="90"/>
      <c r="L458" s="90"/>
      <c r="M458" s="90"/>
      <c r="N458" s="90"/>
    </row>
    <row r="459" spans="2:15" x14ac:dyDescent="0.2">
      <c r="B459" s="120" t="s">
        <v>94</v>
      </c>
      <c r="C459" s="120"/>
      <c r="D459" s="120"/>
      <c r="E459" s="120"/>
      <c r="F459" s="120"/>
      <c r="G459" s="120"/>
      <c r="H459" s="120"/>
      <c r="I459" s="120"/>
      <c r="J459" s="90"/>
      <c r="K459" s="90"/>
      <c r="L459" s="90"/>
      <c r="M459" s="90"/>
      <c r="N459" s="90"/>
    </row>
    <row r="460" spans="2:15" x14ac:dyDescent="0.2">
      <c r="B460" s="116"/>
      <c r="C460" s="116"/>
      <c r="D460" s="116"/>
      <c r="E460" s="116"/>
      <c r="F460" s="116"/>
      <c r="G460" s="116"/>
      <c r="H460" s="116"/>
      <c r="I460" s="116"/>
      <c r="J460" s="90"/>
      <c r="K460" s="90"/>
      <c r="L460" s="90"/>
      <c r="M460" s="90"/>
      <c r="N460" s="90"/>
    </row>
    <row r="461" spans="2:15" x14ac:dyDescent="0.2">
      <c r="B461" s="90" t="s">
        <v>95</v>
      </c>
      <c r="C461" s="90"/>
      <c r="D461" s="90"/>
      <c r="E461" s="90"/>
      <c r="F461" s="90"/>
      <c r="G461" s="90"/>
      <c r="H461" s="90"/>
      <c r="I461" s="90"/>
      <c r="J461" s="90" t="s">
        <v>96</v>
      </c>
      <c r="K461" s="90"/>
      <c r="L461" s="90"/>
      <c r="M461" s="90"/>
      <c r="N461" s="90"/>
    </row>
    <row r="462" spans="2:15" x14ac:dyDescent="0.2">
      <c r="B462" s="117" t="s">
        <v>132</v>
      </c>
      <c r="C462" s="117"/>
      <c r="D462" s="90"/>
      <c r="E462" s="90"/>
      <c r="F462" s="90"/>
      <c r="G462" s="90"/>
      <c r="H462" s="90"/>
      <c r="I462" s="90"/>
      <c r="J462" s="117"/>
      <c r="K462" s="117"/>
      <c r="L462" s="117"/>
      <c r="M462" s="90"/>
      <c r="N462" s="90"/>
    </row>
    <row r="463" spans="2:15" x14ac:dyDescent="0.2">
      <c r="B463" s="101" t="s">
        <v>97</v>
      </c>
      <c r="C463" s="90"/>
      <c r="D463" s="90"/>
      <c r="E463" s="90"/>
      <c r="F463" s="90"/>
      <c r="G463" s="90"/>
      <c r="H463" s="90"/>
      <c r="I463" s="90"/>
      <c r="J463" s="90" t="s">
        <v>97</v>
      </c>
      <c r="K463" s="90"/>
      <c r="L463" s="90"/>
      <c r="M463" s="90"/>
      <c r="N463" s="90"/>
    </row>
    <row r="464" spans="2:15" x14ac:dyDescent="0.2"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</row>
    <row r="465" spans="2:14" x14ac:dyDescent="0.2">
      <c r="B465" s="117"/>
      <c r="C465" s="117"/>
      <c r="D465" s="90"/>
      <c r="E465" s="90"/>
      <c r="F465" s="90"/>
      <c r="G465" s="90"/>
      <c r="H465" s="90"/>
      <c r="I465" s="90"/>
      <c r="J465" s="117"/>
      <c r="K465" s="117"/>
      <c r="L465" s="117"/>
      <c r="M465" s="90"/>
      <c r="N465" s="90"/>
    </row>
    <row r="466" spans="2:14" x14ac:dyDescent="0.2">
      <c r="B466" s="102" t="s">
        <v>98</v>
      </c>
      <c r="C466" s="90"/>
      <c r="D466" s="90"/>
      <c r="E466" s="90"/>
      <c r="F466" s="90"/>
      <c r="G466" s="90"/>
      <c r="H466" s="90"/>
      <c r="I466" s="90"/>
      <c r="J466" s="121" t="s">
        <v>98</v>
      </c>
      <c r="K466" s="121"/>
      <c r="L466" s="121"/>
      <c r="M466" s="90"/>
      <c r="N466" s="90"/>
    </row>
    <row r="467" spans="2:14" x14ac:dyDescent="0.2"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</row>
    <row r="468" spans="2:14" x14ac:dyDescent="0.2">
      <c r="B468" s="116" t="s">
        <v>99</v>
      </c>
      <c r="C468" s="90"/>
      <c r="D468" s="90"/>
      <c r="E468" s="90"/>
      <c r="F468" s="90"/>
      <c r="G468" s="90"/>
      <c r="H468" s="90"/>
      <c r="I468" s="90"/>
      <c r="J468" s="90" t="s">
        <v>99</v>
      </c>
      <c r="K468" s="90"/>
      <c r="L468" s="90"/>
      <c r="M468" s="90"/>
      <c r="N468" s="90"/>
    </row>
    <row r="470" spans="2:14" x14ac:dyDescent="0.2"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M470" s="90"/>
      <c r="N470" s="103" t="s">
        <v>62</v>
      </c>
    </row>
    <row r="471" spans="2:14" x14ac:dyDescent="0.2"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M471" s="90"/>
      <c r="N471" s="103" t="s">
        <v>63</v>
      </c>
    </row>
    <row r="472" spans="2:14" x14ac:dyDescent="0.2"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M472" s="90"/>
      <c r="N472" s="103" t="s">
        <v>64</v>
      </c>
    </row>
    <row r="473" spans="2:14" x14ac:dyDescent="0.2"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</row>
    <row r="474" spans="2:14" x14ac:dyDescent="0.2">
      <c r="B474" s="90"/>
      <c r="C474" s="132" t="s">
        <v>65</v>
      </c>
      <c r="D474" s="132"/>
      <c r="E474" s="132"/>
      <c r="F474" s="132"/>
      <c r="G474" s="132"/>
      <c r="H474" s="132"/>
      <c r="I474" s="132"/>
      <c r="J474" s="132"/>
      <c r="K474" s="132"/>
      <c r="L474" s="132"/>
      <c r="M474" s="90"/>
      <c r="N474" s="90"/>
    </row>
    <row r="475" spans="2:14" x14ac:dyDescent="0.2">
      <c r="B475" s="90"/>
      <c r="C475" s="132" t="s">
        <v>66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90"/>
      <c r="N475" s="90"/>
    </row>
    <row r="476" spans="2:14" x14ac:dyDescent="0.2">
      <c r="B476" s="90" t="s">
        <v>67</v>
      </c>
      <c r="C476" s="104"/>
      <c r="D476" s="104"/>
      <c r="E476" s="104"/>
      <c r="F476" s="104"/>
      <c r="G476" s="104"/>
      <c r="H476" s="104"/>
      <c r="I476" s="104"/>
      <c r="J476" s="104"/>
      <c r="K476" s="104"/>
      <c r="L476" s="132" t="s">
        <v>68</v>
      </c>
      <c r="M476" s="132"/>
      <c r="N476" s="132"/>
    </row>
    <row r="477" spans="2:14" x14ac:dyDescent="0.2">
      <c r="B477" s="90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</row>
    <row r="478" spans="2:14" x14ac:dyDescent="0.2">
      <c r="B478" s="90" t="s">
        <v>69</v>
      </c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</row>
    <row r="479" spans="2:14" x14ac:dyDescent="0.2">
      <c r="B479" s="90" t="s">
        <v>70</v>
      </c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</row>
    <row r="480" spans="2:14" x14ac:dyDescent="0.2">
      <c r="B480" s="90" t="s">
        <v>71</v>
      </c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</row>
    <row r="481" spans="2:15" x14ac:dyDescent="0.2">
      <c r="B481" s="90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</row>
    <row r="482" spans="2:15" x14ac:dyDescent="0.2"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</row>
    <row r="483" spans="2:15" x14ac:dyDescent="0.2">
      <c r="B483" s="133" t="s">
        <v>45</v>
      </c>
      <c r="C483" s="135" t="s">
        <v>72</v>
      </c>
      <c r="D483" s="137" t="s">
        <v>73</v>
      </c>
      <c r="E483" s="137" t="s">
        <v>74</v>
      </c>
      <c r="F483" s="137" t="s">
        <v>100</v>
      </c>
      <c r="G483" s="137" t="s">
        <v>75</v>
      </c>
      <c r="H483" s="137" t="s">
        <v>8</v>
      </c>
      <c r="I483" s="138" t="s">
        <v>76</v>
      </c>
      <c r="J483" s="138"/>
      <c r="K483" s="138"/>
      <c r="L483" s="138"/>
      <c r="M483" s="139" t="s">
        <v>77</v>
      </c>
      <c r="N483" s="140" t="s">
        <v>78</v>
      </c>
    </row>
    <row r="484" spans="2:15" x14ac:dyDescent="0.2">
      <c r="B484" s="134"/>
      <c r="C484" s="136"/>
      <c r="D484" s="137"/>
      <c r="E484" s="137"/>
      <c r="F484" s="137"/>
      <c r="G484" s="137"/>
      <c r="H484" s="137"/>
      <c r="I484" s="105" t="s">
        <v>79</v>
      </c>
      <c r="J484" s="105" t="s">
        <v>80</v>
      </c>
      <c r="K484" s="105" t="s">
        <v>81</v>
      </c>
      <c r="L484" s="105" t="s">
        <v>82</v>
      </c>
      <c r="M484" s="139"/>
      <c r="N484" s="141"/>
    </row>
    <row r="485" spans="2:15" x14ac:dyDescent="0.2">
      <c r="B485" s="122" t="s">
        <v>83</v>
      </c>
      <c r="C485" s="123"/>
      <c r="D485" s="123"/>
      <c r="E485" s="123"/>
      <c r="F485" s="123"/>
      <c r="G485" s="124"/>
      <c r="H485" s="106" t="s">
        <v>17</v>
      </c>
      <c r="I485" s="107">
        <v>108.37</v>
      </c>
      <c r="J485" s="107">
        <v>77.22</v>
      </c>
      <c r="K485" s="107">
        <v>39.119999999999997</v>
      </c>
      <c r="L485" s="107"/>
      <c r="M485" s="107">
        <v>6.18</v>
      </c>
      <c r="N485" s="107"/>
    </row>
    <row r="486" spans="2:15" x14ac:dyDescent="0.2">
      <c r="B486" s="125"/>
      <c r="C486" s="126"/>
      <c r="D486" s="126"/>
      <c r="E486" s="126"/>
      <c r="F486" s="126"/>
      <c r="G486" s="127"/>
      <c r="H486" s="106" t="s">
        <v>24</v>
      </c>
      <c r="I486" s="107">
        <v>810.55</v>
      </c>
      <c r="J486" s="107">
        <v>579.15</v>
      </c>
      <c r="K486" s="107">
        <v>291.38</v>
      </c>
      <c r="L486" s="107"/>
      <c r="M486" s="107">
        <v>25.23</v>
      </c>
      <c r="N486" s="107"/>
    </row>
    <row r="487" spans="2:15" x14ac:dyDescent="0.2">
      <c r="B487" s="125"/>
      <c r="C487" s="126"/>
      <c r="D487" s="126"/>
      <c r="E487" s="126"/>
      <c r="F487" s="126"/>
      <c r="G487" s="127"/>
      <c r="H487" s="106" t="s">
        <v>19</v>
      </c>
      <c r="I487" s="107">
        <v>64.349999999999994</v>
      </c>
      <c r="J487" s="107">
        <v>46.85</v>
      </c>
      <c r="K487" s="107">
        <v>23.94</v>
      </c>
      <c r="L487" s="107"/>
      <c r="M487" s="107">
        <v>1.29</v>
      </c>
      <c r="N487" s="107"/>
    </row>
    <row r="488" spans="2:15" x14ac:dyDescent="0.2">
      <c r="B488" s="125"/>
      <c r="C488" s="126"/>
      <c r="D488" s="126"/>
      <c r="E488" s="126"/>
      <c r="F488" s="126"/>
      <c r="G488" s="127"/>
      <c r="H488" s="106" t="s">
        <v>33</v>
      </c>
      <c r="I488" s="107">
        <v>64.349999999999994</v>
      </c>
      <c r="J488" s="107">
        <v>46.85</v>
      </c>
      <c r="K488" s="107">
        <v>23.94</v>
      </c>
      <c r="L488" s="107"/>
      <c r="M488" s="107">
        <v>1.29</v>
      </c>
      <c r="N488" s="107"/>
    </row>
    <row r="489" spans="2:15" x14ac:dyDescent="0.2">
      <c r="B489" s="128"/>
      <c r="C489" s="129"/>
      <c r="D489" s="129"/>
      <c r="E489" s="129"/>
      <c r="F489" s="129"/>
      <c r="G489" s="130"/>
      <c r="H489" s="106" t="s">
        <v>18</v>
      </c>
      <c r="I489" s="107">
        <v>20.59</v>
      </c>
      <c r="J489" s="107">
        <v>15.7</v>
      </c>
      <c r="K489" s="107">
        <v>7.98</v>
      </c>
      <c r="L489" s="107"/>
      <c r="M489" s="107">
        <v>0.51</v>
      </c>
      <c r="N489" s="107"/>
    </row>
    <row r="490" spans="2:15" x14ac:dyDescent="0.2">
      <c r="B490" s="108" t="s">
        <v>21</v>
      </c>
      <c r="C490" s="105" t="s">
        <v>84</v>
      </c>
      <c r="D490" s="108">
        <v>29</v>
      </c>
      <c r="E490" s="108">
        <v>1</v>
      </c>
      <c r="F490" s="108">
        <v>1</v>
      </c>
      <c r="G490" s="109">
        <v>2.5</v>
      </c>
      <c r="H490" s="110" t="s">
        <v>17</v>
      </c>
      <c r="I490" s="111">
        <v>26.35</v>
      </c>
      <c r="J490" s="111">
        <v>67.400000000000006</v>
      </c>
      <c r="K490" s="111">
        <v>9.69</v>
      </c>
      <c r="L490" s="92">
        <f>IFERROR(SUM(I490,J490,K490),"")</f>
        <v>103.44</v>
      </c>
      <c r="M490" s="112">
        <v>39.1</v>
      </c>
      <c r="N490" s="92">
        <f>IFERROR(SUM(L490,M490),"")</f>
        <v>142.54</v>
      </c>
      <c r="O490" s="91" t="s">
        <v>208</v>
      </c>
    </row>
    <row r="491" spans="2:15" x14ac:dyDescent="0.2">
      <c r="B491" s="105"/>
      <c r="C491" s="105"/>
      <c r="D491" s="105"/>
      <c r="E491" s="105"/>
      <c r="F491" s="105"/>
      <c r="G491" s="105"/>
      <c r="H491" s="93" t="s">
        <v>85</v>
      </c>
      <c r="I491" s="94">
        <f>IFERROR(I490*I485,"")</f>
        <v>2855.5495000000001</v>
      </c>
      <c r="J491" s="94">
        <f t="shared" ref="J491:K491" si="81">IFERROR(J490*J485,"")</f>
        <v>5204.6280000000006</v>
      </c>
      <c r="K491" s="94">
        <f t="shared" si="81"/>
        <v>379.07279999999997</v>
      </c>
      <c r="L491" s="94">
        <f>IFERROR(SUM(I491,J491,K491),"")</f>
        <v>8439.2503000000015</v>
      </c>
      <c r="M491" s="94">
        <f>IFERROR(M490*M485,"")</f>
        <v>241.63800000000001</v>
      </c>
      <c r="N491" s="94">
        <f>IFERROR(SUM(L491,M491),"")</f>
        <v>8680.8883000000023</v>
      </c>
      <c r="O491" s="91" t="s">
        <v>298</v>
      </c>
    </row>
    <row r="492" spans="2:15" x14ac:dyDescent="0.2">
      <c r="B492" s="105"/>
      <c r="C492" s="105"/>
      <c r="D492" s="105"/>
      <c r="E492" s="105"/>
      <c r="F492" s="105"/>
      <c r="G492" s="105"/>
      <c r="H492" s="110" t="s">
        <v>24</v>
      </c>
      <c r="I492" s="111"/>
      <c r="J492" s="111" t="str">
        <f>IFERROR(INDEX(Извещение!$J$7:$T$79,MATCH(CONCATENATE(РАСЧЕТ!B490,"/",РАСЧЕТ!D490,"/",РАСЧЕТ!E490,"/",F490,"/",H492),Извещение!#REF!,0),3),"")</f>
        <v/>
      </c>
      <c r="K492" s="111" t="str">
        <f>IFERROR(INDEX(Извещение!$J$7:$T$79,MATCH(CONCATENATE(РАСЧЕТ!B490,"/",РАСЧЕТ!D490,"/",РАСЧЕТ!E490,"/",F490,"/",H492),Извещение!#REF!,0),4),"")</f>
        <v/>
      </c>
      <c r="L492" s="92">
        <f t="shared" ref="L492:L501" si="82">IFERROR(SUM(I492,J492,K492),"")</f>
        <v>0</v>
      </c>
      <c r="M492" s="112" t="str">
        <f>IFERROR(INDEX(Извещение!$J$7:$T$79,MATCH(CONCATENATE(РАСЧЕТ!B490,"/",РАСЧЕТ!D490,"/",РАСЧЕТ!E490,"/",F490,"/",H492),Извещение!#REF!,0),6),"")</f>
        <v/>
      </c>
      <c r="N492" s="92">
        <f t="shared" ref="N492" si="83">IFERROR(SUM(L492,M492),"")</f>
        <v>0</v>
      </c>
      <c r="O492" s="91" t="s">
        <v>299</v>
      </c>
    </row>
    <row r="493" spans="2:15" x14ac:dyDescent="0.2">
      <c r="B493" s="105"/>
      <c r="C493" s="105"/>
      <c r="D493" s="105"/>
      <c r="E493" s="105"/>
      <c r="F493" s="105"/>
      <c r="G493" s="105"/>
      <c r="H493" s="93" t="s">
        <v>85</v>
      </c>
      <c r="I493" s="94">
        <f>IFERROR(I492*I486,"")</f>
        <v>0</v>
      </c>
      <c r="J493" s="94" t="str">
        <f t="shared" ref="J493:K493" si="84">IFERROR(J492*J486,"")</f>
        <v/>
      </c>
      <c r="K493" s="94" t="str">
        <f t="shared" si="84"/>
        <v/>
      </c>
      <c r="L493" s="94">
        <f t="shared" si="82"/>
        <v>0</v>
      </c>
      <c r="M493" s="94" t="str">
        <f t="shared" ref="M493" si="85">IFERROR(M492*M486,"")</f>
        <v/>
      </c>
      <c r="N493" s="94">
        <f>IFERROR(SUM(L493,M493),"")</f>
        <v>0</v>
      </c>
      <c r="O493" s="91" t="s">
        <v>298</v>
      </c>
    </row>
    <row r="494" spans="2:15" x14ac:dyDescent="0.2">
      <c r="B494" s="105"/>
      <c r="C494" s="105"/>
      <c r="D494" s="105"/>
      <c r="E494" s="105"/>
      <c r="F494" s="105"/>
      <c r="G494" s="105"/>
      <c r="H494" s="95" t="s">
        <v>19</v>
      </c>
      <c r="I494" s="112">
        <v>4.99</v>
      </c>
      <c r="J494" s="112">
        <v>28.78</v>
      </c>
      <c r="K494" s="112">
        <v>3.29</v>
      </c>
      <c r="L494" s="92">
        <f t="shared" si="82"/>
        <v>37.06</v>
      </c>
      <c r="M494" s="112">
        <v>26.43</v>
      </c>
      <c r="N494" s="92">
        <f t="shared" ref="N494" si="86">IFERROR(SUM(L494,M494),"")</f>
        <v>63.49</v>
      </c>
      <c r="O494" s="91" t="s">
        <v>209</v>
      </c>
    </row>
    <row r="495" spans="2:15" x14ac:dyDescent="0.2">
      <c r="B495" s="105"/>
      <c r="C495" s="105"/>
      <c r="D495" s="105"/>
      <c r="E495" s="105"/>
      <c r="F495" s="105"/>
      <c r="G495" s="105"/>
      <c r="H495" s="93" t="s">
        <v>85</v>
      </c>
      <c r="I495" s="94">
        <f>IFERROR(I494*I487,"")</f>
        <v>321.10649999999998</v>
      </c>
      <c r="J495" s="94">
        <f>IFERROR(J494*J487,"")</f>
        <v>1348.3430000000001</v>
      </c>
      <c r="K495" s="94">
        <f>IFERROR(K494*K487,"")</f>
        <v>78.762600000000006</v>
      </c>
      <c r="L495" s="94">
        <f t="shared" si="82"/>
        <v>1748.2121000000002</v>
      </c>
      <c r="M495" s="94">
        <f>IFERROR(M494*M487,"")</f>
        <v>34.094700000000003</v>
      </c>
      <c r="N495" s="94">
        <f>IFERROR(SUM(L495,M495),"")</f>
        <v>1782.3068000000003</v>
      </c>
      <c r="O495" s="91" t="s">
        <v>298</v>
      </c>
    </row>
    <row r="496" spans="2:15" x14ac:dyDescent="0.2">
      <c r="B496" s="105"/>
      <c r="C496" s="105"/>
      <c r="D496" s="105"/>
      <c r="E496" s="105"/>
      <c r="F496" s="105"/>
      <c r="G496" s="105"/>
      <c r="H496" s="95" t="s">
        <v>33</v>
      </c>
      <c r="I496" s="112"/>
      <c r="J496" s="112" t="str">
        <f>IFERROR(INDEX(Извещение!$J$7:$T$79,MATCH(CONCATENATE(РАСЧЕТ!B490,"/",РАСЧЕТ!D490,"/",РАСЧЕТ!E490,"/",F490,"/",H496),Извещение!#REF!,0),3),"")</f>
        <v/>
      </c>
      <c r="K496" s="112" t="str">
        <f>IFERROR(INDEX(Извещение!$J$7:$T$79,MATCH(CONCATENATE(РАСЧЕТ!B490,"/",РАСЧЕТ!D490,"/",РАСЧЕТ!E490,"/",F490,"/",H496),Извещение!#REF!,0),4),"")</f>
        <v/>
      </c>
      <c r="L496" s="92">
        <f t="shared" si="82"/>
        <v>0</v>
      </c>
      <c r="M496" s="112" t="str">
        <f>IFERROR(INDEX(Извещение!$J$7:$T$79,MATCH(CONCATENATE(РАСЧЕТ!B490,"/",РАСЧЕТ!D490,"/",РАСЧЕТ!E490,"/",F490,"/",H496),Извещение!#REF!,0),6),"")</f>
        <v/>
      </c>
      <c r="N496" s="92">
        <f t="shared" ref="N496" si="87">IFERROR(SUM(L496,M496),"")</f>
        <v>0</v>
      </c>
      <c r="O496" s="91" t="s">
        <v>300</v>
      </c>
    </row>
    <row r="497" spans="2:15" x14ac:dyDescent="0.2">
      <c r="B497" s="105"/>
      <c r="C497" s="105"/>
      <c r="D497" s="105"/>
      <c r="E497" s="105"/>
      <c r="F497" s="105"/>
      <c r="G497" s="105"/>
      <c r="H497" s="93" t="s">
        <v>85</v>
      </c>
      <c r="I497" s="94">
        <f>IFERROR(I496*I488,"")</f>
        <v>0</v>
      </c>
      <c r="J497" s="94" t="str">
        <f>IFERROR(J496*J488,"")</f>
        <v/>
      </c>
      <c r="K497" s="94" t="str">
        <f>IFERROR(K496*K488,"")</f>
        <v/>
      </c>
      <c r="L497" s="94">
        <f t="shared" si="82"/>
        <v>0</v>
      </c>
      <c r="M497" s="94" t="str">
        <f>IFERROR(M496*M488,"")</f>
        <v/>
      </c>
      <c r="N497" s="94">
        <f>IFERROR(SUM(L497,M497),"")</f>
        <v>0</v>
      </c>
      <c r="O497" s="91" t="s">
        <v>298</v>
      </c>
    </row>
    <row r="498" spans="2:15" x14ac:dyDescent="0.2">
      <c r="B498" s="105"/>
      <c r="C498" s="105"/>
      <c r="D498" s="105"/>
      <c r="E498" s="105"/>
      <c r="F498" s="105"/>
      <c r="G498" s="105"/>
      <c r="H498" s="95" t="s">
        <v>18</v>
      </c>
      <c r="I498" s="112">
        <v>35.14</v>
      </c>
      <c r="J498" s="112">
        <v>49</v>
      </c>
      <c r="K498" s="112">
        <v>1.56</v>
      </c>
      <c r="L498" s="92">
        <f t="shared" si="82"/>
        <v>85.7</v>
      </c>
      <c r="M498" s="112">
        <v>32.880000000000003</v>
      </c>
      <c r="N498" s="92">
        <f t="shared" ref="N498" si="88">IFERROR(SUM(L498,M498),"")</f>
        <v>118.58000000000001</v>
      </c>
      <c r="O498" s="91" t="s">
        <v>207</v>
      </c>
    </row>
    <row r="499" spans="2:15" x14ac:dyDescent="0.2">
      <c r="B499" s="105"/>
      <c r="C499" s="105"/>
      <c r="D499" s="105"/>
      <c r="E499" s="105"/>
      <c r="F499" s="105"/>
      <c r="G499" s="105"/>
      <c r="H499" s="93" t="s">
        <v>85</v>
      </c>
      <c r="I499" s="94">
        <f>IFERROR(I498*I489,"")</f>
        <v>723.5326</v>
      </c>
      <c r="J499" s="94">
        <f>IFERROR(J498*J489,"")</f>
        <v>769.3</v>
      </c>
      <c r="K499" s="94">
        <f>IFERROR(K498*K489,"")</f>
        <v>12.4488</v>
      </c>
      <c r="L499" s="94">
        <f t="shared" si="82"/>
        <v>1505.2813999999998</v>
      </c>
      <c r="M499" s="94">
        <f>IFERROR(M498*M489,"")</f>
        <v>16.768800000000002</v>
      </c>
      <c r="N499" s="94">
        <f>IFERROR(SUM(L499,M499),"")</f>
        <v>1522.0501999999999</v>
      </c>
      <c r="O499" s="91" t="s">
        <v>298</v>
      </c>
    </row>
    <row r="500" spans="2:15" x14ac:dyDescent="0.2">
      <c r="B500" s="105"/>
      <c r="C500" s="105"/>
      <c r="D500" s="105"/>
      <c r="E500" s="105"/>
      <c r="F500" s="105"/>
      <c r="G500" s="105"/>
      <c r="H500" s="96" t="s">
        <v>86</v>
      </c>
      <c r="I500" s="97">
        <f ca="1">SUM(I490:OFFSET(I500,-1,0))-I501</f>
        <v>66.479999999999563</v>
      </c>
      <c r="J500" s="97">
        <f ca="1">SUM(J490:OFFSET(J500,-1,0))-J501</f>
        <v>145.17999999999938</v>
      </c>
      <c r="K500" s="97">
        <f ca="1">SUM(K490:OFFSET(K500,-1,0))-K501</f>
        <v>14.54000000000002</v>
      </c>
      <c r="L500" s="97">
        <f t="shared" ca="1" si="82"/>
        <v>226.19999999999897</v>
      </c>
      <c r="M500" s="97">
        <f ca="1">SUM(M490:OFFSET(M500,-1,0))-M501</f>
        <v>98.409999999999968</v>
      </c>
      <c r="N500" s="97">
        <f t="shared" ref="N500" ca="1" si="89">IFERROR(SUM(L500,M500),"")</f>
        <v>324.60999999999893</v>
      </c>
      <c r="O500" s="91" t="s">
        <v>301</v>
      </c>
    </row>
    <row r="501" spans="2:15" x14ac:dyDescent="0.2">
      <c r="B501" s="105"/>
      <c r="C501" s="105"/>
      <c r="D501" s="105"/>
      <c r="E501" s="105"/>
      <c r="F501" s="105"/>
      <c r="G501" s="105"/>
      <c r="H501" s="96" t="s">
        <v>101</v>
      </c>
      <c r="I501" s="97">
        <f>SUMIF(H490:H499,"стоимость",I490:I499)</f>
        <v>3900.1886</v>
      </c>
      <c r="J501" s="97">
        <f>SUMIF(H490:H499,"стоимость",J490:J499)</f>
        <v>7322.2710000000006</v>
      </c>
      <c r="K501" s="97">
        <f>SUMIF(H490:H499,"стоимость",K490:K499)</f>
        <v>470.2842</v>
      </c>
      <c r="L501" s="97">
        <f t="shared" si="82"/>
        <v>11692.7438</v>
      </c>
      <c r="M501" s="97">
        <f>SUMIF(H490:H499,"стоимость",M490:M499)</f>
        <v>292.50150000000002</v>
      </c>
      <c r="N501" s="97">
        <f>IFERROR(SUM(L501,M501),"")</f>
        <v>11985.2453</v>
      </c>
      <c r="O501" s="91" t="s">
        <v>302</v>
      </c>
    </row>
    <row r="502" spans="2:15" x14ac:dyDescent="0.2">
      <c r="B502" s="113"/>
      <c r="C502" s="113"/>
      <c r="D502" s="113"/>
      <c r="E502" s="113"/>
      <c r="F502" s="113"/>
      <c r="G502" s="114"/>
      <c r="H502" s="98"/>
      <c r="I502" s="98"/>
      <c r="J502" s="98"/>
      <c r="K502" s="98"/>
      <c r="L502" s="99"/>
      <c r="M502" s="98"/>
      <c r="N502" s="98"/>
    </row>
    <row r="503" spans="2:15" x14ac:dyDescent="0.2">
      <c r="B503" s="131" t="s">
        <v>87</v>
      </c>
      <c r="C503" s="131"/>
      <c r="D503" s="131"/>
      <c r="E503" s="131"/>
      <c r="F503" s="115"/>
      <c r="G503" s="90"/>
      <c r="H503" s="90"/>
      <c r="I503" s="90"/>
      <c r="J503" s="98"/>
      <c r="K503" s="98"/>
      <c r="L503" s="99"/>
      <c r="M503" s="98"/>
      <c r="N503" s="98"/>
    </row>
    <row r="504" spans="2:15" x14ac:dyDescent="0.2">
      <c r="B504" s="120" t="s">
        <v>133</v>
      </c>
      <c r="C504" s="120"/>
      <c r="D504" s="120"/>
      <c r="E504" s="120"/>
      <c r="F504" s="120"/>
      <c r="G504" s="120"/>
      <c r="H504" s="120"/>
      <c r="I504" s="120"/>
      <c r="J504" s="98"/>
      <c r="K504" s="98"/>
      <c r="L504" s="99"/>
      <c r="M504" s="98"/>
      <c r="N504" s="98"/>
    </row>
    <row r="505" spans="2:15" x14ac:dyDescent="0.2">
      <c r="B505" s="120" t="s">
        <v>88</v>
      </c>
      <c r="C505" s="120"/>
      <c r="D505" s="120"/>
      <c r="E505" s="120"/>
      <c r="F505" s="120"/>
      <c r="G505" s="120"/>
      <c r="H505" s="120"/>
      <c r="I505" s="120"/>
      <c r="J505" s="98"/>
      <c r="K505" s="98"/>
      <c r="L505" s="99"/>
      <c r="M505" s="98"/>
      <c r="N505" s="98"/>
    </row>
    <row r="506" spans="2:15" x14ac:dyDescent="0.2">
      <c r="B506" s="120" t="s">
        <v>89</v>
      </c>
      <c r="C506" s="120"/>
      <c r="D506" s="120"/>
      <c r="E506" s="120"/>
      <c r="F506" s="120"/>
      <c r="G506" s="120"/>
      <c r="H506" s="120"/>
      <c r="I506" s="120"/>
      <c r="J506" s="98"/>
      <c r="K506" s="98"/>
      <c r="L506" s="99"/>
      <c r="M506" s="98"/>
      <c r="N506" s="98"/>
    </row>
    <row r="507" spans="2:15" x14ac:dyDescent="0.2">
      <c r="B507" s="120" t="s">
        <v>90</v>
      </c>
      <c r="C507" s="120"/>
      <c r="D507" s="120"/>
      <c r="E507" s="120"/>
      <c r="F507" s="120"/>
      <c r="G507" s="120"/>
      <c r="H507" s="120"/>
      <c r="I507" s="120"/>
      <c r="J507" s="98"/>
      <c r="K507" s="98"/>
      <c r="L507" s="99"/>
      <c r="M507" s="98"/>
      <c r="N507" s="98"/>
    </row>
    <row r="508" spans="2:15" x14ac:dyDescent="0.2">
      <c r="B508" s="120" t="s">
        <v>91</v>
      </c>
      <c r="C508" s="120"/>
      <c r="D508" s="120"/>
      <c r="E508" s="120"/>
      <c r="F508" s="120"/>
      <c r="G508" s="120"/>
      <c r="H508" s="120"/>
      <c r="I508" s="120"/>
      <c r="J508" s="90"/>
      <c r="K508" s="90"/>
      <c r="L508" s="90"/>
      <c r="M508" s="90"/>
      <c r="N508" s="90"/>
    </row>
    <row r="509" spans="2:15" x14ac:dyDescent="0.2">
      <c r="B509" s="120" t="s">
        <v>92</v>
      </c>
      <c r="C509" s="120"/>
      <c r="D509" s="120"/>
      <c r="E509" s="120"/>
      <c r="F509" s="120"/>
      <c r="G509" s="120"/>
      <c r="H509" s="120"/>
      <c r="I509" s="120"/>
      <c r="J509" s="90"/>
      <c r="K509" s="90"/>
      <c r="L509" s="90"/>
      <c r="M509" s="90"/>
      <c r="N509" s="90"/>
    </row>
    <row r="510" spans="2:15" x14ac:dyDescent="0.2">
      <c r="B510" s="120" t="s">
        <v>93</v>
      </c>
      <c r="C510" s="120"/>
      <c r="D510" s="120"/>
      <c r="E510" s="120"/>
      <c r="F510" s="120"/>
      <c r="G510" s="120"/>
      <c r="H510" s="120"/>
      <c r="I510" s="120"/>
      <c r="J510" s="90"/>
      <c r="K510" s="90"/>
      <c r="L510" s="90"/>
      <c r="M510" s="90"/>
      <c r="N510" s="90"/>
    </row>
    <row r="511" spans="2:15" x14ac:dyDescent="0.2">
      <c r="B511" s="120" t="s">
        <v>94</v>
      </c>
      <c r="C511" s="120"/>
      <c r="D511" s="120"/>
      <c r="E511" s="120"/>
      <c r="F511" s="120"/>
      <c r="G511" s="120"/>
      <c r="H511" s="120"/>
      <c r="I511" s="120"/>
      <c r="J511" s="90"/>
      <c r="K511" s="90"/>
      <c r="L511" s="90"/>
      <c r="M511" s="90"/>
      <c r="N511" s="90"/>
    </row>
    <row r="512" spans="2:15" x14ac:dyDescent="0.2">
      <c r="B512" s="116"/>
      <c r="C512" s="116"/>
      <c r="D512" s="116"/>
      <c r="E512" s="116"/>
      <c r="F512" s="116"/>
      <c r="G512" s="116"/>
      <c r="H512" s="116"/>
      <c r="I512" s="116"/>
      <c r="J512" s="90"/>
      <c r="K512" s="90"/>
      <c r="L512" s="90"/>
      <c r="M512" s="90"/>
      <c r="N512" s="90"/>
    </row>
    <row r="513" spans="2:14" x14ac:dyDescent="0.2">
      <c r="B513" s="90" t="s">
        <v>95</v>
      </c>
      <c r="C513" s="90"/>
      <c r="D513" s="90"/>
      <c r="E513" s="90"/>
      <c r="F513" s="90"/>
      <c r="G513" s="90"/>
      <c r="H513" s="90"/>
      <c r="I513" s="90"/>
      <c r="J513" s="90" t="s">
        <v>96</v>
      </c>
      <c r="K513" s="90"/>
      <c r="L513" s="90"/>
      <c r="M513" s="90"/>
      <c r="N513" s="90"/>
    </row>
    <row r="514" spans="2:14" x14ac:dyDescent="0.2">
      <c r="B514" s="117" t="s">
        <v>132</v>
      </c>
      <c r="C514" s="117"/>
      <c r="D514" s="90"/>
      <c r="E514" s="90"/>
      <c r="F514" s="90"/>
      <c r="G514" s="90"/>
      <c r="H514" s="90"/>
      <c r="I514" s="90"/>
      <c r="J514" s="117"/>
      <c r="K514" s="117"/>
      <c r="L514" s="117"/>
      <c r="M514" s="90"/>
      <c r="N514" s="90"/>
    </row>
    <row r="515" spans="2:14" x14ac:dyDescent="0.2">
      <c r="B515" s="101" t="s">
        <v>97</v>
      </c>
      <c r="C515" s="90"/>
      <c r="D515" s="90"/>
      <c r="E515" s="90"/>
      <c r="F515" s="90"/>
      <c r="G515" s="90"/>
      <c r="H515" s="90"/>
      <c r="I515" s="90"/>
      <c r="J515" s="90" t="s">
        <v>97</v>
      </c>
      <c r="K515" s="90"/>
      <c r="L515" s="90"/>
      <c r="M515" s="90"/>
      <c r="N515" s="90"/>
    </row>
    <row r="516" spans="2:14" x14ac:dyDescent="0.2"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</row>
    <row r="517" spans="2:14" x14ac:dyDescent="0.2">
      <c r="B517" s="117"/>
      <c r="C517" s="117"/>
      <c r="D517" s="90"/>
      <c r="E517" s="90"/>
      <c r="F517" s="90"/>
      <c r="G517" s="90"/>
      <c r="H517" s="90"/>
      <c r="I517" s="90"/>
      <c r="J517" s="117"/>
      <c r="K517" s="117"/>
      <c r="L517" s="117"/>
      <c r="M517" s="90"/>
      <c r="N517" s="90"/>
    </row>
    <row r="518" spans="2:14" x14ac:dyDescent="0.2">
      <c r="B518" s="102" t="s">
        <v>98</v>
      </c>
      <c r="C518" s="90"/>
      <c r="D518" s="90"/>
      <c r="E518" s="90"/>
      <c r="F518" s="90"/>
      <c r="G518" s="90"/>
      <c r="H518" s="90"/>
      <c r="I518" s="90"/>
      <c r="J518" s="121" t="s">
        <v>98</v>
      </c>
      <c r="K518" s="121"/>
      <c r="L518" s="121"/>
      <c r="M518" s="90"/>
      <c r="N518" s="90"/>
    </row>
    <row r="519" spans="2:14" x14ac:dyDescent="0.2"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</row>
    <row r="520" spans="2:14" x14ac:dyDescent="0.2">
      <c r="B520" s="116" t="s">
        <v>99</v>
      </c>
      <c r="C520" s="90"/>
      <c r="D520" s="90"/>
      <c r="E520" s="90"/>
      <c r="F520" s="90"/>
      <c r="G520" s="90"/>
      <c r="H520" s="90"/>
      <c r="I520" s="90"/>
      <c r="J520" s="90" t="s">
        <v>99</v>
      </c>
      <c r="K520" s="90"/>
      <c r="L520" s="90"/>
      <c r="M520" s="90"/>
      <c r="N520" s="90"/>
    </row>
    <row r="522" spans="2:14" x14ac:dyDescent="0.2"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M522" s="90"/>
      <c r="N522" s="103" t="s">
        <v>62</v>
      </c>
    </row>
    <row r="523" spans="2:14" x14ac:dyDescent="0.2"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M523" s="90"/>
      <c r="N523" s="103" t="s">
        <v>63</v>
      </c>
    </row>
    <row r="524" spans="2:14" x14ac:dyDescent="0.2"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M524" s="90"/>
      <c r="N524" s="103" t="s">
        <v>64</v>
      </c>
    </row>
    <row r="525" spans="2:14" x14ac:dyDescent="0.2"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</row>
    <row r="526" spans="2:14" x14ac:dyDescent="0.2">
      <c r="B526" s="90"/>
      <c r="C526" s="132" t="s">
        <v>65</v>
      </c>
      <c r="D526" s="132"/>
      <c r="E526" s="132"/>
      <c r="F526" s="132"/>
      <c r="G526" s="132"/>
      <c r="H526" s="132"/>
      <c r="I526" s="132"/>
      <c r="J526" s="132"/>
      <c r="K526" s="132"/>
      <c r="L526" s="132"/>
      <c r="M526" s="90"/>
      <c r="N526" s="90"/>
    </row>
    <row r="527" spans="2:14" x14ac:dyDescent="0.2">
      <c r="B527" s="90"/>
      <c r="C527" s="132" t="s">
        <v>66</v>
      </c>
      <c r="D527" s="132"/>
      <c r="E527" s="132"/>
      <c r="F527" s="132"/>
      <c r="G527" s="132"/>
      <c r="H527" s="132"/>
      <c r="I527" s="132"/>
      <c r="J527" s="132"/>
      <c r="K527" s="132"/>
      <c r="L527" s="132"/>
      <c r="M527" s="90"/>
      <c r="N527" s="90"/>
    </row>
    <row r="528" spans="2:14" x14ac:dyDescent="0.2">
      <c r="B528" s="90" t="s">
        <v>67</v>
      </c>
      <c r="C528" s="104"/>
      <c r="D528" s="104"/>
      <c r="E528" s="104"/>
      <c r="F528" s="104"/>
      <c r="G528" s="104"/>
      <c r="H528" s="104"/>
      <c r="I528" s="104"/>
      <c r="J528" s="104"/>
      <c r="K528" s="104"/>
      <c r="L528" s="132" t="s">
        <v>68</v>
      </c>
      <c r="M528" s="132"/>
      <c r="N528" s="132"/>
    </row>
    <row r="529" spans="2:15" x14ac:dyDescent="0.2">
      <c r="B529" s="90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</row>
    <row r="530" spans="2:15" x14ac:dyDescent="0.2">
      <c r="B530" s="90" t="s">
        <v>69</v>
      </c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</row>
    <row r="531" spans="2:15" x14ac:dyDescent="0.2">
      <c r="B531" s="90" t="s">
        <v>70</v>
      </c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</row>
    <row r="532" spans="2:15" x14ac:dyDescent="0.2">
      <c r="B532" s="90" t="s">
        <v>71</v>
      </c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</row>
    <row r="533" spans="2:15" x14ac:dyDescent="0.2">
      <c r="B533" s="90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</row>
    <row r="534" spans="2:15" x14ac:dyDescent="0.2"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</row>
    <row r="535" spans="2:15" x14ac:dyDescent="0.2">
      <c r="B535" s="133" t="s">
        <v>45</v>
      </c>
      <c r="C535" s="135" t="s">
        <v>72</v>
      </c>
      <c r="D535" s="137" t="s">
        <v>73</v>
      </c>
      <c r="E535" s="137" t="s">
        <v>74</v>
      </c>
      <c r="F535" s="137" t="s">
        <v>100</v>
      </c>
      <c r="G535" s="137" t="s">
        <v>75</v>
      </c>
      <c r="H535" s="137" t="s">
        <v>8</v>
      </c>
      <c r="I535" s="138" t="s">
        <v>76</v>
      </c>
      <c r="J535" s="138"/>
      <c r="K535" s="138"/>
      <c r="L535" s="138"/>
      <c r="M535" s="139" t="s">
        <v>77</v>
      </c>
      <c r="N535" s="140" t="s">
        <v>78</v>
      </c>
    </row>
    <row r="536" spans="2:15" x14ac:dyDescent="0.2">
      <c r="B536" s="134"/>
      <c r="C536" s="136"/>
      <c r="D536" s="137"/>
      <c r="E536" s="137"/>
      <c r="F536" s="137"/>
      <c r="G536" s="137"/>
      <c r="H536" s="137"/>
      <c r="I536" s="105" t="s">
        <v>79</v>
      </c>
      <c r="J536" s="105" t="s">
        <v>80</v>
      </c>
      <c r="K536" s="105" t="s">
        <v>81</v>
      </c>
      <c r="L536" s="105" t="s">
        <v>82</v>
      </c>
      <c r="M536" s="139"/>
      <c r="N536" s="141"/>
    </row>
    <row r="537" spans="2:15" x14ac:dyDescent="0.2">
      <c r="B537" s="122" t="s">
        <v>83</v>
      </c>
      <c r="C537" s="123"/>
      <c r="D537" s="123"/>
      <c r="E537" s="123"/>
      <c r="F537" s="123"/>
      <c r="G537" s="124"/>
      <c r="H537" s="106" t="s">
        <v>17</v>
      </c>
      <c r="I537" s="107">
        <v>108.37</v>
      </c>
      <c r="J537" s="107">
        <v>77.22</v>
      </c>
      <c r="K537" s="107">
        <v>39.119999999999997</v>
      </c>
      <c r="L537" s="107"/>
      <c r="M537" s="107">
        <v>6.18</v>
      </c>
      <c r="N537" s="107"/>
    </row>
    <row r="538" spans="2:15" x14ac:dyDescent="0.2">
      <c r="B538" s="125"/>
      <c r="C538" s="126"/>
      <c r="D538" s="126"/>
      <c r="E538" s="126"/>
      <c r="F538" s="126"/>
      <c r="G538" s="127"/>
      <c r="H538" s="106" t="s">
        <v>24</v>
      </c>
      <c r="I538" s="107">
        <v>810.55</v>
      </c>
      <c r="J538" s="107">
        <v>579.15</v>
      </c>
      <c r="K538" s="107">
        <v>291.38</v>
      </c>
      <c r="L538" s="107"/>
      <c r="M538" s="107">
        <v>25.23</v>
      </c>
      <c r="N538" s="107"/>
    </row>
    <row r="539" spans="2:15" x14ac:dyDescent="0.2">
      <c r="B539" s="125"/>
      <c r="C539" s="126"/>
      <c r="D539" s="126"/>
      <c r="E539" s="126"/>
      <c r="F539" s="126"/>
      <c r="G539" s="127"/>
      <c r="H539" s="106" t="s">
        <v>19</v>
      </c>
      <c r="I539" s="107">
        <v>64.349999999999994</v>
      </c>
      <c r="J539" s="107">
        <v>46.85</v>
      </c>
      <c r="K539" s="107">
        <v>23.94</v>
      </c>
      <c r="L539" s="107"/>
      <c r="M539" s="107">
        <v>1.29</v>
      </c>
      <c r="N539" s="107"/>
    </row>
    <row r="540" spans="2:15" x14ac:dyDescent="0.2">
      <c r="B540" s="125"/>
      <c r="C540" s="126"/>
      <c r="D540" s="126"/>
      <c r="E540" s="126"/>
      <c r="F540" s="126"/>
      <c r="G540" s="127"/>
      <c r="H540" s="106" t="s">
        <v>33</v>
      </c>
      <c r="I540" s="107">
        <v>64.349999999999994</v>
      </c>
      <c r="J540" s="107">
        <v>46.85</v>
      </c>
      <c r="K540" s="107">
        <v>23.94</v>
      </c>
      <c r="L540" s="107"/>
      <c r="M540" s="107">
        <v>1.29</v>
      </c>
      <c r="N540" s="107"/>
    </row>
    <row r="541" spans="2:15" x14ac:dyDescent="0.2">
      <c r="B541" s="128"/>
      <c r="C541" s="129"/>
      <c r="D541" s="129"/>
      <c r="E541" s="129"/>
      <c r="F541" s="129"/>
      <c r="G541" s="130"/>
      <c r="H541" s="106" t="s">
        <v>18</v>
      </c>
      <c r="I541" s="107">
        <v>20.59</v>
      </c>
      <c r="J541" s="107">
        <v>15.7</v>
      </c>
      <c r="K541" s="107">
        <v>7.98</v>
      </c>
      <c r="L541" s="107"/>
      <c r="M541" s="107">
        <v>0.51</v>
      </c>
      <c r="N541" s="107"/>
    </row>
    <row r="542" spans="2:15" x14ac:dyDescent="0.2">
      <c r="B542" s="108" t="s">
        <v>21</v>
      </c>
      <c r="C542" s="105" t="s">
        <v>84</v>
      </c>
      <c r="D542" s="108">
        <v>29</v>
      </c>
      <c r="E542" s="108">
        <v>2</v>
      </c>
      <c r="F542" s="108">
        <v>1</v>
      </c>
      <c r="G542" s="109">
        <v>1.2</v>
      </c>
      <c r="H542" s="110" t="s">
        <v>17</v>
      </c>
      <c r="I542" s="111">
        <v>23.6</v>
      </c>
      <c r="J542" s="111">
        <v>91.91</v>
      </c>
      <c r="K542" s="111">
        <v>22.23</v>
      </c>
      <c r="L542" s="92">
        <f>IFERROR(SUM(I542,J542,K542),"")</f>
        <v>137.73999999999998</v>
      </c>
      <c r="M542" s="112">
        <v>54.9</v>
      </c>
      <c r="N542" s="92">
        <f>IFERROR(SUM(L542,M542),"")</f>
        <v>192.64</v>
      </c>
      <c r="O542" s="91" t="s">
        <v>211</v>
      </c>
    </row>
    <row r="543" spans="2:15" x14ac:dyDescent="0.2">
      <c r="B543" s="105"/>
      <c r="C543" s="105"/>
      <c r="D543" s="105"/>
      <c r="E543" s="105"/>
      <c r="F543" s="105"/>
      <c r="G543" s="105"/>
      <c r="H543" s="93" t="s">
        <v>85</v>
      </c>
      <c r="I543" s="94">
        <f>IFERROR(I542*I537,"")</f>
        <v>2557.5320000000002</v>
      </c>
      <c r="J543" s="94">
        <f t="shared" ref="J543:K543" si="90">IFERROR(J542*J537,"")</f>
        <v>7097.2901999999995</v>
      </c>
      <c r="K543" s="94">
        <f t="shared" si="90"/>
        <v>869.63759999999991</v>
      </c>
      <c r="L543" s="94">
        <f>IFERROR(SUM(I543,J543,K543),"")</f>
        <v>10524.459799999999</v>
      </c>
      <c r="M543" s="94">
        <f>IFERROR(M542*M537,"")</f>
        <v>339.28199999999998</v>
      </c>
      <c r="N543" s="94">
        <f>IFERROR(SUM(L543,M543),"")</f>
        <v>10863.741799999998</v>
      </c>
      <c r="O543" s="91" t="s">
        <v>303</v>
      </c>
    </row>
    <row r="544" spans="2:15" x14ac:dyDescent="0.2">
      <c r="B544" s="105"/>
      <c r="C544" s="105"/>
      <c r="D544" s="105"/>
      <c r="E544" s="105"/>
      <c r="F544" s="105"/>
      <c r="G544" s="105"/>
      <c r="H544" s="110" t="s">
        <v>24</v>
      </c>
      <c r="I544" s="111"/>
      <c r="J544" s="111" t="str">
        <f>IFERROR(INDEX(Извещение!$J$7:$T$79,MATCH(CONCATENATE(РАСЧЕТ!B542,"/",РАСЧЕТ!D542,"/",РАСЧЕТ!E542,"/",F542,"/",H544),Извещение!#REF!,0),3),"")</f>
        <v/>
      </c>
      <c r="K544" s="111" t="str">
        <f>IFERROR(INDEX(Извещение!$J$7:$T$79,MATCH(CONCATENATE(РАСЧЕТ!B542,"/",РАСЧЕТ!D542,"/",РАСЧЕТ!E542,"/",F542,"/",H544),Извещение!#REF!,0),4),"")</f>
        <v/>
      </c>
      <c r="L544" s="92">
        <f t="shared" ref="L544:L553" si="91">IFERROR(SUM(I544,J544,K544),"")</f>
        <v>0</v>
      </c>
      <c r="M544" s="112" t="str">
        <f>IFERROR(INDEX(Извещение!$J$7:$T$79,MATCH(CONCATENATE(РАСЧЕТ!B542,"/",РАСЧЕТ!D542,"/",РАСЧЕТ!E542,"/",F542,"/",H544),Извещение!#REF!,0),6),"")</f>
        <v/>
      </c>
      <c r="N544" s="92">
        <f t="shared" ref="N544" si="92">IFERROR(SUM(L544,M544),"")</f>
        <v>0</v>
      </c>
      <c r="O544" s="91" t="s">
        <v>304</v>
      </c>
    </row>
    <row r="545" spans="2:15" x14ac:dyDescent="0.2">
      <c r="B545" s="105"/>
      <c r="C545" s="105"/>
      <c r="D545" s="105"/>
      <c r="E545" s="105"/>
      <c r="F545" s="105"/>
      <c r="G545" s="105"/>
      <c r="H545" s="93" t="s">
        <v>85</v>
      </c>
      <c r="I545" s="94">
        <f>IFERROR(I544*I538,"")</f>
        <v>0</v>
      </c>
      <c r="J545" s="94" t="str">
        <f t="shared" ref="J545:K545" si="93">IFERROR(J544*J538,"")</f>
        <v/>
      </c>
      <c r="K545" s="94" t="str">
        <f t="shared" si="93"/>
        <v/>
      </c>
      <c r="L545" s="94">
        <f t="shared" si="91"/>
        <v>0</v>
      </c>
      <c r="M545" s="94" t="str">
        <f t="shared" ref="M545" si="94">IFERROR(M544*M538,"")</f>
        <v/>
      </c>
      <c r="N545" s="94">
        <f>IFERROR(SUM(L545,M545),"")</f>
        <v>0</v>
      </c>
      <c r="O545" s="91" t="s">
        <v>303</v>
      </c>
    </row>
    <row r="546" spans="2:15" x14ac:dyDescent="0.2">
      <c r="B546" s="105"/>
      <c r="C546" s="105"/>
      <c r="D546" s="105"/>
      <c r="E546" s="105"/>
      <c r="F546" s="105"/>
      <c r="G546" s="105"/>
      <c r="H546" s="95" t="s">
        <v>19</v>
      </c>
      <c r="I546" s="112"/>
      <c r="J546" s="112"/>
      <c r="K546" s="112"/>
      <c r="L546" s="92">
        <f t="shared" si="91"/>
        <v>0</v>
      </c>
      <c r="M546" s="112"/>
      <c r="N546" s="92">
        <f t="shared" ref="N546" si="95">IFERROR(SUM(L546,M546),"")</f>
        <v>0</v>
      </c>
      <c r="O546" s="91" t="s">
        <v>305</v>
      </c>
    </row>
    <row r="547" spans="2:15" x14ac:dyDescent="0.2">
      <c r="B547" s="105"/>
      <c r="C547" s="105"/>
      <c r="D547" s="105"/>
      <c r="E547" s="105"/>
      <c r="F547" s="105"/>
      <c r="G547" s="105"/>
      <c r="H547" s="93" t="s">
        <v>85</v>
      </c>
      <c r="I547" s="94">
        <f>IFERROR(I546*I539,"")</f>
        <v>0</v>
      </c>
      <c r="J547" s="94">
        <f>IFERROR(J546*J539,"")</f>
        <v>0</v>
      </c>
      <c r="K547" s="94">
        <f>IFERROR(K546*K539,"")</f>
        <v>0</v>
      </c>
      <c r="L547" s="94">
        <f t="shared" si="91"/>
        <v>0</v>
      </c>
      <c r="M547" s="94">
        <f>IFERROR(M546*M539,"")</f>
        <v>0</v>
      </c>
      <c r="N547" s="94">
        <f>IFERROR(SUM(L547,M547),"")</f>
        <v>0</v>
      </c>
      <c r="O547" s="91" t="s">
        <v>303</v>
      </c>
    </row>
    <row r="548" spans="2:15" x14ac:dyDescent="0.2">
      <c r="B548" s="105"/>
      <c r="C548" s="105"/>
      <c r="D548" s="105"/>
      <c r="E548" s="105"/>
      <c r="F548" s="105"/>
      <c r="G548" s="105"/>
      <c r="H548" s="95" t="s">
        <v>33</v>
      </c>
      <c r="I548" s="112"/>
      <c r="J548" s="112" t="str">
        <f>IFERROR(INDEX(Извещение!$J$7:$T$79,MATCH(CONCATENATE(РАСЧЕТ!B542,"/",РАСЧЕТ!D542,"/",РАСЧЕТ!E542,"/",F542,"/",H548),Извещение!#REF!,0),3),"")</f>
        <v/>
      </c>
      <c r="K548" s="112" t="str">
        <f>IFERROR(INDEX(Извещение!$J$7:$T$79,MATCH(CONCATENATE(РАСЧЕТ!B542,"/",РАСЧЕТ!D542,"/",РАСЧЕТ!E542,"/",F542,"/",H548),Извещение!#REF!,0),4),"")</f>
        <v/>
      </c>
      <c r="L548" s="92">
        <f t="shared" si="91"/>
        <v>0</v>
      </c>
      <c r="M548" s="112" t="str">
        <f>IFERROR(INDEX(Извещение!$J$7:$T$79,MATCH(CONCATENATE(РАСЧЕТ!B542,"/",РАСЧЕТ!D542,"/",РАСЧЕТ!E542,"/",F542,"/",H548),Извещение!#REF!,0),6),"")</f>
        <v/>
      </c>
      <c r="N548" s="92">
        <f t="shared" ref="N548" si="96">IFERROR(SUM(L548,M548),"")</f>
        <v>0</v>
      </c>
      <c r="O548" s="91" t="s">
        <v>306</v>
      </c>
    </row>
    <row r="549" spans="2:15" x14ac:dyDescent="0.2">
      <c r="B549" s="105"/>
      <c r="C549" s="105"/>
      <c r="D549" s="105"/>
      <c r="E549" s="105"/>
      <c r="F549" s="105"/>
      <c r="G549" s="105"/>
      <c r="H549" s="93" t="s">
        <v>85</v>
      </c>
      <c r="I549" s="94">
        <f>IFERROR(I548*I540,"")</f>
        <v>0</v>
      </c>
      <c r="J549" s="94" t="str">
        <f>IFERROR(J548*J540,"")</f>
        <v/>
      </c>
      <c r="K549" s="94" t="str">
        <f>IFERROR(K548*K540,"")</f>
        <v/>
      </c>
      <c r="L549" s="94">
        <f t="shared" si="91"/>
        <v>0</v>
      </c>
      <c r="M549" s="94" t="str">
        <f>IFERROR(M548*M540,"")</f>
        <v/>
      </c>
      <c r="N549" s="94">
        <f>IFERROR(SUM(L549,M549),"")</f>
        <v>0</v>
      </c>
      <c r="O549" s="91" t="s">
        <v>303</v>
      </c>
    </row>
    <row r="550" spans="2:15" x14ac:dyDescent="0.2">
      <c r="B550" s="105"/>
      <c r="C550" s="105"/>
      <c r="D550" s="105"/>
      <c r="E550" s="105"/>
      <c r="F550" s="105"/>
      <c r="G550" s="105"/>
      <c r="H550" s="95" t="s">
        <v>18</v>
      </c>
      <c r="I550" s="112"/>
      <c r="J550" s="112"/>
      <c r="K550" s="112"/>
      <c r="L550" s="92">
        <f t="shared" si="91"/>
        <v>0</v>
      </c>
      <c r="M550" s="112"/>
      <c r="N550" s="92">
        <f t="shared" ref="N550" si="97">IFERROR(SUM(L550,M550),"")</f>
        <v>0</v>
      </c>
      <c r="O550" s="91" t="s">
        <v>307</v>
      </c>
    </row>
    <row r="551" spans="2:15" x14ac:dyDescent="0.2">
      <c r="B551" s="105"/>
      <c r="C551" s="105"/>
      <c r="D551" s="105"/>
      <c r="E551" s="105"/>
      <c r="F551" s="105"/>
      <c r="G551" s="105"/>
      <c r="H551" s="93" t="s">
        <v>85</v>
      </c>
      <c r="I551" s="94">
        <f>IFERROR(I550*I541,"")</f>
        <v>0</v>
      </c>
      <c r="J551" s="94">
        <f>IFERROR(J550*J541,"")</f>
        <v>0</v>
      </c>
      <c r="K551" s="94">
        <f>IFERROR(K550*K541,"")</f>
        <v>0</v>
      </c>
      <c r="L551" s="94">
        <f t="shared" si="91"/>
        <v>0</v>
      </c>
      <c r="M551" s="94">
        <f>IFERROR(M550*M541,"")</f>
        <v>0</v>
      </c>
      <c r="N551" s="94">
        <f>IFERROR(SUM(L551,M551),"")</f>
        <v>0</v>
      </c>
      <c r="O551" s="91" t="s">
        <v>303</v>
      </c>
    </row>
    <row r="552" spans="2:15" x14ac:dyDescent="0.2">
      <c r="B552" s="105"/>
      <c r="C552" s="105"/>
      <c r="D552" s="105"/>
      <c r="E552" s="105"/>
      <c r="F552" s="105"/>
      <c r="G552" s="105"/>
      <c r="H552" s="96" t="s">
        <v>86</v>
      </c>
      <c r="I552" s="97">
        <f ca="1">SUM(I542:OFFSET(I552,-1,0))-I553</f>
        <v>23.599999999999909</v>
      </c>
      <c r="J552" s="97">
        <f ca="1">SUM(J542:OFFSET(J552,-1,0))-J553</f>
        <v>91.909999999999854</v>
      </c>
      <c r="K552" s="97">
        <f ca="1">SUM(K542:OFFSET(K552,-1,0))-K553</f>
        <v>22.230000000000018</v>
      </c>
      <c r="L552" s="97">
        <f t="shared" ca="1" si="91"/>
        <v>137.73999999999978</v>
      </c>
      <c r="M552" s="97">
        <f ca="1">SUM(M542:OFFSET(M552,-1,0))-M553</f>
        <v>54.899999999999977</v>
      </c>
      <c r="N552" s="97">
        <f t="shared" ref="N552" ca="1" si="98">IFERROR(SUM(L552,M552),"")</f>
        <v>192.63999999999976</v>
      </c>
      <c r="O552" s="91" t="s">
        <v>308</v>
      </c>
    </row>
    <row r="553" spans="2:15" x14ac:dyDescent="0.2">
      <c r="B553" s="105"/>
      <c r="C553" s="105"/>
      <c r="D553" s="105"/>
      <c r="E553" s="105"/>
      <c r="F553" s="105"/>
      <c r="G553" s="105"/>
      <c r="H553" s="96" t="s">
        <v>101</v>
      </c>
      <c r="I553" s="97">
        <f>SUMIF(H542:H551,"стоимость",I542:I551)</f>
        <v>2557.5320000000002</v>
      </c>
      <c r="J553" s="97">
        <f>SUMIF(H542:H551,"стоимость",J542:J551)</f>
        <v>7097.2901999999995</v>
      </c>
      <c r="K553" s="97">
        <f>SUMIF(H542:H551,"стоимость",K542:K551)</f>
        <v>869.63759999999991</v>
      </c>
      <c r="L553" s="97">
        <f t="shared" si="91"/>
        <v>10524.459799999999</v>
      </c>
      <c r="M553" s="97">
        <f>SUMIF(H542:H551,"стоимость",M542:M551)</f>
        <v>339.28199999999998</v>
      </c>
      <c r="N553" s="97">
        <f>IFERROR(SUM(L553,M553),"")</f>
        <v>10863.741799999998</v>
      </c>
      <c r="O553" s="91" t="s">
        <v>309</v>
      </c>
    </row>
    <row r="554" spans="2:15" x14ac:dyDescent="0.2">
      <c r="B554" s="113"/>
      <c r="C554" s="113"/>
      <c r="D554" s="113"/>
      <c r="E554" s="113"/>
      <c r="F554" s="113"/>
      <c r="G554" s="114"/>
      <c r="H554" s="98"/>
      <c r="I554" s="98"/>
      <c r="J554" s="98"/>
      <c r="K554" s="98"/>
      <c r="L554" s="99"/>
      <c r="M554" s="98"/>
      <c r="N554" s="98"/>
    </row>
    <row r="555" spans="2:15" x14ac:dyDescent="0.2">
      <c r="B555" s="131" t="s">
        <v>87</v>
      </c>
      <c r="C555" s="131"/>
      <c r="D555" s="131"/>
      <c r="E555" s="131"/>
      <c r="F555" s="115"/>
      <c r="G555" s="90"/>
      <c r="H555" s="90"/>
      <c r="I555" s="90"/>
      <c r="J555" s="98"/>
      <c r="K555" s="98"/>
      <c r="L555" s="99"/>
      <c r="M555" s="98"/>
      <c r="N555" s="98"/>
    </row>
    <row r="556" spans="2:15" x14ac:dyDescent="0.2">
      <c r="B556" s="120" t="s">
        <v>133</v>
      </c>
      <c r="C556" s="120"/>
      <c r="D556" s="120"/>
      <c r="E556" s="120"/>
      <c r="F556" s="120"/>
      <c r="G556" s="120"/>
      <c r="H556" s="120"/>
      <c r="I556" s="120"/>
      <c r="J556" s="98"/>
      <c r="K556" s="98"/>
      <c r="L556" s="99"/>
      <c r="M556" s="98"/>
      <c r="N556" s="98"/>
    </row>
    <row r="557" spans="2:15" x14ac:dyDescent="0.2">
      <c r="B557" s="120" t="s">
        <v>88</v>
      </c>
      <c r="C557" s="120"/>
      <c r="D557" s="120"/>
      <c r="E557" s="120"/>
      <c r="F557" s="120"/>
      <c r="G557" s="120"/>
      <c r="H557" s="120"/>
      <c r="I557" s="120"/>
      <c r="J557" s="98"/>
      <c r="K557" s="98"/>
      <c r="L557" s="99"/>
      <c r="M557" s="98"/>
      <c r="N557" s="98"/>
    </row>
    <row r="558" spans="2:15" x14ac:dyDescent="0.2">
      <c r="B558" s="120" t="s">
        <v>89</v>
      </c>
      <c r="C558" s="120"/>
      <c r="D558" s="120"/>
      <c r="E558" s="120"/>
      <c r="F558" s="120"/>
      <c r="G558" s="120"/>
      <c r="H558" s="120"/>
      <c r="I558" s="120"/>
      <c r="J558" s="98"/>
      <c r="K558" s="98"/>
      <c r="L558" s="99"/>
      <c r="M558" s="98"/>
      <c r="N558" s="98"/>
    </row>
    <row r="559" spans="2:15" x14ac:dyDescent="0.2">
      <c r="B559" s="120" t="s">
        <v>90</v>
      </c>
      <c r="C559" s="120"/>
      <c r="D559" s="120"/>
      <c r="E559" s="120"/>
      <c r="F559" s="120"/>
      <c r="G559" s="120"/>
      <c r="H559" s="120"/>
      <c r="I559" s="120"/>
      <c r="J559" s="98"/>
      <c r="K559" s="98"/>
      <c r="L559" s="99"/>
      <c r="M559" s="98"/>
      <c r="N559" s="98"/>
    </row>
    <row r="560" spans="2:15" x14ac:dyDescent="0.2">
      <c r="B560" s="120" t="s">
        <v>91</v>
      </c>
      <c r="C560" s="120"/>
      <c r="D560" s="120"/>
      <c r="E560" s="120"/>
      <c r="F560" s="120"/>
      <c r="G560" s="120"/>
      <c r="H560" s="120"/>
      <c r="I560" s="120"/>
      <c r="J560" s="90"/>
      <c r="K560" s="90"/>
      <c r="L560" s="90"/>
      <c r="M560" s="90"/>
      <c r="N560" s="90"/>
    </row>
    <row r="561" spans="2:14" x14ac:dyDescent="0.2">
      <c r="B561" s="120" t="s">
        <v>92</v>
      </c>
      <c r="C561" s="120"/>
      <c r="D561" s="120"/>
      <c r="E561" s="120"/>
      <c r="F561" s="120"/>
      <c r="G561" s="120"/>
      <c r="H561" s="120"/>
      <c r="I561" s="120"/>
      <c r="J561" s="90"/>
      <c r="K561" s="90"/>
      <c r="L561" s="90"/>
      <c r="M561" s="90"/>
      <c r="N561" s="90"/>
    </row>
    <row r="562" spans="2:14" x14ac:dyDescent="0.2">
      <c r="B562" s="120" t="s">
        <v>93</v>
      </c>
      <c r="C562" s="120"/>
      <c r="D562" s="120"/>
      <c r="E562" s="120"/>
      <c r="F562" s="120"/>
      <c r="G562" s="120"/>
      <c r="H562" s="120"/>
      <c r="I562" s="120"/>
      <c r="J562" s="90"/>
      <c r="K562" s="90"/>
      <c r="L562" s="90"/>
      <c r="M562" s="90"/>
      <c r="N562" s="90"/>
    </row>
    <row r="563" spans="2:14" x14ac:dyDescent="0.2">
      <c r="B563" s="120" t="s">
        <v>94</v>
      </c>
      <c r="C563" s="120"/>
      <c r="D563" s="120"/>
      <c r="E563" s="120"/>
      <c r="F563" s="120"/>
      <c r="G563" s="120"/>
      <c r="H563" s="120"/>
      <c r="I563" s="120"/>
      <c r="J563" s="90"/>
      <c r="K563" s="90"/>
      <c r="L563" s="90"/>
      <c r="M563" s="90"/>
      <c r="N563" s="90"/>
    </row>
    <row r="564" spans="2:14" x14ac:dyDescent="0.2">
      <c r="B564" s="116"/>
      <c r="C564" s="116"/>
      <c r="D564" s="116"/>
      <c r="E564" s="116"/>
      <c r="F564" s="116"/>
      <c r="G564" s="116"/>
      <c r="H564" s="116"/>
      <c r="I564" s="116"/>
      <c r="J564" s="90"/>
      <c r="K564" s="90"/>
      <c r="L564" s="90"/>
      <c r="M564" s="90"/>
      <c r="N564" s="90"/>
    </row>
    <row r="565" spans="2:14" x14ac:dyDescent="0.2">
      <c r="B565" s="90" t="s">
        <v>95</v>
      </c>
      <c r="C565" s="90"/>
      <c r="D565" s="90"/>
      <c r="E565" s="90"/>
      <c r="F565" s="90"/>
      <c r="G565" s="90"/>
      <c r="H565" s="90"/>
      <c r="I565" s="90"/>
      <c r="J565" s="90" t="s">
        <v>96</v>
      </c>
      <c r="K565" s="90"/>
      <c r="L565" s="90"/>
      <c r="M565" s="90"/>
      <c r="N565" s="90"/>
    </row>
    <row r="566" spans="2:14" x14ac:dyDescent="0.2">
      <c r="B566" s="117" t="s">
        <v>132</v>
      </c>
      <c r="C566" s="117"/>
      <c r="D566" s="90"/>
      <c r="E566" s="90"/>
      <c r="F566" s="90"/>
      <c r="G566" s="90"/>
      <c r="H566" s="90"/>
      <c r="I566" s="90"/>
      <c r="J566" s="117"/>
      <c r="K566" s="117"/>
      <c r="L566" s="117"/>
      <c r="M566" s="90"/>
      <c r="N566" s="90"/>
    </row>
    <row r="567" spans="2:14" x14ac:dyDescent="0.2">
      <c r="B567" s="101" t="s">
        <v>97</v>
      </c>
      <c r="C567" s="90"/>
      <c r="D567" s="90"/>
      <c r="E567" s="90"/>
      <c r="F567" s="90"/>
      <c r="G567" s="90"/>
      <c r="H567" s="90"/>
      <c r="I567" s="90"/>
      <c r="J567" s="90" t="s">
        <v>97</v>
      </c>
      <c r="K567" s="90"/>
      <c r="L567" s="90"/>
      <c r="M567" s="90"/>
      <c r="N567" s="90"/>
    </row>
    <row r="568" spans="2:14" x14ac:dyDescent="0.2"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</row>
    <row r="569" spans="2:14" x14ac:dyDescent="0.2">
      <c r="B569" s="117"/>
      <c r="C569" s="117"/>
      <c r="D569" s="90"/>
      <c r="E569" s="90"/>
      <c r="F569" s="90"/>
      <c r="G569" s="90"/>
      <c r="H569" s="90"/>
      <c r="I569" s="90"/>
      <c r="J569" s="117"/>
      <c r="K569" s="117"/>
      <c r="L569" s="117"/>
      <c r="M569" s="90"/>
      <c r="N569" s="90"/>
    </row>
    <row r="570" spans="2:14" x14ac:dyDescent="0.2">
      <c r="B570" s="102" t="s">
        <v>98</v>
      </c>
      <c r="C570" s="90"/>
      <c r="D570" s="90"/>
      <c r="E570" s="90"/>
      <c r="F570" s="90"/>
      <c r="G570" s="90"/>
      <c r="H570" s="90"/>
      <c r="I570" s="90"/>
      <c r="J570" s="121" t="s">
        <v>98</v>
      </c>
      <c r="K570" s="121"/>
      <c r="L570" s="121"/>
      <c r="M570" s="90"/>
      <c r="N570" s="90"/>
    </row>
    <row r="571" spans="2:14" x14ac:dyDescent="0.2"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</row>
    <row r="572" spans="2:14" x14ac:dyDescent="0.2">
      <c r="B572" s="116" t="s">
        <v>99</v>
      </c>
      <c r="C572" s="90"/>
      <c r="D572" s="90"/>
      <c r="E572" s="90"/>
      <c r="F572" s="90"/>
      <c r="G572" s="90"/>
      <c r="H572" s="90"/>
      <c r="I572" s="90"/>
      <c r="J572" s="90" t="s">
        <v>99</v>
      </c>
      <c r="K572" s="90"/>
      <c r="L572" s="90"/>
      <c r="M572" s="90"/>
      <c r="N572" s="90"/>
    </row>
    <row r="574" spans="2:14" x14ac:dyDescent="0.2"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M574" s="90"/>
      <c r="N574" s="103" t="s">
        <v>62</v>
      </c>
    </row>
    <row r="575" spans="2:14" x14ac:dyDescent="0.2"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M575" s="90"/>
      <c r="N575" s="103" t="s">
        <v>63</v>
      </c>
    </row>
    <row r="576" spans="2:14" x14ac:dyDescent="0.2"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M576" s="90"/>
      <c r="N576" s="103" t="s">
        <v>64</v>
      </c>
    </row>
    <row r="577" spans="2:14" x14ac:dyDescent="0.2"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</row>
    <row r="578" spans="2:14" x14ac:dyDescent="0.2">
      <c r="B578" s="90"/>
      <c r="C578" s="132" t="s">
        <v>65</v>
      </c>
      <c r="D578" s="132"/>
      <c r="E578" s="132"/>
      <c r="F578" s="132"/>
      <c r="G578" s="132"/>
      <c r="H578" s="132"/>
      <c r="I578" s="132"/>
      <c r="J578" s="132"/>
      <c r="K578" s="132"/>
      <c r="L578" s="132"/>
      <c r="M578" s="90"/>
      <c r="N578" s="90"/>
    </row>
    <row r="579" spans="2:14" x14ac:dyDescent="0.2">
      <c r="B579" s="90"/>
      <c r="C579" s="132" t="s">
        <v>66</v>
      </c>
      <c r="D579" s="132"/>
      <c r="E579" s="132"/>
      <c r="F579" s="132"/>
      <c r="G579" s="132"/>
      <c r="H579" s="132"/>
      <c r="I579" s="132"/>
      <c r="J579" s="132"/>
      <c r="K579" s="132"/>
      <c r="L579" s="132"/>
      <c r="M579" s="90"/>
      <c r="N579" s="90"/>
    </row>
    <row r="580" spans="2:14" x14ac:dyDescent="0.2">
      <c r="B580" s="90" t="s">
        <v>67</v>
      </c>
      <c r="C580" s="104"/>
      <c r="D580" s="104"/>
      <c r="E580" s="104"/>
      <c r="F580" s="104"/>
      <c r="G580" s="104"/>
      <c r="H580" s="104"/>
      <c r="I580" s="104"/>
      <c r="J580" s="104"/>
      <c r="K580" s="104"/>
      <c r="L580" s="132" t="s">
        <v>68</v>
      </c>
      <c r="M580" s="132"/>
      <c r="N580" s="132"/>
    </row>
    <row r="581" spans="2:14" x14ac:dyDescent="0.2">
      <c r="B581" s="90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</row>
    <row r="582" spans="2:14" x14ac:dyDescent="0.2">
      <c r="B582" s="90" t="s">
        <v>69</v>
      </c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</row>
    <row r="583" spans="2:14" x14ac:dyDescent="0.2">
      <c r="B583" s="90" t="s">
        <v>70</v>
      </c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</row>
    <row r="584" spans="2:14" x14ac:dyDescent="0.2">
      <c r="B584" s="90" t="s">
        <v>71</v>
      </c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</row>
    <row r="585" spans="2:14" x14ac:dyDescent="0.2">
      <c r="B585" s="90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</row>
    <row r="586" spans="2:14" x14ac:dyDescent="0.2"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</row>
    <row r="587" spans="2:14" x14ac:dyDescent="0.2">
      <c r="B587" s="133" t="s">
        <v>45</v>
      </c>
      <c r="C587" s="135" t="s">
        <v>72</v>
      </c>
      <c r="D587" s="137" t="s">
        <v>73</v>
      </c>
      <c r="E587" s="137" t="s">
        <v>74</v>
      </c>
      <c r="F587" s="137" t="s">
        <v>100</v>
      </c>
      <c r="G587" s="137" t="s">
        <v>75</v>
      </c>
      <c r="H587" s="137" t="s">
        <v>8</v>
      </c>
      <c r="I587" s="138" t="s">
        <v>76</v>
      </c>
      <c r="J587" s="138"/>
      <c r="K587" s="138"/>
      <c r="L587" s="138"/>
      <c r="M587" s="139" t="s">
        <v>77</v>
      </c>
      <c r="N587" s="140" t="s">
        <v>78</v>
      </c>
    </row>
    <row r="588" spans="2:14" x14ac:dyDescent="0.2">
      <c r="B588" s="134"/>
      <c r="C588" s="136"/>
      <c r="D588" s="137"/>
      <c r="E588" s="137"/>
      <c r="F588" s="137"/>
      <c r="G588" s="137"/>
      <c r="H588" s="137"/>
      <c r="I588" s="105" t="s">
        <v>79</v>
      </c>
      <c r="J588" s="105" t="s">
        <v>80</v>
      </c>
      <c r="K588" s="105" t="s">
        <v>81</v>
      </c>
      <c r="L588" s="105" t="s">
        <v>82</v>
      </c>
      <c r="M588" s="139"/>
      <c r="N588" s="141"/>
    </row>
    <row r="589" spans="2:14" x14ac:dyDescent="0.2">
      <c r="B589" s="122" t="s">
        <v>83</v>
      </c>
      <c r="C589" s="123"/>
      <c r="D589" s="123"/>
      <c r="E589" s="123"/>
      <c r="F589" s="123"/>
      <c r="G589" s="124"/>
      <c r="H589" s="106" t="s">
        <v>17</v>
      </c>
      <c r="I589" s="107">
        <v>108.37</v>
      </c>
      <c r="J589" s="107">
        <v>77.22</v>
      </c>
      <c r="K589" s="107">
        <v>39.119999999999997</v>
      </c>
      <c r="L589" s="107"/>
      <c r="M589" s="107">
        <v>6.18</v>
      </c>
      <c r="N589" s="107"/>
    </row>
    <row r="590" spans="2:14" x14ac:dyDescent="0.2">
      <c r="B590" s="125"/>
      <c r="C590" s="126"/>
      <c r="D590" s="126"/>
      <c r="E590" s="126"/>
      <c r="F590" s="126"/>
      <c r="G590" s="127"/>
      <c r="H590" s="106" t="s">
        <v>24</v>
      </c>
      <c r="I590" s="107">
        <v>810.55</v>
      </c>
      <c r="J590" s="107">
        <v>579.15</v>
      </c>
      <c r="K590" s="107">
        <v>291.38</v>
      </c>
      <c r="L590" s="107"/>
      <c r="M590" s="107">
        <v>25.23</v>
      </c>
      <c r="N590" s="107"/>
    </row>
    <row r="591" spans="2:14" x14ac:dyDescent="0.2">
      <c r="B591" s="125"/>
      <c r="C591" s="126"/>
      <c r="D591" s="126"/>
      <c r="E591" s="126"/>
      <c r="F591" s="126"/>
      <c r="G591" s="127"/>
      <c r="H591" s="106" t="s">
        <v>19</v>
      </c>
      <c r="I591" s="107">
        <v>64.349999999999994</v>
      </c>
      <c r="J591" s="107">
        <v>46.85</v>
      </c>
      <c r="K591" s="107">
        <v>23.94</v>
      </c>
      <c r="L591" s="107"/>
      <c r="M591" s="107">
        <v>1.29</v>
      </c>
      <c r="N591" s="107"/>
    </row>
    <row r="592" spans="2:14" x14ac:dyDescent="0.2">
      <c r="B592" s="125"/>
      <c r="C592" s="126"/>
      <c r="D592" s="126"/>
      <c r="E592" s="126"/>
      <c r="F592" s="126"/>
      <c r="G592" s="127"/>
      <c r="H592" s="106" t="s">
        <v>33</v>
      </c>
      <c r="I592" s="107">
        <v>64.349999999999994</v>
      </c>
      <c r="J592" s="107">
        <v>46.85</v>
      </c>
      <c r="K592" s="107">
        <v>23.94</v>
      </c>
      <c r="L592" s="107"/>
      <c r="M592" s="107">
        <v>1.29</v>
      </c>
      <c r="N592" s="107"/>
    </row>
    <row r="593" spans="2:15" x14ac:dyDescent="0.2">
      <c r="B593" s="128"/>
      <c r="C593" s="129"/>
      <c r="D593" s="129"/>
      <c r="E593" s="129"/>
      <c r="F593" s="129"/>
      <c r="G593" s="130"/>
      <c r="H593" s="106" t="s">
        <v>18</v>
      </c>
      <c r="I593" s="107">
        <v>20.59</v>
      </c>
      <c r="J593" s="107">
        <v>15.7</v>
      </c>
      <c r="K593" s="107">
        <v>7.98</v>
      </c>
      <c r="L593" s="107"/>
      <c r="M593" s="107">
        <v>0.51</v>
      </c>
      <c r="N593" s="107"/>
    </row>
    <row r="594" spans="2:15" x14ac:dyDescent="0.2">
      <c r="B594" s="108" t="s">
        <v>21</v>
      </c>
      <c r="C594" s="105" t="s">
        <v>84</v>
      </c>
      <c r="D594" s="108">
        <v>29</v>
      </c>
      <c r="E594" s="108">
        <v>5</v>
      </c>
      <c r="F594" s="108">
        <v>1</v>
      </c>
      <c r="G594" s="109">
        <v>5.2</v>
      </c>
      <c r="H594" s="110" t="s">
        <v>17</v>
      </c>
      <c r="I594" s="111">
        <v>121.5</v>
      </c>
      <c r="J594" s="111">
        <v>479.3</v>
      </c>
      <c r="K594" s="111">
        <v>113.1</v>
      </c>
      <c r="L594" s="92">
        <f>IFERROR(SUM(I594,J594,K594),"")</f>
        <v>713.9</v>
      </c>
      <c r="M594" s="112">
        <v>283.25</v>
      </c>
      <c r="N594" s="92">
        <f>IFERROR(SUM(L594,M594),"")</f>
        <v>997.15</v>
      </c>
      <c r="O594" s="91" t="s">
        <v>213</v>
      </c>
    </row>
    <row r="595" spans="2:15" x14ac:dyDescent="0.2">
      <c r="B595" s="105"/>
      <c r="C595" s="105"/>
      <c r="D595" s="105"/>
      <c r="E595" s="105"/>
      <c r="F595" s="105"/>
      <c r="G595" s="105"/>
      <c r="H595" s="93" t="s">
        <v>85</v>
      </c>
      <c r="I595" s="94">
        <f>IFERROR(I594*I589,"")</f>
        <v>13166.955</v>
      </c>
      <c r="J595" s="94">
        <f t="shared" ref="J595:K595" si="99">IFERROR(J594*J589,"")</f>
        <v>37011.546000000002</v>
      </c>
      <c r="K595" s="94">
        <f t="shared" si="99"/>
        <v>4424.4719999999998</v>
      </c>
      <c r="L595" s="94">
        <f>IFERROR(SUM(I595,J595,K595),"")</f>
        <v>54602.973000000005</v>
      </c>
      <c r="M595" s="94">
        <f>IFERROR(M594*M589,"")</f>
        <v>1750.4849999999999</v>
      </c>
      <c r="N595" s="94">
        <f>IFERROR(SUM(L595,M595),"")</f>
        <v>56353.458000000006</v>
      </c>
      <c r="O595" s="91" t="s">
        <v>310</v>
      </c>
    </row>
    <row r="596" spans="2:15" x14ac:dyDescent="0.2">
      <c r="B596" s="105"/>
      <c r="C596" s="105"/>
      <c r="D596" s="105"/>
      <c r="E596" s="105"/>
      <c r="F596" s="105"/>
      <c r="G596" s="105"/>
      <c r="H596" s="110" t="s">
        <v>24</v>
      </c>
      <c r="I596" s="111"/>
      <c r="J596" s="111" t="str">
        <f>IFERROR(INDEX(Извещение!$J$7:$T$79,MATCH(CONCATENATE(РАСЧЕТ!B594,"/",РАСЧЕТ!D594,"/",РАСЧЕТ!E594,"/",F594,"/",H596),Извещение!#REF!,0),3),"")</f>
        <v/>
      </c>
      <c r="K596" s="111" t="str">
        <f>IFERROR(INDEX(Извещение!$J$7:$T$79,MATCH(CONCATENATE(РАСЧЕТ!B594,"/",РАСЧЕТ!D594,"/",РАСЧЕТ!E594,"/",F594,"/",H596),Извещение!#REF!,0),4),"")</f>
        <v/>
      </c>
      <c r="L596" s="92">
        <f t="shared" ref="L596:L605" si="100">IFERROR(SUM(I596,J596,K596),"")</f>
        <v>0</v>
      </c>
      <c r="M596" s="112" t="str">
        <f>IFERROR(INDEX(Извещение!$J$7:$T$79,MATCH(CONCATENATE(РАСЧЕТ!B594,"/",РАСЧЕТ!D594,"/",РАСЧЕТ!E594,"/",F594,"/",H596),Извещение!#REF!,0),6),"")</f>
        <v/>
      </c>
      <c r="N596" s="92">
        <f t="shared" ref="N596" si="101">IFERROR(SUM(L596,M596),"")</f>
        <v>0</v>
      </c>
      <c r="O596" s="91" t="s">
        <v>311</v>
      </c>
    </row>
    <row r="597" spans="2:15" x14ac:dyDescent="0.2">
      <c r="B597" s="105"/>
      <c r="C597" s="105"/>
      <c r="D597" s="105"/>
      <c r="E597" s="105"/>
      <c r="F597" s="105"/>
      <c r="G597" s="105"/>
      <c r="H597" s="93" t="s">
        <v>85</v>
      </c>
      <c r="I597" s="94">
        <f>IFERROR(I596*I590,"")</f>
        <v>0</v>
      </c>
      <c r="J597" s="94" t="str">
        <f t="shared" ref="J597:K597" si="102">IFERROR(J596*J590,"")</f>
        <v/>
      </c>
      <c r="K597" s="94" t="str">
        <f t="shared" si="102"/>
        <v/>
      </c>
      <c r="L597" s="94">
        <f t="shared" si="100"/>
        <v>0</v>
      </c>
      <c r="M597" s="94" t="str">
        <f t="shared" ref="M597" si="103">IFERROR(M596*M590,"")</f>
        <v/>
      </c>
      <c r="N597" s="94">
        <f>IFERROR(SUM(L597,M597),"")</f>
        <v>0</v>
      </c>
      <c r="O597" s="91" t="s">
        <v>310</v>
      </c>
    </row>
    <row r="598" spans="2:15" x14ac:dyDescent="0.2">
      <c r="B598" s="105"/>
      <c r="C598" s="105"/>
      <c r="D598" s="105"/>
      <c r="E598" s="105"/>
      <c r="F598" s="105"/>
      <c r="G598" s="105"/>
      <c r="H598" s="95" t="s">
        <v>19</v>
      </c>
      <c r="I598" s="112"/>
      <c r="J598" s="112"/>
      <c r="K598" s="112"/>
      <c r="L598" s="92">
        <f t="shared" si="100"/>
        <v>0</v>
      </c>
      <c r="M598" s="112"/>
      <c r="N598" s="92">
        <f t="shared" ref="N598" si="104">IFERROR(SUM(L598,M598),"")</f>
        <v>0</v>
      </c>
      <c r="O598" s="91" t="s">
        <v>312</v>
      </c>
    </row>
    <row r="599" spans="2:15" x14ac:dyDescent="0.2">
      <c r="B599" s="105"/>
      <c r="C599" s="105"/>
      <c r="D599" s="105"/>
      <c r="E599" s="105"/>
      <c r="F599" s="105"/>
      <c r="G599" s="105"/>
      <c r="H599" s="93" t="s">
        <v>85</v>
      </c>
      <c r="I599" s="94">
        <f>IFERROR(I598*I591,"")</f>
        <v>0</v>
      </c>
      <c r="J599" s="94">
        <f>IFERROR(J598*J591,"")</f>
        <v>0</v>
      </c>
      <c r="K599" s="94">
        <f>IFERROR(K598*K591,"")</f>
        <v>0</v>
      </c>
      <c r="L599" s="94">
        <f t="shared" si="100"/>
        <v>0</v>
      </c>
      <c r="M599" s="94">
        <f>IFERROR(M598*M591,"")</f>
        <v>0</v>
      </c>
      <c r="N599" s="94">
        <f>IFERROR(SUM(L599,M599),"")</f>
        <v>0</v>
      </c>
      <c r="O599" s="91" t="s">
        <v>310</v>
      </c>
    </row>
    <row r="600" spans="2:15" x14ac:dyDescent="0.2">
      <c r="B600" s="105"/>
      <c r="C600" s="105"/>
      <c r="D600" s="105"/>
      <c r="E600" s="105"/>
      <c r="F600" s="105"/>
      <c r="G600" s="105"/>
      <c r="H600" s="95" t="s">
        <v>33</v>
      </c>
      <c r="I600" s="112"/>
      <c r="J600" s="112" t="str">
        <f>IFERROR(INDEX(Извещение!$J$7:$T$79,MATCH(CONCATENATE(РАСЧЕТ!B594,"/",РАСЧЕТ!D594,"/",РАСЧЕТ!E594,"/",F594,"/",H600),Извещение!#REF!,0),3),"")</f>
        <v/>
      </c>
      <c r="K600" s="112" t="str">
        <f>IFERROR(INDEX(Извещение!$J$7:$T$79,MATCH(CONCATENATE(РАСЧЕТ!B594,"/",РАСЧЕТ!D594,"/",РАСЧЕТ!E594,"/",F594,"/",H600),Извещение!#REF!,0),4),"")</f>
        <v/>
      </c>
      <c r="L600" s="92">
        <f t="shared" si="100"/>
        <v>0</v>
      </c>
      <c r="M600" s="112" t="str">
        <f>IFERROR(INDEX(Извещение!$J$7:$T$79,MATCH(CONCATENATE(РАСЧЕТ!B594,"/",РАСЧЕТ!D594,"/",РАСЧЕТ!E594,"/",F594,"/",H600),Извещение!#REF!,0),6),"")</f>
        <v/>
      </c>
      <c r="N600" s="92">
        <f t="shared" ref="N600" si="105">IFERROR(SUM(L600,M600),"")</f>
        <v>0</v>
      </c>
      <c r="O600" s="91" t="s">
        <v>313</v>
      </c>
    </row>
    <row r="601" spans="2:15" x14ac:dyDescent="0.2">
      <c r="B601" s="105"/>
      <c r="C601" s="105"/>
      <c r="D601" s="105"/>
      <c r="E601" s="105"/>
      <c r="F601" s="105"/>
      <c r="G601" s="105"/>
      <c r="H601" s="93" t="s">
        <v>85</v>
      </c>
      <c r="I601" s="94">
        <f>IFERROR(I600*I592,"")</f>
        <v>0</v>
      </c>
      <c r="J601" s="94" t="str">
        <f>IFERROR(J600*J592,"")</f>
        <v/>
      </c>
      <c r="K601" s="94" t="str">
        <f>IFERROR(K600*K592,"")</f>
        <v/>
      </c>
      <c r="L601" s="94">
        <f t="shared" si="100"/>
        <v>0</v>
      </c>
      <c r="M601" s="94" t="str">
        <f>IFERROR(M600*M592,"")</f>
        <v/>
      </c>
      <c r="N601" s="94">
        <f>IFERROR(SUM(L601,M601),"")</f>
        <v>0</v>
      </c>
      <c r="O601" s="91" t="s">
        <v>310</v>
      </c>
    </row>
    <row r="602" spans="2:15" x14ac:dyDescent="0.2">
      <c r="B602" s="105"/>
      <c r="C602" s="105"/>
      <c r="D602" s="105"/>
      <c r="E602" s="105"/>
      <c r="F602" s="105"/>
      <c r="G602" s="105"/>
      <c r="H602" s="95" t="s">
        <v>18</v>
      </c>
      <c r="I602" s="112"/>
      <c r="J602" s="112"/>
      <c r="K602" s="112"/>
      <c r="L602" s="92">
        <f t="shared" si="100"/>
        <v>0</v>
      </c>
      <c r="M602" s="112"/>
      <c r="N602" s="92">
        <f t="shared" ref="N602" si="106">IFERROR(SUM(L602,M602),"")</f>
        <v>0</v>
      </c>
      <c r="O602" s="91" t="s">
        <v>314</v>
      </c>
    </row>
    <row r="603" spans="2:15" x14ac:dyDescent="0.2">
      <c r="B603" s="105"/>
      <c r="C603" s="105"/>
      <c r="D603" s="105"/>
      <c r="E603" s="105"/>
      <c r="F603" s="105"/>
      <c r="G603" s="105"/>
      <c r="H603" s="93" t="s">
        <v>85</v>
      </c>
      <c r="I603" s="94">
        <f>IFERROR(I602*I593,"")</f>
        <v>0</v>
      </c>
      <c r="J603" s="94">
        <f>IFERROR(J602*J593,"")</f>
        <v>0</v>
      </c>
      <c r="K603" s="94">
        <f>IFERROR(K602*K593,"")</f>
        <v>0</v>
      </c>
      <c r="L603" s="94">
        <f t="shared" si="100"/>
        <v>0</v>
      </c>
      <c r="M603" s="94">
        <f>IFERROR(M602*M593,"")</f>
        <v>0</v>
      </c>
      <c r="N603" s="94">
        <f>IFERROR(SUM(L603,M603),"")</f>
        <v>0</v>
      </c>
      <c r="O603" s="91" t="s">
        <v>310</v>
      </c>
    </row>
    <row r="604" spans="2:15" x14ac:dyDescent="0.2">
      <c r="B604" s="105"/>
      <c r="C604" s="105"/>
      <c r="D604" s="105"/>
      <c r="E604" s="105"/>
      <c r="F604" s="105"/>
      <c r="G604" s="105"/>
      <c r="H604" s="96" t="s">
        <v>86</v>
      </c>
      <c r="I604" s="97">
        <f ca="1">SUM(I594:OFFSET(I604,-1,0))-I605</f>
        <v>121.5</v>
      </c>
      <c r="J604" s="97">
        <f ca="1">SUM(J594:OFFSET(J604,-1,0))-J605</f>
        <v>479.30000000000291</v>
      </c>
      <c r="K604" s="97">
        <f ca="1">SUM(K594:OFFSET(K604,-1,0))-K605</f>
        <v>113.10000000000036</v>
      </c>
      <c r="L604" s="97">
        <f t="shared" ca="1" si="100"/>
        <v>713.90000000000327</v>
      </c>
      <c r="M604" s="97">
        <f ca="1">SUM(M594:OFFSET(M604,-1,0))-M605</f>
        <v>283.25</v>
      </c>
      <c r="N604" s="97">
        <f t="shared" ref="N604" ca="1" si="107">IFERROR(SUM(L604,M604),"")</f>
        <v>997.15000000000327</v>
      </c>
      <c r="O604" s="91" t="s">
        <v>315</v>
      </c>
    </row>
    <row r="605" spans="2:15" x14ac:dyDescent="0.2">
      <c r="B605" s="105"/>
      <c r="C605" s="105"/>
      <c r="D605" s="105"/>
      <c r="E605" s="105"/>
      <c r="F605" s="105"/>
      <c r="G605" s="105"/>
      <c r="H605" s="96" t="s">
        <v>101</v>
      </c>
      <c r="I605" s="97">
        <f>SUMIF(H594:H603,"стоимость",I594:I603)</f>
        <v>13166.955</v>
      </c>
      <c r="J605" s="97">
        <f>SUMIF(H594:H603,"стоимость",J594:J603)</f>
        <v>37011.546000000002</v>
      </c>
      <c r="K605" s="97">
        <f>SUMIF(H594:H603,"стоимость",K594:K603)</f>
        <v>4424.4719999999998</v>
      </c>
      <c r="L605" s="97">
        <f t="shared" si="100"/>
        <v>54602.973000000005</v>
      </c>
      <c r="M605" s="97">
        <f>SUMIF(H594:H603,"стоимость",M594:M603)</f>
        <v>1750.4849999999999</v>
      </c>
      <c r="N605" s="97">
        <f>IFERROR(SUM(L605,M605),"")</f>
        <v>56353.458000000006</v>
      </c>
      <c r="O605" s="91" t="s">
        <v>316</v>
      </c>
    </row>
    <row r="606" spans="2:15" x14ac:dyDescent="0.2">
      <c r="B606" s="113"/>
      <c r="C606" s="113"/>
      <c r="D606" s="113"/>
      <c r="E606" s="113"/>
      <c r="F606" s="113"/>
      <c r="G606" s="114"/>
      <c r="H606" s="98"/>
      <c r="I606" s="98"/>
      <c r="J606" s="98"/>
      <c r="K606" s="98"/>
      <c r="L606" s="99"/>
      <c r="M606" s="98"/>
      <c r="N606" s="98"/>
    </row>
    <row r="607" spans="2:15" x14ac:dyDescent="0.2">
      <c r="B607" s="131" t="s">
        <v>87</v>
      </c>
      <c r="C607" s="131"/>
      <c r="D607" s="131"/>
      <c r="E607" s="131"/>
      <c r="F607" s="115"/>
      <c r="G607" s="90"/>
      <c r="H607" s="90"/>
      <c r="I607" s="90"/>
      <c r="J607" s="98"/>
      <c r="K607" s="98"/>
      <c r="L607" s="99"/>
      <c r="M607" s="98"/>
      <c r="N607" s="98"/>
    </row>
    <row r="608" spans="2:15" x14ac:dyDescent="0.2">
      <c r="B608" s="120" t="s">
        <v>133</v>
      </c>
      <c r="C608" s="120"/>
      <c r="D608" s="120"/>
      <c r="E608" s="120"/>
      <c r="F608" s="120"/>
      <c r="G608" s="120"/>
      <c r="H608" s="120"/>
      <c r="I608" s="120"/>
      <c r="J608" s="98"/>
      <c r="K608" s="98"/>
      <c r="L608" s="99"/>
      <c r="M608" s="98"/>
      <c r="N608" s="98"/>
    </row>
    <row r="609" spans="2:14" x14ac:dyDescent="0.2">
      <c r="B609" s="120" t="s">
        <v>88</v>
      </c>
      <c r="C609" s="120"/>
      <c r="D609" s="120"/>
      <c r="E609" s="120"/>
      <c r="F609" s="120"/>
      <c r="G609" s="120"/>
      <c r="H609" s="120"/>
      <c r="I609" s="120"/>
      <c r="J609" s="98"/>
      <c r="K609" s="98"/>
      <c r="L609" s="99"/>
      <c r="M609" s="98"/>
      <c r="N609" s="98"/>
    </row>
    <row r="610" spans="2:14" x14ac:dyDescent="0.2">
      <c r="B610" s="120" t="s">
        <v>89</v>
      </c>
      <c r="C610" s="120"/>
      <c r="D610" s="120"/>
      <c r="E610" s="120"/>
      <c r="F610" s="120"/>
      <c r="G610" s="120"/>
      <c r="H610" s="120"/>
      <c r="I610" s="120"/>
      <c r="J610" s="98"/>
      <c r="K610" s="98"/>
      <c r="L610" s="99"/>
      <c r="M610" s="98"/>
      <c r="N610" s="98"/>
    </row>
    <row r="611" spans="2:14" x14ac:dyDescent="0.2">
      <c r="B611" s="120" t="s">
        <v>90</v>
      </c>
      <c r="C611" s="120"/>
      <c r="D611" s="120"/>
      <c r="E611" s="120"/>
      <c r="F611" s="120"/>
      <c r="G611" s="120"/>
      <c r="H611" s="120"/>
      <c r="I611" s="120"/>
      <c r="J611" s="98"/>
      <c r="K611" s="98"/>
      <c r="L611" s="99"/>
      <c r="M611" s="98"/>
      <c r="N611" s="98"/>
    </row>
    <row r="612" spans="2:14" x14ac:dyDescent="0.2">
      <c r="B612" s="120" t="s">
        <v>91</v>
      </c>
      <c r="C612" s="120"/>
      <c r="D612" s="120"/>
      <c r="E612" s="120"/>
      <c r="F612" s="120"/>
      <c r="G612" s="120"/>
      <c r="H612" s="120"/>
      <c r="I612" s="120"/>
      <c r="J612" s="90"/>
      <c r="K612" s="90"/>
      <c r="L612" s="90"/>
      <c r="M612" s="90"/>
      <c r="N612" s="90"/>
    </row>
    <row r="613" spans="2:14" x14ac:dyDescent="0.2">
      <c r="B613" s="120" t="s">
        <v>92</v>
      </c>
      <c r="C613" s="120"/>
      <c r="D613" s="120"/>
      <c r="E613" s="120"/>
      <c r="F613" s="120"/>
      <c r="G613" s="120"/>
      <c r="H613" s="120"/>
      <c r="I613" s="120"/>
      <c r="J613" s="90"/>
      <c r="K613" s="90"/>
      <c r="L613" s="90"/>
      <c r="M613" s="90"/>
      <c r="N613" s="90"/>
    </row>
    <row r="614" spans="2:14" x14ac:dyDescent="0.2">
      <c r="B614" s="120" t="s">
        <v>93</v>
      </c>
      <c r="C614" s="120"/>
      <c r="D614" s="120"/>
      <c r="E614" s="120"/>
      <c r="F614" s="120"/>
      <c r="G614" s="120"/>
      <c r="H614" s="120"/>
      <c r="I614" s="120"/>
      <c r="J614" s="90"/>
      <c r="K614" s="90"/>
      <c r="L614" s="90"/>
      <c r="M614" s="90"/>
      <c r="N614" s="90"/>
    </row>
    <row r="615" spans="2:14" x14ac:dyDescent="0.2">
      <c r="B615" s="120" t="s">
        <v>94</v>
      </c>
      <c r="C615" s="120"/>
      <c r="D615" s="120"/>
      <c r="E615" s="120"/>
      <c r="F615" s="120"/>
      <c r="G615" s="120"/>
      <c r="H615" s="120"/>
      <c r="I615" s="120"/>
      <c r="J615" s="90"/>
      <c r="K615" s="90"/>
      <c r="L615" s="90"/>
      <c r="M615" s="90"/>
      <c r="N615" s="90"/>
    </row>
    <row r="616" spans="2:14" x14ac:dyDescent="0.2">
      <c r="B616" s="116"/>
      <c r="C616" s="116"/>
      <c r="D616" s="116"/>
      <c r="E616" s="116"/>
      <c r="F616" s="116"/>
      <c r="G616" s="116"/>
      <c r="H616" s="116"/>
      <c r="I616" s="116"/>
      <c r="J616" s="90"/>
      <c r="K616" s="90"/>
      <c r="L616" s="90"/>
      <c r="M616" s="90"/>
      <c r="N616" s="90"/>
    </row>
    <row r="617" spans="2:14" x14ac:dyDescent="0.2">
      <c r="B617" s="90" t="s">
        <v>95</v>
      </c>
      <c r="C617" s="90"/>
      <c r="D617" s="90"/>
      <c r="E617" s="90"/>
      <c r="F617" s="90"/>
      <c r="G617" s="90"/>
      <c r="H617" s="90"/>
      <c r="I617" s="90"/>
      <c r="J617" s="90" t="s">
        <v>96</v>
      </c>
      <c r="K617" s="90"/>
      <c r="L617" s="90"/>
      <c r="M617" s="90"/>
      <c r="N617" s="90"/>
    </row>
    <row r="618" spans="2:14" x14ac:dyDescent="0.2">
      <c r="B618" s="117" t="s">
        <v>132</v>
      </c>
      <c r="C618" s="117"/>
      <c r="D618" s="90"/>
      <c r="E618" s="90"/>
      <c r="F618" s="90"/>
      <c r="G618" s="90"/>
      <c r="H618" s="90"/>
      <c r="I618" s="90"/>
      <c r="J618" s="117"/>
      <c r="K618" s="117"/>
      <c r="L618" s="117"/>
      <c r="M618" s="90"/>
      <c r="N618" s="90"/>
    </row>
    <row r="619" spans="2:14" x14ac:dyDescent="0.2">
      <c r="B619" s="101" t="s">
        <v>97</v>
      </c>
      <c r="C619" s="90"/>
      <c r="D619" s="90"/>
      <c r="E619" s="90"/>
      <c r="F619" s="90"/>
      <c r="G619" s="90"/>
      <c r="H619" s="90"/>
      <c r="I619" s="90"/>
      <c r="J619" s="90" t="s">
        <v>97</v>
      </c>
      <c r="K619" s="90"/>
      <c r="L619" s="90"/>
      <c r="M619" s="90"/>
      <c r="N619" s="90"/>
    </row>
    <row r="620" spans="2:14" x14ac:dyDescent="0.2"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</row>
    <row r="621" spans="2:14" x14ac:dyDescent="0.2">
      <c r="B621" s="117"/>
      <c r="C621" s="117"/>
      <c r="D621" s="90"/>
      <c r="E621" s="90"/>
      <c r="F621" s="90"/>
      <c r="G621" s="90"/>
      <c r="H621" s="90"/>
      <c r="I621" s="90"/>
      <c r="J621" s="117"/>
      <c r="K621" s="117"/>
      <c r="L621" s="117"/>
      <c r="M621" s="90"/>
      <c r="N621" s="90"/>
    </row>
    <row r="622" spans="2:14" x14ac:dyDescent="0.2">
      <c r="B622" s="102" t="s">
        <v>98</v>
      </c>
      <c r="C622" s="90"/>
      <c r="D622" s="90"/>
      <c r="E622" s="90"/>
      <c r="F622" s="90"/>
      <c r="G622" s="90"/>
      <c r="H622" s="90"/>
      <c r="I622" s="90"/>
      <c r="J622" s="121" t="s">
        <v>98</v>
      </c>
      <c r="K622" s="121"/>
      <c r="L622" s="121"/>
      <c r="M622" s="90"/>
      <c r="N622" s="90"/>
    </row>
    <row r="623" spans="2:14" x14ac:dyDescent="0.2"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</row>
    <row r="624" spans="2:14" x14ac:dyDescent="0.2">
      <c r="B624" s="116" t="s">
        <v>99</v>
      </c>
      <c r="C624" s="90"/>
      <c r="D624" s="90"/>
      <c r="E624" s="90"/>
      <c r="F624" s="90"/>
      <c r="G624" s="90"/>
      <c r="H624" s="90"/>
      <c r="I624" s="90"/>
      <c r="J624" s="90" t="s">
        <v>99</v>
      </c>
      <c r="K624" s="90"/>
      <c r="L624" s="90"/>
      <c r="M624" s="90"/>
      <c r="N624" s="90"/>
    </row>
    <row r="626" spans="2:14" x14ac:dyDescent="0.2"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M626" s="90"/>
      <c r="N626" s="103" t="s">
        <v>62</v>
      </c>
    </row>
    <row r="627" spans="2:14" x14ac:dyDescent="0.2"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M627" s="90"/>
      <c r="N627" s="103" t="s">
        <v>63</v>
      </c>
    </row>
    <row r="628" spans="2:14" x14ac:dyDescent="0.2"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M628" s="90"/>
      <c r="N628" s="103" t="s">
        <v>64</v>
      </c>
    </row>
    <row r="629" spans="2:14" x14ac:dyDescent="0.2"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</row>
    <row r="630" spans="2:14" x14ac:dyDescent="0.2">
      <c r="B630" s="90"/>
      <c r="C630" s="132" t="s">
        <v>65</v>
      </c>
      <c r="D630" s="132"/>
      <c r="E630" s="132"/>
      <c r="F630" s="132"/>
      <c r="G630" s="132"/>
      <c r="H630" s="132"/>
      <c r="I630" s="132"/>
      <c r="J630" s="132"/>
      <c r="K630" s="132"/>
      <c r="L630" s="132"/>
      <c r="M630" s="90"/>
      <c r="N630" s="90"/>
    </row>
    <row r="631" spans="2:14" x14ac:dyDescent="0.2">
      <c r="B631" s="90"/>
      <c r="C631" s="132" t="s">
        <v>66</v>
      </c>
      <c r="D631" s="132"/>
      <c r="E631" s="132"/>
      <c r="F631" s="132"/>
      <c r="G631" s="132"/>
      <c r="H631" s="132"/>
      <c r="I631" s="132"/>
      <c r="J631" s="132"/>
      <c r="K631" s="132"/>
      <c r="L631" s="132"/>
      <c r="M631" s="90"/>
      <c r="N631" s="90"/>
    </row>
    <row r="632" spans="2:14" x14ac:dyDescent="0.2">
      <c r="B632" s="90" t="s">
        <v>67</v>
      </c>
      <c r="C632" s="104"/>
      <c r="D632" s="104"/>
      <c r="E632" s="104"/>
      <c r="F632" s="104"/>
      <c r="G632" s="104"/>
      <c r="H632" s="104"/>
      <c r="I632" s="104"/>
      <c r="J632" s="104"/>
      <c r="K632" s="104"/>
      <c r="L632" s="132" t="s">
        <v>68</v>
      </c>
      <c r="M632" s="132"/>
      <c r="N632" s="132"/>
    </row>
    <row r="633" spans="2:14" x14ac:dyDescent="0.2">
      <c r="B633" s="90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</row>
    <row r="634" spans="2:14" x14ac:dyDescent="0.2">
      <c r="B634" s="90" t="s">
        <v>69</v>
      </c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</row>
    <row r="635" spans="2:14" x14ac:dyDescent="0.2">
      <c r="B635" s="90" t="s">
        <v>70</v>
      </c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</row>
    <row r="636" spans="2:14" x14ac:dyDescent="0.2">
      <c r="B636" s="90" t="s">
        <v>71</v>
      </c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</row>
    <row r="637" spans="2:14" x14ac:dyDescent="0.2">
      <c r="B637" s="90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</row>
    <row r="638" spans="2:14" x14ac:dyDescent="0.2"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</row>
    <row r="639" spans="2:14" x14ac:dyDescent="0.2">
      <c r="B639" s="133" t="s">
        <v>45</v>
      </c>
      <c r="C639" s="135" t="s">
        <v>72</v>
      </c>
      <c r="D639" s="137" t="s">
        <v>73</v>
      </c>
      <c r="E639" s="137" t="s">
        <v>74</v>
      </c>
      <c r="F639" s="137" t="s">
        <v>100</v>
      </c>
      <c r="G639" s="137" t="s">
        <v>75</v>
      </c>
      <c r="H639" s="137" t="s">
        <v>8</v>
      </c>
      <c r="I639" s="138" t="s">
        <v>76</v>
      </c>
      <c r="J639" s="138"/>
      <c r="K639" s="138"/>
      <c r="L639" s="138"/>
      <c r="M639" s="139" t="s">
        <v>77</v>
      </c>
      <c r="N639" s="140" t="s">
        <v>78</v>
      </c>
    </row>
    <row r="640" spans="2:14" x14ac:dyDescent="0.2">
      <c r="B640" s="134"/>
      <c r="C640" s="136"/>
      <c r="D640" s="137"/>
      <c r="E640" s="137"/>
      <c r="F640" s="137"/>
      <c r="G640" s="137"/>
      <c r="H640" s="137"/>
      <c r="I640" s="105" t="s">
        <v>79</v>
      </c>
      <c r="J640" s="105" t="s">
        <v>80</v>
      </c>
      <c r="K640" s="105" t="s">
        <v>81</v>
      </c>
      <c r="L640" s="105" t="s">
        <v>82</v>
      </c>
      <c r="M640" s="139"/>
      <c r="N640" s="141"/>
    </row>
    <row r="641" spans="2:15" x14ac:dyDescent="0.2">
      <c r="B641" s="122" t="s">
        <v>83</v>
      </c>
      <c r="C641" s="123"/>
      <c r="D641" s="123"/>
      <c r="E641" s="123"/>
      <c r="F641" s="123"/>
      <c r="G641" s="124"/>
      <c r="H641" s="106" t="s">
        <v>17</v>
      </c>
      <c r="I641" s="107">
        <v>108.37</v>
      </c>
      <c r="J641" s="107">
        <v>77.22</v>
      </c>
      <c r="K641" s="107">
        <v>39.119999999999997</v>
      </c>
      <c r="L641" s="107"/>
      <c r="M641" s="107">
        <v>6.18</v>
      </c>
      <c r="N641" s="107"/>
    </row>
    <row r="642" spans="2:15" x14ac:dyDescent="0.2">
      <c r="B642" s="125"/>
      <c r="C642" s="126"/>
      <c r="D642" s="126"/>
      <c r="E642" s="126"/>
      <c r="F642" s="126"/>
      <c r="G642" s="127"/>
      <c r="H642" s="106" t="s">
        <v>24</v>
      </c>
      <c r="I642" s="107">
        <v>810.55</v>
      </c>
      <c r="J642" s="107">
        <v>579.15</v>
      </c>
      <c r="K642" s="107">
        <v>291.38</v>
      </c>
      <c r="L642" s="107"/>
      <c r="M642" s="107">
        <v>25.23</v>
      </c>
      <c r="N642" s="107"/>
    </row>
    <row r="643" spans="2:15" x14ac:dyDescent="0.2">
      <c r="B643" s="125"/>
      <c r="C643" s="126"/>
      <c r="D643" s="126"/>
      <c r="E643" s="126"/>
      <c r="F643" s="126"/>
      <c r="G643" s="127"/>
      <c r="H643" s="106" t="s">
        <v>19</v>
      </c>
      <c r="I643" s="107">
        <v>64.349999999999994</v>
      </c>
      <c r="J643" s="107">
        <v>46.85</v>
      </c>
      <c r="K643" s="107">
        <v>23.94</v>
      </c>
      <c r="L643" s="107"/>
      <c r="M643" s="107">
        <v>1.29</v>
      </c>
      <c r="N643" s="107"/>
    </row>
    <row r="644" spans="2:15" x14ac:dyDescent="0.2">
      <c r="B644" s="125"/>
      <c r="C644" s="126"/>
      <c r="D644" s="126"/>
      <c r="E644" s="126"/>
      <c r="F644" s="126"/>
      <c r="G644" s="127"/>
      <c r="H644" s="106" t="s">
        <v>33</v>
      </c>
      <c r="I644" s="107">
        <v>64.349999999999994</v>
      </c>
      <c r="J644" s="107">
        <v>46.85</v>
      </c>
      <c r="K644" s="107">
        <v>23.94</v>
      </c>
      <c r="L644" s="107"/>
      <c r="M644" s="107">
        <v>1.29</v>
      </c>
      <c r="N644" s="107"/>
    </row>
    <row r="645" spans="2:15" x14ac:dyDescent="0.2">
      <c r="B645" s="128"/>
      <c r="C645" s="129"/>
      <c r="D645" s="129"/>
      <c r="E645" s="129"/>
      <c r="F645" s="129"/>
      <c r="G645" s="130"/>
      <c r="H645" s="106" t="s">
        <v>18</v>
      </c>
      <c r="I645" s="107">
        <v>20.59</v>
      </c>
      <c r="J645" s="107">
        <v>15.7</v>
      </c>
      <c r="K645" s="107">
        <v>7.98</v>
      </c>
      <c r="L645" s="107"/>
      <c r="M645" s="107">
        <v>0.51</v>
      </c>
      <c r="N645" s="107"/>
    </row>
    <row r="646" spans="2:15" x14ac:dyDescent="0.2">
      <c r="B646" s="108" t="s">
        <v>21</v>
      </c>
      <c r="C646" s="105" t="s">
        <v>84</v>
      </c>
      <c r="D646" s="108">
        <v>56</v>
      </c>
      <c r="E646" s="108">
        <v>19</v>
      </c>
      <c r="F646" s="108">
        <v>1</v>
      </c>
      <c r="G646" s="109">
        <v>9.6</v>
      </c>
      <c r="H646" s="110" t="s">
        <v>17</v>
      </c>
      <c r="I646" s="111">
        <v>98.55</v>
      </c>
      <c r="J646" s="111">
        <v>320.13</v>
      </c>
      <c r="K646" s="111">
        <v>62.1</v>
      </c>
      <c r="L646" s="92">
        <f>IFERROR(SUM(I646,J646,K646),"")</f>
        <v>480.78000000000003</v>
      </c>
      <c r="M646" s="112">
        <v>191.61</v>
      </c>
      <c r="N646" s="92">
        <f>IFERROR(SUM(L646,M646),"")</f>
        <v>672.3900000000001</v>
      </c>
      <c r="O646" s="91" t="s">
        <v>216</v>
      </c>
    </row>
    <row r="647" spans="2:15" x14ac:dyDescent="0.2">
      <c r="B647" s="105"/>
      <c r="C647" s="105"/>
      <c r="D647" s="105"/>
      <c r="E647" s="105"/>
      <c r="F647" s="105"/>
      <c r="G647" s="105"/>
      <c r="H647" s="93" t="s">
        <v>85</v>
      </c>
      <c r="I647" s="94">
        <f>IFERROR(I646*I641,"")</f>
        <v>10679.863499999999</v>
      </c>
      <c r="J647" s="94">
        <f t="shared" ref="J647:K647" si="108">IFERROR(J646*J641,"")</f>
        <v>24720.438599999998</v>
      </c>
      <c r="K647" s="94">
        <f t="shared" si="108"/>
        <v>2429.3519999999999</v>
      </c>
      <c r="L647" s="94">
        <f>IFERROR(SUM(I647,J647,K647),"")</f>
        <v>37829.6541</v>
      </c>
      <c r="M647" s="94">
        <f>IFERROR(M646*M641,"")</f>
        <v>1184.1498000000001</v>
      </c>
      <c r="N647" s="94">
        <f>IFERROR(SUM(L647,M647),"")</f>
        <v>39013.803899999999</v>
      </c>
      <c r="O647" s="91" t="s">
        <v>317</v>
      </c>
    </row>
    <row r="648" spans="2:15" x14ac:dyDescent="0.2">
      <c r="B648" s="105"/>
      <c r="C648" s="105"/>
      <c r="D648" s="105"/>
      <c r="E648" s="105"/>
      <c r="F648" s="105"/>
      <c r="G648" s="105"/>
      <c r="H648" s="110" t="s">
        <v>24</v>
      </c>
      <c r="I648" s="111"/>
      <c r="J648" s="111" t="str">
        <f>IFERROR(INDEX(Извещение!$J$7:$T$79,MATCH(CONCATENATE(РАСЧЕТ!B646,"/",РАСЧЕТ!D646,"/",РАСЧЕТ!E646,"/",F646,"/",H648),Извещение!#REF!,0),3),"")</f>
        <v/>
      </c>
      <c r="K648" s="111" t="str">
        <f>IFERROR(INDEX(Извещение!$J$7:$T$79,MATCH(CONCATENATE(РАСЧЕТ!B646,"/",РАСЧЕТ!D646,"/",РАСЧЕТ!E646,"/",F646,"/",H648),Извещение!#REF!,0),4),"")</f>
        <v/>
      </c>
      <c r="L648" s="92">
        <f t="shared" ref="L648:L657" si="109">IFERROR(SUM(I648,J648,K648),"")</f>
        <v>0</v>
      </c>
      <c r="M648" s="112" t="str">
        <f>IFERROR(INDEX(Извещение!$J$7:$T$79,MATCH(CONCATENATE(РАСЧЕТ!B646,"/",РАСЧЕТ!D646,"/",РАСЧЕТ!E646,"/",F646,"/",H648),Извещение!#REF!,0),6),"")</f>
        <v/>
      </c>
      <c r="N648" s="92">
        <f t="shared" ref="N648" si="110">IFERROR(SUM(L648,M648),"")</f>
        <v>0</v>
      </c>
      <c r="O648" s="91" t="s">
        <v>318</v>
      </c>
    </row>
    <row r="649" spans="2:15" x14ac:dyDescent="0.2">
      <c r="B649" s="105"/>
      <c r="C649" s="105"/>
      <c r="D649" s="105"/>
      <c r="E649" s="105"/>
      <c r="F649" s="105"/>
      <c r="G649" s="105"/>
      <c r="H649" s="93" t="s">
        <v>85</v>
      </c>
      <c r="I649" s="94">
        <f>IFERROR(I648*I642,"")</f>
        <v>0</v>
      </c>
      <c r="J649" s="94" t="str">
        <f t="shared" ref="J649:K649" si="111">IFERROR(J648*J642,"")</f>
        <v/>
      </c>
      <c r="K649" s="94" t="str">
        <f t="shared" si="111"/>
        <v/>
      </c>
      <c r="L649" s="94">
        <f t="shared" si="109"/>
        <v>0</v>
      </c>
      <c r="M649" s="94" t="str">
        <f t="shared" ref="M649" si="112">IFERROR(M648*M642,"")</f>
        <v/>
      </c>
      <c r="N649" s="94">
        <f>IFERROR(SUM(L649,M649),"")</f>
        <v>0</v>
      </c>
      <c r="O649" s="91" t="s">
        <v>317</v>
      </c>
    </row>
    <row r="650" spans="2:15" x14ac:dyDescent="0.2">
      <c r="B650" s="105"/>
      <c r="C650" s="105"/>
      <c r="D650" s="105"/>
      <c r="E650" s="105"/>
      <c r="F650" s="105"/>
      <c r="G650" s="105"/>
      <c r="H650" s="95" t="s">
        <v>19</v>
      </c>
      <c r="I650" s="112">
        <v>8</v>
      </c>
      <c r="J650" s="112">
        <v>84.06</v>
      </c>
      <c r="K650" s="112">
        <v>17.149999999999999</v>
      </c>
      <c r="L650" s="92">
        <f t="shared" si="109"/>
        <v>109.21000000000001</v>
      </c>
      <c r="M650" s="112">
        <v>86.64</v>
      </c>
      <c r="N650" s="92">
        <f t="shared" ref="N650" si="113">IFERROR(SUM(L650,M650),"")</f>
        <v>195.85000000000002</v>
      </c>
      <c r="O650" s="91" t="s">
        <v>217</v>
      </c>
    </row>
    <row r="651" spans="2:15" x14ac:dyDescent="0.2">
      <c r="B651" s="105"/>
      <c r="C651" s="105"/>
      <c r="D651" s="105"/>
      <c r="E651" s="105"/>
      <c r="F651" s="105"/>
      <c r="G651" s="105"/>
      <c r="H651" s="93" t="s">
        <v>85</v>
      </c>
      <c r="I651" s="94">
        <f>IFERROR(I650*I643,"")</f>
        <v>514.79999999999995</v>
      </c>
      <c r="J651" s="94">
        <f>IFERROR(J650*J643,"")</f>
        <v>3938.2110000000002</v>
      </c>
      <c r="K651" s="94">
        <f>IFERROR(K650*K643,"")</f>
        <v>410.57099999999997</v>
      </c>
      <c r="L651" s="94">
        <f t="shared" si="109"/>
        <v>4863.5820000000003</v>
      </c>
      <c r="M651" s="94">
        <f>IFERROR(M650*M643,"")</f>
        <v>111.76560000000001</v>
      </c>
      <c r="N651" s="94">
        <f>IFERROR(SUM(L651,M651),"")</f>
        <v>4975.3476000000001</v>
      </c>
      <c r="O651" s="91" t="s">
        <v>317</v>
      </c>
    </row>
    <row r="652" spans="2:15" x14ac:dyDescent="0.2">
      <c r="B652" s="105"/>
      <c r="C652" s="105"/>
      <c r="D652" s="105"/>
      <c r="E652" s="105"/>
      <c r="F652" s="105"/>
      <c r="G652" s="105"/>
      <c r="H652" s="95" t="s">
        <v>33</v>
      </c>
      <c r="I652" s="112"/>
      <c r="J652" s="112" t="str">
        <f>IFERROR(INDEX(Извещение!$J$7:$T$79,MATCH(CONCATENATE(РАСЧЕТ!B646,"/",РАСЧЕТ!D646,"/",РАСЧЕТ!E646,"/",F646,"/",H652),Извещение!#REF!,0),3),"")</f>
        <v/>
      </c>
      <c r="K652" s="112" t="str">
        <f>IFERROR(INDEX(Извещение!$J$7:$T$79,MATCH(CONCATENATE(РАСЧЕТ!B646,"/",РАСЧЕТ!D646,"/",РАСЧЕТ!E646,"/",F646,"/",H652),Извещение!#REF!,0),4),"")</f>
        <v/>
      </c>
      <c r="L652" s="92">
        <f t="shared" si="109"/>
        <v>0</v>
      </c>
      <c r="M652" s="112" t="str">
        <f>IFERROR(INDEX(Извещение!$J$7:$T$79,MATCH(CONCATENATE(РАСЧЕТ!B646,"/",РАСЧЕТ!D646,"/",РАСЧЕТ!E646,"/",F646,"/",H652),Извещение!#REF!,0),6),"")</f>
        <v/>
      </c>
      <c r="N652" s="92">
        <f t="shared" ref="N652" si="114">IFERROR(SUM(L652,M652),"")</f>
        <v>0</v>
      </c>
      <c r="O652" s="91" t="s">
        <v>319</v>
      </c>
    </row>
    <row r="653" spans="2:15" x14ac:dyDescent="0.2">
      <c r="B653" s="105"/>
      <c r="C653" s="105"/>
      <c r="D653" s="105"/>
      <c r="E653" s="105"/>
      <c r="F653" s="105"/>
      <c r="G653" s="105"/>
      <c r="H653" s="93" t="s">
        <v>85</v>
      </c>
      <c r="I653" s="94">
        <f>IFERROR(I652*I644,"")</f>
        <v>0</v>
      </c>
      <c r="J653" s="94" t="str">
        <f>IFERROR(J652*J644,"")</f>
        <v/>
      </c>
      <c r="K653" s="94" t="str">
        <f>IFERROR(K652*K644,"")</f>
        <v/>
      </c>
      <c r="L653" s="94">
        <f t="shared" si="109"/>
        <v>0</v>
      </c>
      <c r="M653" s="94" t="str">
        <f>IFERROR(M652*M644,"")</f>
        <v/>
      </c>
      <c r="N653" s="94">
        <f>IFERROR(SUM(L653,M653),"")</f>
        <v>0</v>
      </c>
      <c r="O653" s="91" t="s">
        <v>317</v>
      </c>
    </row>
    <row r="654" spans="2:15" x14ac:dyDescent="0.2">
      <c r="B654" s="105"/>
      <c r="C654" s="105"/>
      <c r="D654" s="105"/>
      <c r="E654" s="105"/>
      <c r="F654" s="105"/>
      <c r="G654" s="105"/>
      <c r="H654" s="95" t="s">
        <v>18</v>
      </c>
      <c r="I654" s="112">
        <v>201.87</v>
      </c>
      <c r="J654" s="112">
        <v>345.87</v>
      </c>
      <c r="K654" s="112">
        <v>10.26</v>
      </c>
      <c r="L654" s="92">
        <f t="shared" si="109"/>
        <v>558</v>
      </c>
      <c r="M654" s="112">
        <v>240.12</v>
      </c>
      <c r="N654" s="92">
        <f t="shared" ref="N654" si="115">IFERROR(SUM(L654,M654),"")</f>
        <v>798.12</v>
      </c>
      <c r="O654" s="91" t="s">
        <v>215</v>
      </c>
    </row>
    <row r="655" spans="2:15" x14ac:dyDescent="0.2">
      <c r="B655" s="105"/>
      <c r="C655" s="105"/>
      <c r="D655" s="105"/>
      <c r="E655" s="105"/>
      <c r="F655" s="105"/>
      <c r="G655" s="105"/>
      <c r="H655" s="93" t="s">
        <v>85</v>
      </c>
      <c r="I655" s="94">
        <f>IFERROR(I654*I645,"")</f>
        <v>4156.5033000000003</v>
      </c>
      <c r="J655" s="94">
        <f>IFERROR(J654*J645,"")</f>
        <v>5430.1589999999997</v>
      </c>
      <c r="K655" s="94">
        <f>IFERROR(K654*K645,"")</f>
        <v>81.874800000000008</v>
      </c>
      <c r="L655" s="94">
        <f t="shared" si="109"/>
        <v>9668.5370999999996</v>
      </c>
      <c r="M655" s="94">
        <f>IFERROR(M654*M645,"")</f>
        <v>122.46120000000001</v>
      </c>
      <c r="N655" s="94">
        <f>IFERROR(SUM(L655,M655),"")</f>
        <v>9790.9982999999993</v>
      </c>
      <c r="O655" s="91" t="s">
        <v>317</v>
      </c>
    </row>
    <row r="656" spans="2:15" x14ac:dyDescent="0.2">
      <c r="B656" s="105"/>
      <c r="C656" s="105"/>
      <c r="D656" s="105"/>
      <c r="E656" s="105"/>
      <c r="F656" s="105"/>
      <c r="G656" s="105"/>
      <c r="H656" s="96" t="s">
        <v>86</v>
      </c>
      <c r="I656" s="97">
        <f ca="1">SUM(I646:OFFSET(I656,-1,0))-I657</f>
        <v>308.42000000000007</v>
      </c>
      <c r="J656" s="97">
        <f ca="1">SUM(J646:OFFSET(J656,-1,0))-J657</f>
        <v>750.06000000000495</v>
      </c>
      <c r="K656" s="97">
        <f ca="1">SUM(K646:OFFSET(K656,-1,0))-K657</f>
        <v>89.510000000000218</v>
      </c>
      <c r="L656" s="97">
        <f t="shared" ca="1" si="109"/>
        <v>1147.9900000000052</v>
      </c>
      <c r="M656" s="97">
        <f ca="1">SUM(M646:OFFSET(M656,-1,0))-M657</f>
        <v>518.37000000000012</v>
      </c>
      <c r="N656" s="97">
        <f t="shared" ref="N656" ca="1" si="116">IFERROR(SUM(L656,M656),"")</f>
        <v>1666.3600000000054</v>
      </c>
      <c r="O656" s="91" t="s">
        <v>320</v>
      </c>
    </row>
    <row r="657" spans="2:15" x14ac:dyDescent="0.2">
      <c r="B657" s="105"/>
      <c r="C657" s="105"/>
      <c r="D657" s="105"/>
      <c r="E657" s="105"/>
      <c r="F657" s="105"/>
      <c r="G657" s="105"/>
      <c r="H657" s="96" t="s">
        <v>101</v>
      </c>
      <c r="I657" s="97">
        <f>SUMIF(H646:H655,"стоимость",I646:I655)</f>
        <v>15351.166799999999</v>
      </c>
      <c r="J657" s="97">
        <f>SUMIF(H646:H655,"стоимость",J646:J655)</f>
        <v>34088.808599999997</v>
      </c>
      <c r="K657" s="97">
        <f>SUMIF(H646:H655,"стоимость",K646:K655)</f>
        <v>2921.7977999999998</v>
      </c>
      <c r="L657" s="97">
        <f t="shared" si="109"/>
        <v>52361.773199999996</v>
      </c>
      <c r="M657" s="97">
        <f>SUMIF(H646:H655,"стоимость",M646:M655)</f>
        <v>1418.3766000000001</v>
      </c>
      <c r="N657" s="97">
        <f>IFERROR(SUM(L657,M657),"")</f>
        <v>53780.149799999999</v>
      </c>
      <c r="O657" s="91" t="s">
        <v>321</v>
      </c>
    </row>
    <row r="658" spans="2:15" x14ac:dyDescent="0.2">
      <c r="B658" s="113"/>
      <c r="C658" s="113"/>
      <c r="D658" s="113"/>
      <c r="E658" s="113"/>
      <c r="F658" s="113"/>
      <c r="G658" s="114"/>
      <c r="H658" s="98"/>
      <c r="I658" s="98"/>
      <c r="J658" s="98"/>
      <c r="K658" s="98"/>
      <c r="L658" s="99"/>
      <c r="M658" s="98"/>
      <c r="N658" s="98"/>
    </row>
    <row r="659" spans="2:15" x14ac:dyDescent="0.2">
      <c r="B659" s="131" t="s">
        <v>87</v>
      </c>
      <c r="C659" s="131"/>
      <c r="D659" s="131"/>
      <c r="E659" s="131"/>
      <c r="F659" s="115"/>
      <c r="G659" s="90"/>
      <c r="H659" s="90"/>
      <c r="I659" s="90"/>
      <c r="J659" s="98"/>
      <c r="K659" s="98"/>
      <c r="L659" s="99"/>
      <c r="M659" s="98"/>
      <c r="N659" s="98"/>
    </row>
    <row r="660" spans="2:15" x14ac:dyDescent="0.2">
      <c r="B660" s="120" t="s">
        <v>133</v>
      </c>
      <c r="C660" s="120"/>
      <c r="D660" s="120"/>
      <c r="E660" s="120"/>
      <c r="F660" s="120"/>
      <c r="G660" s="120"/>
      <c r="H660" s="120"/>
      <c r="I660" s="120"/>
      <c r="J660" s="98"/>
      <c r="K660" s="98"/>
      <c r="L660" s="99"/>
      <c r="M660" s="98"/>
      <c r="N660" s="98"/>
    </row>
    <row r="661" spans="2:15" x14ac:dyDescent="0.2">
      <c r="B661" s="120" t="s">
        <v>88</v>
      </c>
      <c r="C661" s="120"/>
      <c r="D661" s="120"/>
      <c r="E661" s="120"/>
      <c r="F661" s="120"/>
      <c r="G661" s="120"/>
      <c r="H661" s="120"/>
      <c r="I661" s="120"/>
      <c r="J661" s="98"/>
      <c r="K661" s="98"/>
      <c r="L661" s="99"/>
      <c r="M661" s="98"/>
      <c r="N661" s="98"/>
    </row>
    <row r="662" spans="2:15" x14ac:dyDescent="0.2">
      <c r="B662" s="120" t="s">
        <v>89</v>
      </c>
      <c r="C662" s="120"/>
      <c r="D662" s="120"/>
      <c r="E662" s="120"/>
      <c r="F662" s="120"/>
      <c r="G662" s="120"/>
      <c r="H662" s="120"/>
      <c r="I662" s="120"/>
      <c r="J662" s="98"/>
      <c r="K662" s="98"/>
      <c r="L662" s="99"/>
      <c r="M662" s="98"/>
      <c r="N662" s="98"/>
    </row>
    <row r="663" spans="2:15" x14ac:dyDescent="0.2">
      <c r="B663" s="120" t="s">
        <v>90</v>
      </c>
      <c r="C663" s="120"/>
      <c r="D663" s="120"/>
      <c r="E663" s="120"/>
      <c r="F663" s="120"/>
      <c r="G663" s="120"/>
      <c r="H663" s="120"/>
      <c r="I663" s="120"/>
      <c r="J663" s="98"/>
      <c r="K663" s="98"/>
      <c r="L663" s="99"/>
      <c r="M663" s="98"/>
      <c r="N663" s="98"/>
    </row>
    <row r="664" spans="2:15" x14ac:dyDescent="0.2">
      <c r="B664" s="120" t="s">
        <v>91</v>
      </c>
      <c r="C664" s="120"/>
      <c r="D664" s="120"/>
      <c r="E664" s="120"/>
      <c r="F664" s="120"/>
      <c r="G664" s="120"/>
      <c r="H664" s="120"/>
      <c r="I664" s="120"/>
      <c r="J664" s="90"/>
      <c r="K664" s="90"/>
      <c r="L664" s="90"/>
      <c r="M664" s="90"/>
      <c r="N664" s="90"/>
    </row>
    <row r="665" spans="2:15" x14ac:dyDescent="0.2">
      <c r="B665" s="120" t="s">
        <v>92</v>
      </c>
      <c r="C665" s="120"/>
      <c r="D665" s="120"/>
      <c r="E665" s="120"/>
      <c r="F665" s="120"/>
      <c r="G665" s="120"/>
      <c r="H665" s="120"/>
      <c r="I665" s="120"/>
      <c r="J665" s="90"/>
      <c r="K665" s="90"/>
      <c r="L665" s="90"/>
      <c r="M665" s="90"/>
      <c r="N665" s="90"/>
    </row>
    <row r="666" spans="2:15" x14ac:dyDescent="0.2">
      <c r="B666" s="120" t="s">
        <v>93</v>
      </c>
      <c r="C666" s="120"/>
      <c r="D666" s="120"/>
      <c r="E666" s="120"/>
      <c r="F666" s="120"/>
      <c r="G666" s="120"/>
      <c r="H666" s="120"/>
      <c r="I666" s="120"/>
      <c r="J666" s="90"/>
      <c r="K666" s="90"/>
      <c r="L666" s="90"/>
      <c r="M666" s="90"/>
      <c r="N666" s="90"/>
    </row>
    <row r="667" spans="2:15" x14ac:dyDescent="0.2">
      <c r="B667" s="120" t="s">
        <v>94</v>
      </c>
      <c r="C667" s="120"/>
      <c r="D667" s="120"/>
      <c r="E667" s="120"/>
      <c r="F667" s="120"/>
      <c r="G667" s="120"/>
      <c r="H667" s="120"/>
      <c r="I667" s="120"/>
      <c r="J667" s="90"/>
      <c r="K667" s="90"/>
      <c r="L667" s="90"/>
      <c r="M667" s="90"/>
      <c r="N667" s="90"/>
    </row>
    <row r="668" spans="2:15" x14ac:dyDescent="0.2">
      <c r="B668" s="116"/>
      <c r="C668" s="116"/>
      <c r="D668" s="116"/>
      <c r="E668" s="116"/>
      <c r="F668" s="116"/>
      <c r="G668" s="116"/>
      <c r="H668" s="116"/>
      <c r="I668" s="116"/>
      <c r="J668" s="90"/>
      <c r="K668" s="90"/>
      <c r="L668" s="90"/>
      <c r="M668" s="90"/>
      <c r="N668" s="90"/>
    </row>
    <row r="669" spans="2:15" x14ac:dyDescent="0.2">
      <c r="B669" s="90" t="s">
        <v>95</v>
      </c>
      <c r="C669" s="90"/>
      <c r="D669" s="90"/>
      <c r="E669" s="90"/>
      <c r="F669" s="90"/>
      <c r="G669" s="90"/>
      <c r="H669" s="90"/>
      <c r="I669" s="90"/>
      <c r="J669" s="90" t="s">
        <v>96</v>
      </c>
      <c r="K669" s="90"/>
      <c r="L669" s="90"/>
      <c r="M669" s="90"/>
      <c r="N669" s="90"/>
    </row>
    <row r="670" spans="2:15" x14ac:dyDescent="0.2">
      <c r="B670" s="117" t="s">
        <v>132</v>
      </c>
      <c r="C670" s="117"/>
      <c r="D670" s="90"/>
      <c r="E670" s="90"/>
      <c r="F670" s="90"/>
      <c r="G670" s="90"/>
      <c r="H670" s="90"/>
      <c r="I670" s="90"/>
      <c r="J670" s="117"/>
      <c r="K670" s="117"/>
      <c r="L670" s="117"/>
      <c r="M670" s="90"/>
      <c r="N670" s="90"/>
    </row>
    <row r="671" spans="2:15" x14ac:dyDescent="0.2">
      <c r="B671" s="101" t="s">
        <v>97</v>
      </c>
      <c r="C671" s="90"/>
      <c r="D671" s="90"/>
      <c r="E671" s="90"/>
      <c r="F671" s="90"/>
      <c r="G671" s="90"/>
      <c r="H671" s="90"/>
      <c r="I671" s="90"/>
      <c r="J671" s="90" t="s">
        <v>97</v>
      </c>
      <c r="K671" s="90"/>
      <c r="L671" s="90"/>
      <c r="M671" s="90"/>
      <c r="N671" s="90"/>
    </row>
    <row r="672" spans="2:15" x14ac:dyDescent="0.2"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</row>
    <row r="673" spans="2:14" x14ac:dyDescent="0.2">
      <c r="B673" s="117"/>
      <c r="C673" s="117"/>
      <c r="D673" s="90"/>
      <c r="E673" s="90"/>
      <c r="F673" s="90"/>
      <c r="G673" s="90"/>
      <c r="H673" s="90"/>
      <c r="I673" s="90"/>
      <c r="J673" s="117"/>
      <c r="K673" s="117"/>
      <c r="L673" s="117"/>
      <c r="M673" s="90"/>
      <c r="N673" s="90"/>
    </row>
    <row r="674" spans="2:14" x14ac:dyDescent="0.2">
      <c r="B674" s="102" t="s">
        <v>98</v>
      </c>
      <c r="C674" s="90"/>
      <c r="D674" s="90"/>
      <c r="E674" s="90"/>
      <c r="F674" s="90"/>
      <c r="G674" s="90"/>
      <c r="H674" s="90"/>
      <c r="I674" s="90"/>
      <c r="J674" s="121" t="s">
        <v>98</v>
      </c>
      <c r="K674" s="121"/>
      <c r="L674" s="121"/>
      <c r="M674" s="90"/>
      <c r="N674" s="90"/>
    </row>
    <row r="675" spans="2:14" x14ac:dyDescent="0.2"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</row>
    <row r="676" spans="2:14" x14ac:dyDescent="0.2">
      <c r="B676" s="116" t="s">
        <v>99</v>
      </c>
      <c r="C676" s="90"/>
      <c r="D676" s="90"/>
      <c r="E676" s="90"/>
      <c r="F676" s="90"/>
      <c r="G676" s="90"/>
      <c r="H676" s="90"/>
      <c r="I676" s="90"/>
      <c r="J676" s="90" t="s">
        <v>99</v>
      </c>
      <c r="K676" s="90"/>
      <c r="L676" s="90"/>
      <c r="M676" s="90"/>
      <c r="N676" s="90"/>
    </row>
    <row r="678" spans="2:14" x14ac:dyDescent="0.2"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M678" s="90"/>
      <c r="N678" s="103" t="s">
        <v>62</v>
      </c>
    </row>
    <row r="679" spans="2:14" x14ac:dyDescent="0.2"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M679" s="90"/>
      <c r="N679" s="103" t="s">
        <v>63</v>
      </c>
    </row>
    <row r="680" spans="2:14" x14ac:dyDescent="0.2"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M680" s="90"/>
      <c r="N680" s="103" t="s">
        <v>64</v>
      </c>
    </row>
    <row r="681" spans="2:14" x14ac:dyDescent="0.2"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</row>
    <row r="682" spans="2:14" x14ac:dyDescent="0.2">
      <c r="B682" s="90"/>
      <c r="C682" s="132" t="s">
        <v>65</v>
      </c>
      <c r="D682" s="132"/>
      <c r="E682" s="132"/>
      <c r="F682" s="132"/>
      <c r="G682" s="132"/>
      <c r="H682" s="132"/>
      <c r="I682" s="132"/>
      <c r="J682" s="132"/>
      <c r="K682" s="132"/>
      <c r="L682" s="132"/>
      <c r="M682" s="90"/>
      <c r="N682" s="90"/>
    </row>
    <row r="683" spans="2:14" x14ac:dyDescent="0.2">
      <c r="B683" s="90"/>
      <c r="C683" s="132" t="s">
        <v>66</v>
      </c>
      <c r="D683" s="132"/>
      <c r="E683" s="132"/>
      <c r="F683" s="132"/>
      <c r="G683" s="132"/>
      <c r="H683" s="132"/>
      <c r="I683" s="132"/>
      <c r="J683" s="132"/>
      <c r="K683" s="132"/>
      <c r="L683" s="132"/>
      <c r="M683" s="90"/>
      <c r="N683" s="90"/>
    </row>
    <row r="684" spans="2:14" x14ac:dyDescent="0.2">
      <c r="B684" s="90" t="s">
        <v>67</v>
      </c>
      <c r="C684" s="104"/>
      <c r="D684" s="104"/>
      <c r="E684" s="104"/>
      <c r="F684" s="104"/>
      <c r="G684" s="104"/>
      <c r="H684" s="104"/>
      <c r="I684" s="104"/>
      <c r="J684" s="104"/>
      <c r="K684" s="104"/>
      <c r="L684" s="132" t="s">
        <v>68</v>
      </c>
      <c r="M684" s="132"/>
      <c r="N684" s="132"/>
    </row>
    <row r="685" spans="2:14" x14ac:dyDescent="0.2">
      <c r="B685" s="90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</row>
    <row r="686" spans="2:14" x14ac:dyDescent="0.2">
      <c r="B686" s="90" t="s">
        <v>69</v>
      </c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</row>
    <row r="687" spans="2:14" x14ac:dyDescent="0.2">
      <c r="B687" s="90" t="s">
        <v>70</v>
      </c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</row>
    <row r="688" spans="2:14" x14ac:dyDescent="0.2">
      <c r="B688" s="90" t="s">
        <v>71</v>
      </c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</row>
    <row r="689" spans="2:15" x14ac:dyDescent="0.2">
      <c r="B689" s="90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</row>
    <row r="690" spans="2:15" x14ac:dyDescent="0.2"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</row>
    <row r="691" spans="2:15" x14ac:dyDescent="0.2">
      <c r="B691" s="133" t="s">
        <v>45</v>
      </c>
      <c r="C691" s="135" t="s">
        <v>72</v>
      </c>
      <c r="D691" s="137" t="s">
        <v>73</v>
      </c>
      <c r="E691" s="137" t="s">
        <v>74</v>
      </c>
      <c r="F691" s="137" t="s">
        <v>100</v>
      </c>
      <c r="G691" s="137" t="s">
        <v>75</v>
      </c>
      <c r="H691" s="137" t="s">
        <v>8</v>
      </c>
      <c r="I691" s="138" t="s">
        <v>76</v>
      </c>
      <c r="J691" s="138"/>
      <c r="K691" s="138"/>
      <c r="L691" s="138"/>
      <c r="M691" s="139" t="s">
        <v>77</v>
      </c>
      <c r="N691" s="140" t="s">
        <v>78</v>
      </c>
    </row>
    <row r="692" spans="2:15" x14ac:dyDescent="0.2">
      <c r="B692" s="134"/>
      <c r="C692" s="136"/>
      <c r="D692" s="137"/>
      <c r="E692" s="137"/>
      <c r="F692" s="137"/>
      <c r="G692" s="137"/>
      <c r="H692" s="137"/>
      <c r="I692" s="105" t="s">
        <v>79</v>
      </c>
      <c r="J692" s="105" t="s">
        <v>80</v>
      </c>
      <c r="K692" s="105" t="s">
        <v>81</v>
      </c>
      <c r="L692" s="105" t="s">
        <v>82</v>
      </c>
      <c r="M692" s="139"/>
      <c r="N692" s="141"/>
    </row>
    <row r="693" spans="2:15" x14ac:dyDescent="0.2">
      <c r="B693" s="122" t="s">
        <v>83</v>
      </c>
      <c r="C693" s="123"/>
      <c r="D693" s="123"/>
      <c r="E693" s="123"/>
      <c r="F693" s="123"/>
      <c r="G693" s="124"/>
      <c r="H693" s="106" t="s">
        <v>17</v>
      </c>
      <c r="I693" s="107">
        <v>108.37</v>
      </c>
      <c r="J693" s="107">
        <v>77.22</v>
      </c>
      <c r="K693" s="107">
        <v>39.119999999999997</v>
      </c>
      <c r="L693" s="107"/>
      <c r="M693" s="107">
        <v>6.18</v>
      </c>
      <c r="N693" s="107"/>
    </row>
    <row r="694" spans="2:15" x14ac:dyDescent="0.2">
      <c r="B694" s="125"/>
      <c r="C694" s="126"/>
      <c r="D694" s="126"/>
      <c r="E694" s="126"/>
      <c r="F694" s="126"/>
      <c r="G694" s="127"/>
      <c r="H694" s="106" t="s">
        <v>24</v>
      </c>
      <c r="I694" s="107">
        <v>810.55</v>
      </c>
      <c r="J694" s="107">
        <v>579.15</v>
      </c>
      <c r="K694" s="107">
        <v>291.38</v>
      </c>
      <c r="L694" s="107"/>
      <c r="M694" s="107">
        <v>25.23</v>
      </c>
      <c r="N694" s="107"/>
    </row>
    <row r="695" spans="2:15" x14ac:dyDescent="0.2">
      <c r="B695" s="125"/>
      <c r="C695" s="126"/>
      <c r="D695" s="126"/>
      <c r="E695" s="126"/>
      <c r="F695" s="126"/>
      <c r="G695" s="127"/>
      <c r="H695" s="106" t="s">
        <v>19</v>
      </c>
      <c r="I695" s="107">
        <v>64.349999999999994</v>
      </c>
      <c r="J695" s="107">
        <v>46.85</v>
      </c>
      <c r="K695" s="107">
        <v>23.94</v>
      </c>
      <c r="L695" s="107"/>
      <c r="M695" s="107">
        <v>1.29</v>
      </c>
      <c r="N695" s="107"/>
    </row>
    <row r="696" spans="2:15" x14ac:dyDescent="0.2">
      <c r="B696" s="125"/>
      <c r="C696" s="126"/>
      <c r="D696" s="126"/>
      <c r="E696" s="126"/>
      <c r="F696" s="126"/>
      <c r="G696" s="127"/>
      <c r="H696" s="106" t="s">
        <v>33</v>
      </c>
      <c r="I696" s="107">
        <v>64.349999999999994</v>
      </c>
      <c r="J696" s="107">
        <v>46.85</v>
      </c>
      <c r="K696" s="107">
        <v>23.94</v>
      </c>
      <c r="L696" s="107"/>
      <c r="M696" s="107">
        <v>1.29</v>
      </c>
      <c r="N696" s="107"/>
    </row>
    <row r="697" spans="2:15" x14ac:dyDescent="0.2">
      <c r="B697" s="128"/>
      <c r="C697" s="129"/>
      <c r="D697" s="129"/>
      <c r="E697" s="129"/>
      <c r="F697" s="129"/>
      <c r="G697" s="130"/>
      <c r="H697" s="106" t="s">
        <v>18</v>
      </c>
      <c r="I697" s="107">
        <v>20.59</v>
      </c>
      <c r="J697" s="107">
        <v>15.7</v>
      </c>
      <c r="K697" s="107">
        <v>7.98</v>
      </c>
      <c r="L697" s="107"/>
      <c r="M697" s="107">
        <v>0.51</v>
      </c>
      <c r="N697" s="107"/>
    </row>
    <row r="698" spans="2:15" x14ac:dyDescent="0.2">
      <c r="B698" s="108" t="s">
        <v>21</v>
      </c>
      <c r="C698" s="105" t="s">
        <v>84</v>
      </c>
      <c r="D698" s="108">
        <v>80</v>
      </c>
      <c r="E698" s="108">
        <v>1</v>
      </c>
      <c r="F698" s="108">
        <v>1</v>
      </c>
      <c r="G698" s="109">
        <v>5.7</v>
      </c>
      <c r="H698" s="110" t="s">
        <v>17</v>
      </c>
      <c r="I698" s="111">
        <v>27.6</v>
      </c>
      <c r="J698" s="111">
        <v>115.32</v>
      </c>
      <c r="K698" s="111">
        <v>19.079999999999998</v>
      </c>
      <c r="L698" s="92">
        <f>IFERROR(SUM(I698,J698,K698),"")</f>
        <v>162</v>
      </c>
      <c r="M698" s="112">
        <v>102.36</v>
      </c>
      <c r="N698" s="92">
        <f>IFERROR(SUM(L698,M698),"")</f>
        <v>264.36</v>
      </c>
      <c r="O698" s="91" t="s">
        <v>220</v>
      </c>
    </row>
    <row r="699" spans="2:15" x14ac:dyDescent="0.2">
      <c r="B699" s="105"/>
      <c r="C699" s="105"/>
      <c r="D699" s="105"/>
      <c r="E699" s="105"/>
      <c r="F699" s="105"/>
      <c r="G699" s="105"/>
      <c r="H699" s="93" t="s">
        <v>85</v>
      </c>
      <c r="I699" s="94">
        <f>IFERROR(I698*I693,"")</f>
        <v>2991.0120000000002</v>
      </c>
      <c r="J699" s="94">
        <f t="shared" ref="J699:K699" si="117">IFERROR(J698*J693,"")</f>
        <v>8905.0103999999992</v>
      </c>
      <c r="K699" s="94">
        <f t="shared" si="117"/>
        <v>746.40959999999984</v>
      </c>
      <c r="L699" s="94">
        <f>IFERROR(SUM(I699,J699,K699),"")</f>
        <v>12642.431999999999</v>
      </c>
      <c r="M699" s="94">
        <f>IFERROR(M698*M693,"")</f>
        <v>632.58479999999997</v>
      </c>
      <c r="N699" s="94">
        <f>IFERROR(SUM(L699,M699),"")</f>
        <v>13275.016799999999</v>
      </c>
      <c r="O699" s="91" t="s">
        <v>322</v>
      </c>
    </row>
    <row r="700" spans="2:15" x14ac:dyDescent="0.2">
      <c r="B700" s="105"/>
      <c r="C700" s="105"/>
      <c r="D700" s="105"/>
      <c r="E700" s="105"/>
      <c r="F700" s="105"/>
      <c r="G700" s="105"/>
      <c r="H700" s="110" t="s">
        <v>24</v>
      </c>
      <c r="I700" s="111"/>
      <c r="J700" s="111" t="str">
        <f>IFERROR(INDEX(Извещение!$J$7:$T$79,MATCH(CONCATENATE(РАСЧЕТ!B698,"/",РАСЧЕТ!D698,"/",РАСЧЕТ!E698,"/",F698,"/",H700),Извещение!#REF!,0),3),"")</f>
        <v/>
      </c>
      <c r="K700" s="111" t="str">
        <f>IFERROR(INDEX(Извещение!$J$7:$T$79,MATCH(CONCATENATE(РАСЧЕТ!B698,"/",РАСЧЕТ!D698,"/",РАСЧЕТ!E698,"/",F698,"/",H700),Извещение!#REF!,0),4),"")</f>
        <v/>
      </c>
      <c r="L700" s="92">
        <f t="shared" ref="L700:L709" si="118">IFERROR(SUM(I700,J700,K700),"")</f>
        <v>0</v>
      </c>
      <c r="M700" s="112" t="str">
        <f>IFERROR(INDEX(Извещение!$J$7:$T$79,MATCH(CONCATENATE(РАСЧЕТ!B698,"/",РАСЧЕТ!D698,"/",РАСЧЕТ!E698,"/",F698,"/",H700),Извещение!#REF!,0),6),"")</f>
        <v/>
      </c>
      <c r="N700" s="92">
        <f t="shared" ref="N700" si="119">IFERROR(SUM(L700,M700),"")</f>
        <v>0</v>
      </c>
      <c r="O700" s="91" t="s">
        <v>323</v>
      </c>
    </row>
    <row r="701" spans="2:15" x14ac:dyDescent="0.2">
      <c r="B701" s="105"/>
      <c r="C701" s="105"/>
      <c r="D701" s="105"/>
      <c r="E701" s="105"/>
      <c r="F701" s="105"/>
      <c r="G701" s="105"/>
      <c r="H701" s="93" t="s">
        <v>85</v>
      </c>
      <c r="I701" s="94">
        <f>IFERROR(I700*I694,"")</f>
        <v>0</v>
      </c>
      <c r="J701" s="94" t="str">
        <f t="shared" ref="J701:K701" si="120">IFERROR(J700*J694,"")</f>
        <v/>
      </c>
      <c r="K701" s="94" t="str">
        <f t="shared" si="120"/>
        <v/>
      </c>
      <c r="L701" s="94">
        <f t="shared" si="118"/>
        <v>0</v>
      </c>
      <c r="M701" s="94" t="str">
        <f t="shared" ref="M701" si="121">IFERROR(M700*M694,"")</f>
        <v/>
      </c>
      <c r="N701" s="94">
        <f>IFERROR(SUM(L701,M701),"")</f>
        <v>0</v>
      </c>
      <c r="O701" s="91" t="s">
        <v>322</v>
      </c>
    </row>
    <row r="702" spans="2:15" x14ac:dyDescent="0.2">
      <c r="B702" s="105"/>
      <c r="C702" s="105"/>
      <c r="D702" s="105"/>
      <c r="E702" s="105"/>
      <c r="F702" s="105"/>
      <c r="G702" s="105"/>
      <c r="H702" s="95" t="s">
        <v>19</v>
      </c>
      <c r="I702" s="112"/>
      <c r="J702" s="112"/>
      <c r="K702" s="112"/>
      <c r="L702" s="92">
        <f t="shared" si="118"/>
        <v>0</v>
      </c>
      <c r="M702" s="112"/>
      <c r="N702" s="92">
        <f t="shared" ref="N702" si="122">IFERROR(SUM(L702,M702),"")</f>
        <v>0</v>
      </c>
      <c r="O702" s="91" t="s">
        <v>324</v>
      </c>
    </row>
    <row r="703" spans="2:15" x14ac:dyDescent="0.2">
      <c r="B703" s="105"/>
      <c r="C703" s="105"/>
      <c r="D703" s="105"/>
      <c r="E703" s="105"/>
      <c r="F703" s="105"/>
      <c r="G703" s="105"/>
      <c r="H703" s="93" t="s">
        <v>85</v>
      </c>
      <c r="I703" s="94">
        <f>IFERROR(I702*I695,"")</f>
        <v>0</v>
      </c>
      <c r="J703" s="94">
        <f>IFERROR(J702*J695,"")</f>
        <v>0</v>
      </c>
      <c r="K703" s="94">
        <f>IFERROR(K702*K695,"")</f>
        <v>0</v>
      </c>
      <c r="L703" s="94">
        <f t="shared" si="118"/>
        <v>0</v>
      </c>
      <c r="M703" s="94">
        <f>IFERROR(M702*M695,"")</f>
        <v>0</v>
      </c>
      <c r="N703" s="94">
        <f>IFERROR(SUM(L703,M703),"")</f>
        <v>0</v>
      </c>
      <c r="O703" s="91" t="s">
        <v>322</v>
      </c>
    </row>
    <row r="704" spans="2:15" x14ac:dyDescent="0.2">
      <c r="B704" s="105"/>
      <c r="C704" s="105"/>
      <c r="D704" s="105"/>
      <c r="E704" s="105"/>
      <c r="F704" s="105"/>
      <c r="G704" s="105"/>
      <c r="H704" s="95" t="s">
        <v>33</v>
      </c>
      <c r="I704" s="112"/>
      <c r="J704" s="112" t="str">
        <f>IFERROR(INDEX(Извещение!$J$7:$T$79,MATCH(CONCATENATE(РАСЧЕТ!B698,"/",РАСЧЕТ!D698,"/",РАСЧЕТ!E698,"/",F698,"/",H704),Извещение!#REF!,0),3),"")</f>
        <v/>
      </c>
      <c r="K704" s="112" t="str">
        <f>IFERROR(INDEX(Извещение!$J$7:$T$79,MATCH(CONCATENATE(РАСЧЕТ!B698,"/",РАСЧЕТ!D698,"/",РАСЧЕТ!E698,"/",F698,"/",H704),Извещение!#REF!,0),4),"")</f>
        <v/>
      </c>
      <c r="L704" s="92">
        <f t="shared" si="118"/>
        <v>0</v>
      </c>
      <c r="M704" s="112" t="str">
        <f>IFERROR(INDEX(Извещение!$J$7:$T$79,MATCH(CONCATENATE(РАСЧЕТ!B698,"/",РАСЧЕТ!D698,"/",РАСЧЕТ!E698,"/",F698,"/",H704),Извещение!#REF!,0),6),"")</f>
        <v/>
      </c>
      <c r="N704" s="92">
        <f t="shared" ref="N704" si="123">IFERROR(SUM(L704,M704),"")</f>
        <v>0</v>
      </c>
      <c r="O704" s="91" t="s">
        <v>325</v>
      </c>
    </row>
    <row r="705" spans="2:15" x14ac:dyDescent="0.2">
      <c r="B705" s="105"/>
      <c r="C705" s="105"/>
      <c r="D705" s="105"/>
      <c r="E705" s="105"/>
      <c r="F705" s="105"/>
      <c r="G705" s="105"/>
      <c r="H705" s="93" t="s">
        <v>85</v>
      </c>
      <c r="I705" s="94">
        <f>IFERROR(I704*I696,"")</f>
        <v>0</v>
      </c>
      <c r="J705" s="94" t="str">
        <f>IFERROR(J704*J696,"")</f>
        <v/>
      </c>
      <c r="K705" s="94" t="str">
        <f>IFERROR(K704*K696,"")</f>
        <v/>
      </c>
      <c r="L705" s="94">
        <f t="shared" si="118"/>
        <v>0</v>
      </c>
      <c r="M705" s="94" t="str">
        <f>IFERROR(M704*M696,"")</f>
        <v/>
      </c>
      <c r="N705" s="94">
        <f>IFERROR(SUM(L705,M705),"")</f>
        <v>0</v>
      </c>
      <c r="O705" s="91" t="s">
        <v>322</v>
      </c>
    </row>
    <row r="706" spans="2:15" x14ac:dyDescent="0.2">
      <c r="B706" s="105"/>
      <c r="C706" s="105"/>
      <c r="D706" s="105"/>
      <c r="E706" s="105"/>
      <c r="F706" s="105"/>
      <c r="G706" s="105"/>
      <c r="H706" s="95" t="s">
        <v>18</v>
      </c>
      <c r="I706" s="112">
        <v>162.68</v>
      </c>
      <c r="J706" s="112">
        <v>229.04</v>
      </c>
      <c r="K706" s="112">
        <v>11.52</v>
      </c>
      <c r="L706" s="92">
        <f t="shared" si="118"/>
        <v>403.24</v>
      </c>
      <c r="M706" s="112">
        <v>220.68</v>
      </c>
      <c r="N706" s="92">
        <f t="shared" ref="N706" si="124">IFERROR(SUM(L706,M706),"")</f>
        <v>623.92000000000007</v>
      </c>
      <c r="O706" s="91" t="s">
        <v>219</v>
      </c>
    </row>
    <row r="707" spans="2:15" x14ac:dyDescent="0.2">
      <c r="B707" s="105"/>
      <c r="C707" s="105"/>
      <c r="D707" s="105"/>
      <c r="E707" s="105"/>
      <c r="F707" s="105"/>
      <c r="G707" s="105"/>
      <c r="H707" s="93" t="s">
        <v>85</v>
      </c>
      <c r="I707" s="94">
        <f>IFERROR(I706*I697,"")</f>
        <v>3349.5812000000001</v>
      </c>
      <c r="J707" s="94">
        <f>IFERROR(J706*J697,"")</f>
        <v>3595.9279999999999</v>
      </c>
      <c r="K707" s="94">
        <f>IFERROR(K706*K697,"")</f>
        <v>91.929600000000008</v>
      </c>
      <c r="L707" s="94">
        <f t="shared" si="118"/>
        <v>7037.4388000000008</v>
      </c>
      <c r="M707" s="94">
        <f>IFERROR(M706*M697,"")</f>
        <v>112.5468</v>
      </c>
      <c r="N707" s="94">
        <f>IFERROR(SUM(L707,M707),"")</f>
        <v>7149.9856000000009</v>
      </c>
      <c r="O707" s="91" t="s">
        <v>322</v>
      </c>
    </row>
    <row r="708" spans="2:15" x14ac:dyDescent="0.2">
      <c r="B708" s="105"/>
      <c r="C708" s="105"/>
      <c r="D708" s="105"/>
      <c r="E708" s="105"/>
      <c r="F708" s="105"/>
      <c r="G708" s="105"/>
      <c r="H708" s="96" t="s">
        <v>86</v>
      </c>
      <c r="I708" s="97">
        <f ca="1">SUM(I698:OFFSET(I708,-1,0))-I709</f>
        <v>190.27999999999975</v>
      </c>
      <c r="J708" s="97">
        <f ca="1">SUM(J698:OFFSET(J708,-1,0))-J709</f>
        <v>344.36000000000058</v>
      </c>
      <c r="K708" s="97">
        <f ca="1">SUM(K698:OFFSET(K708,-1,0))-K709</f>
        <v>30.600000000000023</v>
      </c>
      <c r="L708" s="97">
        <f t="shared" ca="1" si="118"/>
        <v>565.24000000000035</v>
      </c>
      <c r="M708" s="97">
        <f ca="1">SUM(M698:OFFSET(M708,-1,0))-M709</f>
        <v>323.04000000000019</v>
      </c>
      <c r="N708" s="97">
        <f t="shared" ref="N708" ca="1" si="125">IFERROR(SUM(L708,M708),"")</f>
        <v>888.28000000000054</v>
      </c>
      <c r="O708" s="91" t="s">
        <v>326</v>
      </c>
    </row>
    <row r="709" spans="2:15" x14ac:dyDescent="0.2">
      <c r="B709" s="105"/>
      <c r="C709" s="105"/>
      <c r="D709" s="105"/>
      <c r="E709" s="105"/>
      <c r="F709" s="105"/>
      <c r="G709" s="105"/>
      <c r="H709" s="96" t="s">
        <v>101</v>
      </c>
      <c r="I709" s="97">
        <f>SUMIF(H698:H707,"стоимость",I698:I707)</f>
        <v>6340.5932000000003</v>
      </c>
      <c r="J709" s="97">
        <f>SUMIF(H698:H707,"стоимость",J698:J707)</f>
        <v>12500.938399999999</v>
      </c>
      <c r="K709" s="97">
        <f>SUMIF(H698:H707,"стоимость",K698:K707)</f>
        <v>838.33919999999989</v>
      </c>
      <c r="L709" s="97">
        <f t="shared" si="118"/>
        <v>19679.870799999997</v>
      </c>
      <c r="M709" s="97">
        <f>SUMIF(H698:H707,"стоимость",M698:M707)</f>
        <v>745.13159999999993</v>
      </c>
      <c r="N709" s="97">
        <f>IFERROR(SUM(L709,M709),"")</f>
        <v>20425.002399999998</v>
      </c>
      <c r="O709" s="91" t="s">
        <v>327</v>
      </c>
    </row>
    <row r="710" spans="2:15" x14ac:dyDescent="0.2">
      <c r="B710" s="113"/>
      <c r="C710" s="113"/>
      <c r="D710" s="113"/>
      <c r="E710" s="113"/>
      <c r="F710" s="113"/>
      <c r="G710" s="114"/>
      <c r="H710" s="98"/>
      <c r="I710" s="98"/>
      <c r="J710" s="98"/>
      <c r="K710" s="98"/>
      <c r="L710" s="99"/>
      <c r="M710" s="98"/>
      <c r="N710" s="98"/>
    </row>
    <row r="711" spans="2:15" x14ac:dyDescent="0.2">
      <c r="B711" s="131" t="s">
        <v>87</v>
      </c>
      <c r="C711" s="131"/>
      <c r="D711" s="131"/>
      <c r="E711" s="131"/>
      <c r="F711" s="115"/>
      <c r="G711" s="90"/>
      <c r="H711" s="90"/>
      <c r="I711" s="90"/>
      <c r="J711" s="98"/>
      <c r="K711" s="98"/>
      <c r="L711" s="99"/>
      <c r="M711" s="98"/>
      <c r="N711" s="98"/>
    </row>
    <row r="712" spans="2:15" x14ac:dyDescent="0.2">
      <c r="B712" s="120" t="s">
        <v>133</v>
      </c>
      <c r="C712" s="120"/>
      <c r="D712" s="120"/>
      <c r="E712" s="120"/>
      <c r="F712" s="120"/>
      <c r="G712" s="120"/>
      <c r="H712" s="120"/>
      <c r="I712" s="120"/>
      <c r="J712" s="98"/>
      <c r="K712" s="98"/>
      <c r="L712" s="99"/>
      <c r="M712" s="98"/>
      <c r="N712" s="98"/>
    </row>
    <row r="713" spans="2:15" x14ac:dyDescent="0.2">
      <c r="B713" s="120" t="s">
        <v>88</v>
      </c>
      <c r="C713" s="120"/>
      <c r="D713" s="120"/>
      <c r="E713" s="120"/>
      <c r="F713" s="120"/>
      <c r="G713" s="120"/>
      <c r="H713" s="120"/>
      <c r="I713" s="120"/>
      <c r="J713" s="98"/>
      <c r="K713" s="98"/>
      <c r="L713" s="99"/>
      <c r="M713" s="98"/>
      <c r="N713" s="98"/>
    </row>
    <row r="714" spans="2:15" x14ac:dyDescent="0.2">
      <c r="B714" s="120" t="s">
        <v>89</v>
      </c>
      <c r="C714" s="120"/>
      <c r="D714" s="120"/>
      <c r="E714" s="120"/>
      <c r="F714" s="120"/>
      <c r="G714" s="120"/>
      <c r="H714" s="120"/>
      <c r="I714" s="120"/>
      <c r="J714" s="98"/>
      <c r="K714" s="98"/>
      <c r="L714" s="99"/>
      <c r="M714" s="98"/>
      <c r="N714" s="98"/>
    </row>
    <row r="715" spans="2:15" x14ac:dyDescent="0.2">
      <c r="B715" s="120" t="s">
        <v>90</v>
      </c>
      <c r="C715" s="120"/>
      <c r="D715" s="120"/>
      <c r="E715" s="120"/>
      <c r="F715" s="120"/>
      <c r="G715" s="120"/>
      <c r="H715" s="120"/>
      <c r="I715" s="120"/>
      <c r="J715" s="98"/>
      <c r="K715" s="98"/>
      <c r="L715" s="99"/>
      <c r="M715" s="98"/>
      <c r="N715" s="98"/>
    </row>
    <row r="716" spans="2:15" x14ac:dyDescent="0.2">
      <c r="B716" s="120" t="s">
        <v>91</v>
      </c>
      <c r="C716" s="120"/>
      <c r="D716" s="120"/>
      <c r="E716" s="120"/>
      <c r="F716" s="120"/>
      <c r="G716" s="120"/>
      <c r="H716" s="120"/>
      <c r="I716" s="120"/>
      <c r="J716" s="90"/>
      <c r="K716" s="90"/>
      <c r="L716" s="90"/>
      <c r="M716" s="90"/>
      <c r="N716" s="90"/>
    </row>
    <row r="717" spans="2:15" x14ac:dyDescent="0.2">
      <c r="B717" s="120" t="s">
        <v>92</v>
      </c>
      <c r="C717" s="120"/>
      <c r="D717" s="120"/>
      <c r="E717" s="120"/>
      <c r="F717" s="120"/>
      <c r="G717" s="120"/>
      <c r="H717" s="120"/>
      <c r="I717" s="120"/>
      <c r="J717" s="90"/>
      <c r="K717" s="90"/>
      <c r="L717" s="90"/>
      <c r="M717" s="90"/>
      <c r="N717" s="90"/>
    </row>
    <row r="718" spans="2:15" x14ac:dyDescent="0.2">
      <c r="B718" s="120" t="s">
        <v>93</v>
      </c>
      <c r="C718" s="120"/>
      <c r="D718" s="120"/>
      <c r="E718" s="120"/>
      <c r="F718" s="120"/>
      <c r="G718" s="120"/>
      <c r="H718" s="120"/>
      <c r="I718" s="120"/>
      <c r="J718" s="90"/>
      <c r="K718" s="90"/>
      <c r="L718" s="90"/>
      <c r="M718" s="90"/>
      <c r="N718" s="90"/>
    </row>
    <row r="719" spans="2:15" x14ac:dyDescent="0.2">
      <c r="B719" s="120" t="s">
        <v>94</v>
      </c>
      <c r="C719" s="120"/>
      <c r="D719" s="120"/>
      <c r="E719" s="120"/>
      <c r="F719" s="120"/>
      <c r="G719" s="120"/>
      <c r="H719" s="120"/>
      <c r="I719" s="120"/>
      <c r="J719" s="90"/>
      <c r="K719" s="90"/>
      <c r="L719" s="90"/>
      <c r="M719" s="90"/>
      <c r="N719" s="90"/>
    </row>
    <row r="720" spans="2:15" x14ac:dyDescent="0.2">
      <c r="B720" s="116"/>
      <c r="C720" s="116"/>
      <c r="D720" s="116"/>
      <c r="E720" s="116"/>
      <c r="F720" s="116"/>
      <c r="G720" s="116"/>
      <c r="H720" s="116"/>
      <c r="I720" s="116"/>
      <c r="J720" s="90"/>
      <c r="K720" s="90"/>
      <c r="L720" s="90"/>
      <c r="M720" s="90"/>
      <c r="N720" s="90"/>
    </row>
    <row r="721" spans="2:14" x14ac:dyDescent="0.2">
      <c r="B721" s="90" t="s">
        <v>95</v>
      </c>
      <c r="C721" s="90"/>
      <c r="D721" s="90"/>
      <c r="E721" s="90"/>
      <c r="F721" s="90"/>
      <c r="G721" s="90"/>
      <c r="H721" s="90"/>
      <c r="I721" s="90"/>
      <c r="J721" s="90" t="s">
        <v>96</v>
      </c>
      <c r="K721" s="90"/>
      <c r="L721" s="90"/>
      <c r="M721" s="90"/>
      <c r="N721" s="90"/>
    </row>
    <row r="722" spans="2:14" x14ac:dyDescent="0.2">
      <c r="B722" s="117" t="s">
        <v>132</v>
      </c>
      <c r="C722" s="117"/>
      <c r="D722" s="90"/>
      <c r="E722" s="90"/>
      <c r="F722" s="90"/>
      <c r="G722" s="90"/>
      <c r="H722" s="90"/>
      <c r="I722" s="90"/>
      <c r="J722" s="117"/>
      <c r="K722" s="117"/>
      <c r="L722" s="117"/>
      <c r="M722" s="90"/>
      <c r="N722" s="90"/>
    </row>
    <row r="723" spans="2:14" x14ac:dyDescent="0.2">
      <c r="B723" s="101" t="s">
        <v>97</v>
      </c>
      <c r="C723" s="90"/>
      <c r="D723" s="90"/>
      <c r="E723" s="90"/>
      <c r="F723" s="90"/>
      <c r="G723" s="90"/>
      <c r="H723" s="90"/>
      <c r="I723" s="90"/>
      <c r="J723" s="90" t="s">
        <v>97</v>
      </c>
      <c r="K723" s="90"/>
      <c r="L723" s="90"/>
      <c r="M723" s="90"/>
      <c r="N723" s="90"/>
    </row>
    <row r="724" spans="2:14" x14ac:dyDescent="0.2"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</row>
    <row r="725" spans="2:14" x14ac:dyDescent="0.2">
      <c r="B725" s="117"/>
      <c r="C725" s="117"/>
      <c r="D725" s="90"/>
      <c r="E725" s="90"/>
      <c r="F725" s="90"/>
      <c r="G725" s="90"/>
      <c r="H725" s="90"/>
      <c r="I725" s="90"/>
      <c r="J725" s="117"/>
      <c r="K725" s="117"/>
      <c r="L725" s="117"/>
      <c r="M725" s="90"/>
      <c r="N725" s="90"/>
    </row>
    <row r="726" spans="2:14" x14ac:dyDescent="0.2">
      <c r="B726" s="102" t="s">
        <v>98</v>
      </c>
      <c r="C726" s="90"/>
      <c r="D726" s="90"/>
      <c r="E726" s="90"/>
      <c r="F726" s="90"/>
      <c r="G726" s="90"/>
      <c r="H726" s="90"/>
      <c r="I726" s="90"/>
      <c r="J726" s="121" t="s">
        <v>98</v>
      </c>
      <c r="K726" s="121"/>
      <c r="L726" s="121"/>
      <c r="M726" s="90"/>
      <c r="N726" s="90"/>
    </row>
    <row r="727" spans="2:14" x14ac:dyDescent="0.2"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</row>
    <row r="728" spans="2:14" x14ac:dyDescent="0.2">
      <c r="B728" s="116" t="s">
        <v>99</v>
      </c>
      <c r="C728" s="90"/>
      <c r="D728" s="90"/>
      <c r="E728" s="90"/>
      <c r="F728" s="90"/>
      <c r="G728" s="90"/>
      <c r="H728" s="90"/>
      <c r="I728" s="90"/>
      <c r="J728" s="90" t="s">
        <v>99</v>
      </c>
      <c r="K728" s="90"/>
      <c r="L728" s="90"/>
      <c r="M728" s="90"/>
      <c r="N728" s="90"/>
    </row>
    <row r="730" spans="2:14" x14ac:dyDescent="0.2"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M730" s="90"/>
      <c r="N730" s="103" t="s">
        <v>62</v>
      </c>
    </row>
    <row r="731" spans="2:14" x14ac:dyDescent="0.2"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M731" s="90"/>
      <c r="N731" s="103" t="s">
        <v>63</v>
      </c>
    </row>
    <row r="732" spans="2:14" x14ac:dyDescent="0.2"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M732" s="90"/>
      <c r="N732" s="103" t="s">
        <v>64</v>
      </c>
    </row>
    <row r="733" spans="2:14" x14ac:dyDescent="0.2"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</row>
    <row r="734" spans="2:14" x14ac:dyDescent="0.2">
      <c r="B734" s="90"/>
      <c r="C734" s="132" t="s">
        <v>65</v>
      </c>
      <c r="D734" s="132"/>
      <c r="E734" s="132"/>
      <c r="F734" s="132"/>
      <c r="G734" s="132"/>
      <c r="H734" s="132"/>
      <c r="I734" s="132"/>
      <c r="J734" s="132"/>
      <c r="K734" s="132"/>
      <c r="L734" s="132"/>
      <c r="M734" s="90"/>
      <c r="N734" s="90"/>
    </row>
    <row r="735" spans="2:14" x14ac:dyDescent="0.2">
      <c r="B735" s="90"/>
      <c r="C735" s="132" t="s">
        <v>66</v>
      </c>
      <c r="D735" s="132"/>
      <c r="E735" s="132"/>
      <c r="F735" s="132"/>
      <c r="G735" s="132"/>
      <c r="H735" s="132"/>
      <c r="I735" s="132"/>
      <c r="J735" s="132"/>
      <c r="K735" s="132"/>
      <c r="L735" s="132"/>
      <c r="M735" s="90"/>
      <c r="N735" s="90"/>
    </row>
    <row r="736" spans="2:14" x14ac:dyDescent="0.2">
      <c r="B736" s="90" t="s">
        <v>67</v>
      </c>
      <c r="C736" s="104"/>
      <c r="D736" s="104"/>
      <c r="E736" s="104"/>
      <c r="F736" s="104"/>
      <c r="G736" s="104"/>
      <c r="H736" s="104"/>
      <c r="I736" s="104"/>
      <c r="J736" s="104"/>
      <c r="K736" s="104"/>
      <c r="L736" s="132" t="s">
        <v>68</v>
      </c>
      <c r="M736" s="132"/>
      <c r="N736" s="132"/>
    </row>
    <row r="737" spans="2:15" x14ac:dyDescent="0.2">
      <c r="B737" s="90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</row>
    <row r="738" spans="2:15" x14ac:dyDescent="0.2">
      <c r="B738" s="90" t="s">
        <v>69</v>
      </c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</row>
    <row r="739" spans="2:15" x14ac:dyDescent="0.2">
      <c r="B739" s="90" t="s">
        <v>70</v>
      </c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</row>
    <row r="740" spans="2:15" x14ac:dyDescent="0.2">
      <c r="B740" s="90" t="s">
        <v>71</v>
      </c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</row>
    <row r="741" spans="2:15" x14ac:dyDescent="0.2">
      <c r="B741" s="90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</row>
    <row r="742" spans="2:15" x14ac:dyDescent="0.2"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</row>
    <row r="743" spans="2:15" x14ac:dyDescent="0.2">
      <c r="B743" s="133" t="s">
        <v>45</v>
      </c>
      <c r="C743" s="135" t="s">
        <v>72</v>
      </c>
      <c r="D743" s="137" t="s">
        <v>73</v>
      </c>
      <c r="E743" s="137" t="s">
        <v>74</v>
      </c>
      <c r="F743" s="137" t="s">
        <v>100</v>
      </c>
      <c r="G743" s="137" t="s">
        <v>75</v>
      </c>
      <c r="H743" s="137" t="s">
        <v>8</v>
      </c>
      <c r="I743" s="138" t="s">
        <v>76</v>
      </c>
      <c r="J743" s="138"/>
      <c r="K743" s="138"/>
      <c r="L743" s="138"/>
      <c r="M743" s="139" t="s">
        <v>77</v>
      </c>
      <c r="N743" s="140" t="s">
        <v>78</v>
      </c>
    </row>
    <row r="744" spans="2:15" x14ac:dyDescent="0.2">
      <c r="B744" s="134"/>
      <c r="C744" s="136"/>
      <c r="D744" s="137"/>
      <c r="E744" s="137"/>
      <c r="F744" s="137"/>
      <c r="G744" s="137"/>
      <c r="H744" s="137"/>
      <c r="I744" s="105" t="s">
        <v>79</v>
      </c>
      <c r="J744" s="105" t="s">
        <v>80</v>
      </c>
      <c r="K744" s="105" t="s">
        <v>81</v>
      </c>
      <c r="L744" s="105" t="s">
        <v>82</v>
      </c>
      <c r="M744" s="139"/>
      <c r="N744" s="141"/>
    </row>
    <row r="745" spans="2:15" x14ac:dyDescent="0.2">
      <c r="B745" s="122" t="s">
        <v>83</v>
      </c>
      <c r="C745" s="123"/>
      <c r="D745" s="123"/>
      <c r="E745" s="123"/>
      <c r="F745" s="123"/>
      <c r="G745" s="124"/>
      <c r="H745" s="106" t="s">
        <v>17</v>
      </c>
      <c r="I745" s="107">
        <v>108.37</v>
      </c>
      <c r="J745" s="107">
        <v>77.22</v>
      </c>
      <c r="K745" s="107">
        <v>39.119999999999997</v>
      </c>
      <c r="L745" s="107"/>
      <c r="M745" s="107">
        <v>6.18</v>
      </c>
      <c r="N745" s="107"/>
    </row>
    <row r="746" spans="2:15" x14ac:dyDescent="0.2">
      <c r="B746" s="125"/>
      <c r="C746" s="126"/>
      <c r="D746" s="126"/>
      <c r="E746" s="126"/>
      <c r="F746" s="126"/>
      <c r="G746" s="127"/>
      <c r="H746" s="106" t="s">
        <v>24</v>
      </c>
      <c r="I746" s="107">
        <v>810.55</v>
      </c>
      <c r="J746" s="107">
        <v>579.15</v>
      </c>
      <c r="K746" s="107">
        <v>291.38</v>
      </c>
      <c r="L746" s="107"/>
      <c r="M746" s="107">
        <v>25.23</v>
      </c>
      <c r="N746" s="107"/>
    </row>
    <row r="747" spans="2:15" x14ac:dyDescent="0.2">
      <c r="B747" s="125"/>
      <c r="C747" s="126"/>
      <c r="D747" s="126"/>
      <c r="E747" s="126"/>
      <c r="F747" s="126"/>
      <c r="G747" s="127"/>
      <c r="H747" s="106" t="s">
        <v>19</v>
      </c>
      <c r="I747" s="107">
        <v>64.349999999999994</v>
      </c>
      <c r="J747" s="107">
        <v>46.85</v>
      </c>
      <c r="K747" s="107">
        <v>23.94</v>
      </c>
      <c r="L747" s="107"/>
      <c r="M747" s="107">
        <v>1.29</v>
      </c>
      <c r="N747" s="107"/>
    </row>
    <row r="748" spans="2:15" x14ac:dyDescent="0.2">
      <c r="B748" s="125"/>
      <c r="C748" s="126"/>
      <c r="D748" s="126"/>
      <c r="E748" s="126"/>
      <c r="F748" s="126"/>
      <c r="G748" s="127"/>
      <c r="H748" s="106" t="s">
        <v>33</v>
      </c>
      <c r="I748" s="107">
        <v>64.349999999999994</v>
      </c>
      <c r="J748" s="107">
        <v>46.85</v>
      </c>
      <c r="K748" s="107">
        <v>23.94</v>
      </c>
      <c r="L748" s="107"/>
      <c r="M748" s="107">
        <v>1.29</v>
      </c>
      <c r="N748" s="107"/>
    </row>
    <row r="749" spans="2:15" x14ac:dyDescent="0.2">
      <c r="B749" s="128"/>
      <c r="C749" s="129"/>
      <c r="D749" s="129"/>
      <c r="E749" s="129"/>
      <c r="F749" s="129"/>
      <c r="G749" s="130"/>
      <c r="H749" s="106" t="s">
        <v>18</v>
      </c>
      <c r="I749" s="107">
        <v>20.59</v>
      </c>
      <c r="J749" s="107">
        <v>15.7</v>
      </c>
      <c r="K749" s="107">
        <v>7.98</v>
      </c>
      <c r="L749" s="107"/>
      <c r="M749" s="107">
        <v>0.51</v>
      </c>
      <c r="N749" s="107"/>
    </row>
    <row r="750" spans="2:15" x14ac:dyDescent="0.2">
      <c r="B750" s="108" t="s">
        <v>26</v>
      </c>
      <c r="C750" s="105" t="s">
        <v>84</v>
      </c>
      <c r="D750" s="108">
        <v>6</v>
      </c>
      <c r="E750" s="108">
        <v>4</v>
      </c>
      <c r="F750" s="108">
        <v>1</v>
      </c>
      <c r="G750" s="109">
        <v>10</v>
      </c>
      <c r="H750" s="110" t="s">
        <v>17</v>
      </c>
      <c r="I750" s="111">
        <v>33</v>
      </c>
      <c r="J750" s="111">
        <v>120.5</v>
      </c>
      <c r="K750" s="111">
        <v>6.3</v>
      </c>
      <c r="L750" s="92">
        <f>IFERROR(SUM(I750,J750,K750),"")</f>
        <v>159.80000000000001</v>
      </c>
      <c r="M750" s="112">
        <v>242.8</v>
      </c>
      <c r="N750" s="92">
        <f>IFERROR(SUM(L750,M750),"")</f>
        <v>402.6</v>
      </c>
      <c r="O750" s="91" t="s">
        <v>223</v>
      </c>
    </row>
    <row r="751" spans="2:15" x14ac:dyDescent="0.2">
      <c r="B751" s="105"/>
      <c r="C751" s="105"/>
      <c r="D751" s="105"/>
      <c r="E751" s="105"/>
      <c r="F751" s="105"/>
      <c r="G751" s="105"/>
      <c r="H751" s="93" t="s">
        <v>85</v>
      </c>
      <c r="I751" s="94">
        <f>IFERROR(I750*I745,"")</f>
        <v>3576.21</v>
      </c>
      <c r="J751" s="94">
        <f t="shared" ref="J751:K751" si="126">IFERROR(J750*J745,"")</f>
        <v>9305.01</v>
      </c>
      <c r="K751" s="94">
        <f t="shared" si="126"/>
        <v>246.45599999999999</v>
      </c>
      <c r="L751" s="94">
        <f>IFERROR(SUM(I751,J751,K751),"")</f>
        <v>13127.676000000001</v>
      </c>
      <c r="M751" s="94">
        <f>IFERROR(M750*M745,"")</f>
        <v>1500.5039999999999</v>
      </c>
      <c r="N751" s="94">
        <f>IFERROR(SUM(L751,M751),"")</f>
        <v>14628.18</v>
      </c>
      <c r="O751" s="91" t="s">
        <v>328</v>
      </c>
    </row>
    <row r="752" spans="2:15" x14ac:dyDescent="0.2">
      <c r="B752" s="105"/>
      <c r="C752" s="105"/>
      <c r="D752" s="105"/>
      <c r="E752" s="105"/>
      <c r="F752" s="105"/>
      <c r="G752" s="105"/>
      <c r="H752" s="110" t="s">
        <v>24</v>
      </c>
      <c r="I752" s="111"/>
      <c r="J752" s="111" t="str">
        <f>IFERROR(INDEX(Извещение!$J$7:$T$79,MATCH(CONCATENATE(РАСЧЕТ!B750,"/",РАСЧЕТ!D750,"/",РАСЧЕТ!E750,"/",F750,"/",H752),Извещение!#REF!,0),3),"")</f>
        <v/>
      </c>
      <c r="K752" s="111" t="str">
        <f>IFERROR(INDEX(Извещение!$J$7:$T$79,MATCH(CONCATENATE(РАСЧЕТ!B750,"/",РАСЧЕТ!D750,"/",РАСЧЕТ!E750,"/",F750,"/",H752),Извещение!#REF!,0),4),"")</f>
        <v/>
      </c>
      <c r="L752" s="92">
        <f t="shared" ref="L752:L761" si="127">IFERROR(SUM(I752,J752,K752),"")</f>
        <v>0</v>
      </c>
      <c r="M752" s="112" t="str">
        <f>IFERROR(INDEX(Извещение!$J$7:$T$79,MATCH(CONCATENATE(РАСЧЕТ!B750,"/",РАСЧЕТ!D750,"/",РАСЧЕТ!E750,"/",F750,"/",H752),Извещение!#REF!,0),6),"")</f>
        <v/>
      </c>
      <c r="N752" s="92">
        <f t="shared" ref="N752" si="128">IFERROR(SUM(L752,M752),"")</f>
        <v>0</v>
      </c>
      <c r="O752" s="91" t="s">
        <v>329</v>
      </c>
    </row>
    <row r="753" spans="2:15" x14ac:dyDescent="0.2">
      <c r="B753" s="105"/>
      <c r="C753" s="105"/>
      <c r="D753" s="105"/>
      <c r="E753" s="105"/>
      <c r="F753" s="105"/>
      <c r="G753" s="105"/>
      <c r="H753" s="93" t="s">
        <v>85</v>
      </c>
      <c r="I753" s="94">
        <f>IFERROR(I752*I746,"")</f>
        <v>0</v>
      </c>
      <c r="J753" s="94" t="str">
        <f t="shared" ref="J753:K753" si="129">IFERROR(J752*J746,"")</f>
        <v/>
      </c>
      <c r="K753" s="94" t="str">
        <f t="shared" si="129"/>
        <v/>
      </c>
      <c r="L753" s="94">
        <f t="shared" si="127"/>
        <v>0</v>
      </c>
      <c r="M753" s="94" t="str">
        <f t="shared" ref="M753" si="130">IFERROR(M752*M746,"")</f>
        <v/>
      </c>
      <c r="N753" s="94">
        <f>IFERROR(SUM(L753,M753),"")</f>
        <v>0</v>
      </c>
      <c r="O753" s="91" t="s">
        <v>328</v>
      </c>
    </row>
    <row r="754" spans="2:15" x14ac:dyDescent="0.2">
      <c r="B754" s="105"/>
      <c r="C754" s="105"/>
      <c r="D754" s="105"/>
      <c r="E754" s="105"/>
      <c r="F754" s="105"/>
      <c r="G754" s="105"/>
      <c r="H754" s="95" t="s">
        <v>19</v>
      </c>
      <c r="I754" s="112">
        <v>1.1200000000000001</v>
      </c>
      <c r="J754" s="112">
        <v>6.91</v>
      </c>
      <c r="K754" s="112">
        <v>1.32</v>
      </c>
      <c r="L754" s="92">
        <f t="shared" si="127"/>
        <v>9.3500000000000014</v>
      </c>
      <c r="M754" s="112">
        <v>15.68</v>
      </c>
      <c r="N754" s="92">
        <f t="shared" ref="N754" si="131">IFERROR(SUM(L754,M754),"")</f>
        <v>25.03</v>
      </c>
      <c r="O754" s="91" t="s">
        <v>224</v>
      </c>
    </row>
    <row r="755" spans="2:15" x14ac:dyDescent="0.2">
      <c r="B755" s="105"/>
      <c r="C755" s="105"/>
      <c r="D755" s="105"/>
      <c r="E755" s="105"/>
      <c r="F755" s="105"/>
      <c r="G755" s="105"/>
      <c r="H755" s="93" t="s">
        <v>85</v>
      </c>
      <c r="I755" s="94">
        <f>IFERROR(I754*I747,"")</f>
        <v>72.072000000000003</v>
      </c>
      <c r="J755" s="94">
        <f>IFERROR(J754*J747,"")</f>
        <v>323.73349999999999</v>
      </c>
      <c r="K755" s="94">
        <f>IFERROR(K754*K747,"")</f>
        <v>31.600800000000003</v>
      </c>
      <c r="L755" s="94">
        <f t="shared" si="127"/>
        <v>427.40629999999999</v>
      </c>
      <c r="M755" s="94">
        <f>IFERROR(M754*M747,"")</f>
        <v>20.2272</v>
      </c>
      <c r="N755" s="94">
        <f>IFERROR(SUM(L755,M755),"")</f>
        <v>447.63349999999997</v>
      </c>
      <c r="O755" s="91" t="s">
        <v>328</v>
      </c>
    </row>
    <row r="756" spans="2:15" x14ac:dyDescent="0.2">
      <c r="B756" s="105"/>
      <c r="C756" s="105"/>
      <c r="D756" s="105"/>
      <c r="E756" s="105"/>
      <c r="F756" s="105"/>
      <c r="G756" s="105"/>
      <c r="H756" s="95" t="s">
        <v>33</v>
      </c>
      <c r="I756" s="112"/>
      <c r="J756" s="112" t="str">
        <f>IFERROR(INDEX(Извещение!$J$7:$T$79,MATCH(CONCATENATE(РАСЧЕТ!B750,"/",РАСЧЕТ!D750,"/",РАСЧЕТ!E750,"/",F750,"/",H756),Извещение!#REF!,0),3),"")</f>
        <v/>
      </c>
      <c r="K756" s="112" t="str">
        <f>IFERROR(INDEX(Извещение!$J$7:$T$79,MATCH(CONCATENATE(РАСЧЕТ!B750,"/",РАСЧЕТ!D750,"/",РАСЧЕТ!E750,"/",F750,"/",H756),Извещение!#REF!,0),4),"")</f>
        <v/>
      </c>
      <c r="L756" s="92">
        <f t="shared" si="127"/>
        <v>0</v>
      </c>
      <c r="M756" s="112" t="str">
        <f>IFERROR(INDEX(Извещение!$J$7:$T$79,MATCH(CONCATENATE(РАСЧЕТ!B750,"/",РАСЧЕТ!D750,"/",РАСЧЕТ!E750,"/",F750,"/",H756),Извещение!#REF!,0),6),"")</f>
        <v/>
      </c>
      <c r="N756" s="92">
        <f t="shared" ref="N756" si="132">IFERROR(SUM(L756,M756),"")</f>
        <v>0</v>
      </c>
      <c r="O756" s="91" t="s">
        <v>330</v>
      </c>
    </row>
    <row r="757" spans="2:15" x14ac:dyDescent="0.2">
      <c r="B757" s="105"/>
      <c r="C757" s="105"/>
      <c r="D757" s="105"/>
      <c r="E757" s="105"/>
      <c r="F757" s="105"/>
      <c r="G757" s="105"/>
      <c r="H757" s="93" t="s">
        <v>85</v>
      </c>
      <c r="I757" s="94">
        <f>IFERROR(I756*I748,"")</f>
        <v>0</v>
      </c>
      <c r="J757" s="94" t="str">
        <f>IFERROR(J756*J748,"")</f>
        <v/>
      </c>
      <c r="K757" s="94" t="str">
        <f>IFERROR(K756*K748,"")</f>
        <v/>
      </c>
      <c r="L757" s="94">
        <f t="shared" si="127"/>
        <v>0</v>
      </c>
      <c r="M757" s="94" t="str">
        <f>IFERROR(M756*M748,"")</f>
        <v/>
      </c>
      <c r="N757" s="94">
        <f>IFERROR(SUM(L757,M757),"")</f>
        <v>0</v>
      </c>
      <c r="O757" s="91" t="s">
        <v>328</v>
      </c>
    </row>
    <row r="758" spans="2:15" x14ac:dyDescent="0.2">
      <c r="B758" s="105"/>
      <c r="C758" s="105"/>
      <c r="D758" s="105"/>
      <c r="E758" s="105"/>
      <c r="F758" s="105"/>
      <c r="G758" s="105"/>
      <c r="H758" s="95" t="s">
        <v>18</v>
      </c>
      <c r="I758" s="112">
        <v>248.9</v>
      </c>
      <c r="J758" s="112">
        <v>177.9</v>
      </c>
      <c r="K758" s="112">
        <v>6.6</v>
      </c>
      <c r="L758" s="92">
        <f t="shared" si="127"/>
        <v>433.40000000000003</v>
      </c>
      <c r="M758" s="112">
        <v>815.1</v>
      </c>
      <c r="N758" s="92">
        <f t="shared" ref="N758" si="133">IFERROR(SUM(L758,M758),"")</f>
        <v>1248.5</v>
      </c>
      <c r="O758" s="91" t="s">
        <v>222</v>
      </c>
    </row>
    <row r="759" spans="2:15" x14ac:dyDescent="0.2">
      <c r="B759" s="105"/>
      <c r="C759" s="105"/>
      <c r="D759" s="105"/>
      <c r="E759" s="105"/>
      <c r="F759" s="105"/>
      <c r="G759" s="105"/>
      <c r="H759" s="93" t="s">
        <v>85</v>
      </c>
      <c r="I759" s="94">
        <f>IFERROR(I758*I749,"")</f>
        <v>5124.8509999999997</v>
      </c>
      <c r="J759" s="94">
        <f>IFERROR(J758*J749,"")</f>
        <v>2793.0299999999997</v>
      </c>
      <c r="K759" s="94">
        <f>IFERROR(K758*K749,"")</f>
        <v>52.667999999999999</v>
      </c>
      <c r="L759" s="94">
        <f t="shared" si="127"/>
        <v>7970.5489999999991</v>
      </c>
      <c r="M759" s="94">
        <f>IFERROR(M758*M749,"")</f>
        <v>415.70100000000002</v>
      </c>
      <c r="N759" s="94">
        <f>IFERROR(SUM(L759,M759),"")</f>
        <v>8386.25</v>
      </c>
      <c r="O759" s="91" t="s">
        <v>328</v>
      </c>
    </row>
    <row r="760" spans="2:15" x14ac:dyDescent="0.2">
      <c r="B760" s="105"/>
      <c r="C760" s="105"/>
      <c r="D760" s="105"/>
      <c r="E760" s="105"/>
      <c r="F760" s="105"/>
      <c r="G760" s="105"/>
      <c r="H760" s="96" t="s">
        <v>86</v>
      </c>
      <c r="I760" s="97">
        <f ca="1">SUM(I750:OFFSET(I760,-1,0))-I761</f>
        <v>283.02000000000044</v>
      </c>
      <c r="J760" s="97">
        <f ca="1">SUM(J750:OFFSET(J760,-1,0))-J761</f>
        <v>305.31000000000131</v>
      </c>
      <c r="K760" s="97">
        <f ca="1">SUM(K750:OFFSET(K760,-1,0))-K761</f>
        <v>14.220000000000027</v>
      </c>
      <c r="L760" s="97">
        <f t="shared" ca="1" si="127"/>
        <v>602.55000000000177</v>
      </c>
      <c r="M760" s="97">
        <f ca="1">SUM(M750:OFFSET(M760,-1,0))-M761</f>
        <v>1073.5800000000002</v>
      </c>
      <c r="N760" s="97">
        <f t="shared" ref="N760" ca="1" si="134">IFERROR(SUM(L760,M760),"")</f>
        <v>1676.1300000000019</v>
      </c>
      <c r="O760" s="91" t="s">
        <v>331</v>
      </c>
    </row>
    <row r="761" spans="2:15" x14ac:dyDescent="0.2">
      <c r="B761" s="105"/>
      <c r="C761" s="105"/>
      <c r="D761" s="105"/>
      <c r="E761" s="105"/>
      <c r="F761" s="105"/>
      <c r="G761" s="105"/>
      <c r="H761" s="96" t="s">
        <v>101</v>
      </c>
      <c r="I761" s="97">
        <f>SUMIF(H750:H759,"стоимость",I750:I759)</f>
        <v>8773.1329999999998</v>
      </c>
      <c r="J761" s="97">
        <f>SUMIF(H750:H759,"стоимость",J750:J759)</f>
        <v>12421.773499999999</v>
      </c>
      <c r="K761" s="97">
        <f>SUMIF(H750:H759,"стоимость",K750:K759)</f>
        <v>330.72480000000002</v>
      </c>
      <c r="L761" s="97">
        <f t="shared" si="127"/>
        <v>21525.631299999997</v>
      </c>
      <c r="M761" s="97">
        <f>SUMIF(H750:H759,"стоимость",M750:M759)</f>
        <v>1936.4322</v>
      </c>
      <c r="N761" s="97">
        <f>IFERROR(SUM(L761,M761),"")</f>
        <v>23462.063499999997</v>
      </c>
      <c r="O761" s="91" t="s">
        <v>332</v>
      </c>
    </row>
    <row r="762" spans="2:15" x14ac:dyDescent="0.2">
      <c r="B762" s="113"/>
      <c r="C762" s="113"/>
      <c r="D762" s="113"/>
      <c r="E762" s="113"/>
      <c r="F762" s="113"/>
      <c r="G762" s="114"/>
      <c r="H762" s="98"/>
      <c r="I762" s="98"/>
      <c r="J762" s="98"/>
      <c r="K762" s="98"/>
      <c r="L762" s="99"/>
      <c r="M762" s="98"/>
      <c r="N762" s="98"/>
    </row>
    <row r="763" spans="2:15" x14ac:dyDescent="0.2">
      <c r="B763" s="131" t="s">
        <v>87</v>
      </c>
      <c r="C763" s="131"/>
      <c r="D763" s="131"/>
      <c r="E763" s="131"/>
      <c r="F763" s="115"/>
      <c r="G763" s="90"/>
      <c r="H763" s="90"/>
      <c r="I763" s="90"/>
      <c r="J763" s="98"/>
      <c r="K763" s="98"/>
      <c r="L763" s="99"/>
      <c r="M763" s="98"/>
      <c r="N763" s="98"/>
    </row>
    <row r="764" spans="2:15" x14ac:dyDescent="0.2">
      <c r="B764" s="120" t="s">
        <v>133</v>
      </c>
      <c r="C764" s="120"/>
      <c r="D764" s="120"/>
      <c r="E764" s="120"/>
      <c r="F764" s="120"/>
      <c r="G764" s="120"/>
      <c r="H764" s="120"/>
      <c r="I764" s="120"/>
      <c r="J764" s="98"/>
      <c r="K764" s="98"/>
      <c r="L764" s="99"/>
      <c r="M764" s="98"/>
      <c r="N764" s="98"/>
    </row>
    <row r="765" spans="2:15" x14ac:dyDescent="0.2">
      <c r="B765" s="120" t="s">
        <v>88</v>
      </c>
      <c r="C765" s="120"/>
      <c r="D765" s="120"/>
      <c r="E765" s="120"/>
      <c r="F765" s="120"/>
      <c r="G765" s="120"/>
      <c r="H765" s="120"/>
      <c r="I765" s="120"/>
      <c r="J765" s="98"/>
      <c r="K765" s="98"/>
      <c r="L765" s="99"/>
      <c r="M765" s="98"/>
      <c r="N765" s="98"/>
    </row>
    <row r="766" spans="2:15" x14ac:dyDescent="0.2">
      <c r="B766" s="120" t="s">
        <v>89</v>
      </c>
      <c r="C766" s="120"/>
      <c r="D766" s="120"/>
      <c r="E766" s="120"/>
      <c r="F766" s="120"/>
      <c r="G766" s="120"/>
      <c r="H766" s="120"/>
      <c r="I766" s="120"/>
      <c r="J766" s="98"/>
      <c r="K766" s="98"/>
      <c r="L766" s="99"/>
      <c r="M766" s="98"/>
      <c r="N766" s="98"/>
    </row>
    <row r="767" spans="2:15" x14ac:dyDescent="0.2">
      <c r="B767" s="120" t="s">
        <v>90</v>
      </c>
      <c r="C767" s="120"/>
      <c r="D767" s="120"/>
      <c r="E767" s="120"/>
      <c r="F767" s="120"/>
      <c r="G767" s="120"/>
      <c r="H767" s="120"/>
      <c r="I767" s="120"/>
      <c r="J767" s="98"/>
      <c r="K767" s="98"/>
      <c r="L767" s="99"/>
      <c r="M767" s="98"/>
      <c r="N767" s="98"/>
    </row>
    <row r="768" spans="2:15" x14ac:dyDescent="0.2">
      <c r="B768" s="120" t="s">
        <v>91</v>
      </c>
      <c r="C768" s="120"/>
      <c r="D768" s="120"/>
      <c r="E768" s="120"/>
      <c r="F768" s="120"/>
      <c r="G768" s="120"/>
      <c r="H768" s="120"/>
      <c r="I768" s="120"/>
      <c r="J768" s="90"/>
      <c r="K768" s="90"/>
      <c r="L768" s="90"/>
      <c r="M768" s="90"/>
      <c r="N768" s="90"/>
    </row>
    <row r="769" spans="2:14" x14ac:dyDescent="0.2">
      <c r="B769" s="120" t="s">
        <v>92</v>
      </c>
      <c r="C769" s="120"/>
      <c r="D769" s="120"/>
      <c r="E769" s="120"/>
      <c r="F769" s="120"/>
      <c r="G769" s="120"/>
      <c r="H769" s="120"/>
      <c r="I769" s="120"/>
      <c r="J769" s="90"/>
      <c r="K769" s="90"/>
      <c r="L769" s="90"/>
      <c r="M769" s="90"/>
      <c r="N769" s="90"/>
    </row>
    <row r="770" spans="2:14" x14ac:dyDescent="0.2">
      <c r="B770" s="120" t="s">
        <v>93</v>
      </c>
      <c r="C770" s="120"/>
      <c r="D770" s="120"/>
      <c r="E770" s="120"/>
      <c r="F770" s="120"/>
      <c r="G770" s="120"/>
      <c r="H770" s="120"/>
      <c r="I770" s="120"/>
      <c r="J770" s="90"/>
      <c r="K770" s="90"/>
      <c r="L770" s="90"/>
      <c r="M770" s="90"/>
      <c r="N770" s="90"/>
    </row>
    <row r="771" spans="2:14" x14ac:dyDescent="0.2">
      <c r="B771" s="120" t="s">
        <v>94</v>
      </c>
      <c r="C771" s="120"/>
      <c r="D771" s="120"/>
      <c r="E771" s="120"/>
      <c r="F771" s="120"/>
      <c r="G771" s="120"/>
      <c r="H771" s="120"/>
      <c r="I771" s="120"/>
      <c r="J771" s="90"/>
      <c r="K771" s="90"/>
      <c r="L771" s="90"/>
      <c r="M771" s="90"/>
      <c r="N771" s="90"/>
    </row>
    <row r="772" spans="2:14" x14ac:dyDescent="0.2">
      <c r="B772" s="116"/>
      <c r="C772" s="116"/>
      <c r="D772" s="116"/>
      <c r="E772" s="116"/>
      <c r="F772" s="116"/>
      <c r="G772" s="116"/>
      <c r="H772" s="116"/>
      <c r="I772" s="116"/>
      <c r="J772" s="90"/>
      <c r="K772" s="90"/>
      <c r="L772" s="90"/>
      <c r="M772" s="90"/>
      <c r="N772" s="90"/>
    </row>
    <row r="773" spans="2:14" x14ac:dyDescent="0.2">
      <c r="B773" s="90" t="s">
        <v>95</v>
      </c>
      <c r="C773" s="90"/>
      <c r="D773" s="90"/>
      <c r="E773" s="90"/>
      <c r="F773" s="90"/>
      <c r="G773" s="90"/>
      <c r="H773" s="90"/>
      <c r="I773" s="90"/>
      <c r="J773" s="90" t="s">
        <v>96</v>
      </c>
      <c r="K773" s="90"/>
      <c r="L773" s="90"/>
      <c r="M773" s="90"/>
      <c r="N773" s="90"/>
    </row>
    <row r="774" spans="2:14" x14ac:dyDescent="0.2">
      <c r="B774" s="117" t="s">
        <v>132</v>
      </c>
      <c r="C774" s="117"/>
      <c r="D774" s="90"/>
      <c r="E774" s="90"/>
      <c r="F774" s="90"/>
      <c r="G774" s="90"/>
      <c r="H774" s="90"/>
      <c r="I774" s="90"/>
      <c r="J774" s="117"/>
      <c r="K774" s="117"/>
      <c r="L774" s="117"/>
      <c r="M774" s="90"/>
      <c r="N774" s="90"/>
    </row>
    <row r="775" spans="2:14" x14ac:dyDescent="0.2">
      <c r="B775" s="101" t="s">
        <v>97</v>
      </c>
      <c r="C775" s="90"/>
      <c r="D775" s="90"/>
      <c r="E775" s="90"/>
      <c r="F775" s="90"/>
      <c r="G775" s="90"/>
      <c r="H775" s="90"/>
      <c r="I775" s="90"/>
      <c r="J775" s="90" t="s">
        <v>97</v>
      </c>
      <c r="K775" s="90"/>
      <c r="L775" s="90"/>
      <c r="M775" s="90"/>
      <c r="N775" s="90"/>
    </row>
    <row r="776" spans="2:14" x14ac:dyDescent="0.2"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</row>
    <row r="777" spans="2:14" x14ac:dyDescent="0.2">
      <c r="B777" s="117"/>
      <c r="C777" s="117"/>
      <c r="D777" s="90"/>
      <c r="E777" s="90"/>
      <c r="F777" s="90"/>
      <c r="G777" s="90"/>
      <c r="H777" s="90"/>
      <c r="I777" s="90"/>
      <c r="J777" s="117"/>
      <c r="K777" s="117"/>
      <c r="L777" s="117"/>
      <c r="M777" s="90"/>
      <c r="N777" s="90"/>
    </row>
    <row r="778" spans="2:14" x14ac:dyDescent="0.2">
      <c r="B778" s="102" t="s">
        <v>98</v>
      </c>
      <c r="C778" s="90"/>
      <c r="D778" s="90"/>
      <c r="E778" s="90"/>
      <c r="F778" s="90"/>
      <c r="G778" s="90"/>
      <c r="H778" s="90"/>
      <c r="I778" s="90"/>
      <c r="J778" s="121" t="s">
        <v>98</v>
      </c>
      <c r="K778" s="121"/>
      <c r="L778" s="121"/>
      <c r="M778" s="90"/>
      <c r="N778" s="90"/>
    </row>
    <row r="779" spans="2:14" x14ac:dyDescent="0.2"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</row>
    <row r="780" spans="2:14" x14ac:dyDescent="0.2">
      <c r="B780" s="116" t="s">
        <v>99</v>
      </c>
      <c r="C780" s="90"/>
      <c r="D780" s="90"/>
      <c r="E780" s="90"/>
      <c r="F780" s="90"/>
      <c r="G780" s="90"/>
      <c r="H780" s="90"/>
      <c r="I780" s="90"/>
      <c r="J780" s="90" t="s">
        <v>99</v>
      </c>
      <c r="K780" s="90"/>
      <c r="L780" s="90"/>
      <c r="M780" s="90"/>
      <c r="N780" s="90"/>
    </row>
    <row r="782" spans="2:14" x14ac:dyDescent="0.2"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M782" s="90"/>
      <c r="N782" s="103" t="s">
        <v>62</v>
      </c>
    </row>
    <row r="783" spans="2:14" x14ac:dyDescent="0.2"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M783" s="90"/>
      <c r="N783" s="103" t="s">
        <v>63</v>
      </c>
    </row>
    <row r="784" spans="2:14" x14ac:dyDescent="0.2"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M784" s="90"/>
      <c r="N784" s="103" t="s">
        <v>64</v>
      </c>
    </row>
    <row r="785" spans="2:14" x14ac:dyDescent="0.2"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</row>
    <row r="786" spans="2:14" x14ac:dyDescent="0.2">
      <c r="B786" s="90"/>
      <c r="C786" s="132" t="s">
        <v>65</v>
      </c>
      <c r="D786" s="132"/>
      <c r="E786" s="132"/>
      <c r="F786" s="132"/>
      <c r="G786" s="132"/>
      <c r="H786" s="132"/>
      <c r="I786" s="132"/>
      <c r="J786" s="132"/>
      <c r="K786" s="132"/>
      <c r="L786" s="132"/>
      <c r="M786" s="90"/>
      <c r="N786" s="90"/>
    </row>
    <row r="787" spans="2:14" x14ac:dyDescent="0.2">
      <c r="B787" s="90"/>
      <c r="C787" s="132" t="s">
        <v>66</v>
      </c>
      <c r="D787" s="132"/>
      <c r="E787" s="132"/>
      <c r="F787" s="132"/>
      <c r="G787" s="132"/>
      <c r="H787" s="132"/>
      <c r="I787" s="132"/>
      <c r="J787" s="132"/>
      <c r="K787" s="132"/>
      <c r="L787" s="132"/>
      <c r="M787" s="90"/>
      <c r="N787" s="90"/>
    </row>
    <row r="788" spans="2:14" x14ac:dyDescent="0.2">
      <c r="B788" s="90" t="s">
        <v>67</v>
      </c>
      <c r="C788" s="104"/>
      <c r="D788" s="104"/>
      <c r="E788" s="104"/>
      <c r="F788" s="104"/>
      <c r="G788" s="104"/>
      <c r="H788" s="104"/>
      <c r="I788" s="104"/>
      <c r="J788" s="104"/>
      <c r="K788" s="104"/>
      <c r="L788" s="132" t="s">
        <v>68</v>
      </c>
      <c r="M788" s="132"/>
      <c r="N788" s="132"/>
    </row>
    <row r="789" spans="2:14" x14ac:dyDescent="0.2">
      <c r="B789" s="90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</row>
    <row r="790" spans="2:14" x14ac:dyDescent="0.2">
      <c r="B790" s="90" t="s">
        <v>69</v>
      </c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</row>
    <row r="791" spans="2:14" x14ac:dyDescent="0.2">
      <c r="B791" s="90" t="s">
        <v>70</v>
      </c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</row>
    <row r="792" spans="2:14" x14ac:dyDescent="0.2">
      <c r="B792" s="90" t="s">
        <v>71</v>
      </c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</row>
    <row r="793" spans="2:14" x14ac:dyDescent="0.2">
      <c r="B793" s="90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</row>
    <row r="794" spans="2:14" x14ac:dyDescent="0.2"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</row>
    <row r="795" spans="2:14" x14ac:dyDescent="0.2">
      <c r="B795" s="133" t="s">
        <v>45</v>
      </c>
      <c r="C795" s="135" t="s">
        <v>72</v>
      </c>
      <c r="D795" s="137" t="s">
        <v>73</v>
      </c>
      <c r="E795" s="137" t="s">
        <v>74</v>
      </c>
      <c r="F795" s="137" t="s">
        <v>100</v>
      </c>
      <c r="G795" s="137" t="s">
        <v>75</v>
      </c>
      <c r="H795" s="137" t="s">
        <v>8</v>
      </c>
      <c r="I795" s="138" t="s">
        <v>76</v>
      </c>
      <c r="J795" s="138"/>
      <c r="K795" s="138"/>
      <c r="L795" s="138"/>
      <c r="M795" s="139" t="s">
        <v>77</v>
      </c>
      <c r="N795" s="140" t="s">
        <v>78</v>
      </c>
    </row>
    <row r="796" spans="2:14" x14ac:dyDescent="0.2">
      <c r="B796" s="134"/>
      <c r="C796" s="136"/>
      <c r="D796" s="137"/>
      <c r="E796" s="137"/>
      <c r="F796" s="137"/>
      <c r="G796" s="137"/>
      <c r="H796" s="137"/>
      <c r="I796" s="105" t="s">
        <v>79</v>
      </c>
      <c r="J796" s="105" t="s">
        <v>80</v>
      </c>
      <c r="K796" s="105" t="s">
        <v>81</v>
      </c>
      <c r="L796" s="105" t="s">
        <v>82</v>
      </c>
      <c r="M796" s="139"/>
      <c r="N796" s="141"/>
    </row>
    <row r="797" spans="2:14" x14ac:dyDescent="0.2">
      <c r="B797" s="122" t="s">
        <v>83</v>
      </c>
      <c r="C797" s="123"/>
      <c r="D797" s="123"/>
      <c r="E797" s="123"/>
      <c r="F797" s="123"/>
      <c r="G797" s="124"/>
      <c r="H797" s="106" t="s">
        <v>17</v>
      </c>
      <c r="I797" s="107">
        <v>108.37</v>
      </c>
      <c r="J797" s="107">
        <v>77.22</v>
      </c>
      <c r="K797" s="107">
        <v>39.119999999999997</v>
      </c>
      <c r="L797" s="107"/>
      <c r="M797" s="107">
        <v>6.18</v>
      </c>
      <c r="N797" s="107"/>
    </row>
    <row r="798" spans="2:14" x14ac:dyDescent="0.2">
      <c r="B798" s="125"/>
      <c r="C798" s="126"/>
      <c r="D798" s="126"/>
      <c r="E798" s="126"/>
      <c r="F798" s="126"/>
      <c r="G798" s="127"/>
      <c r="H798" s="106" t="s">
        <v>24</v>
      </c>
      <c r="I798" s="107">
        <v>810.55</v>
      </c>
      <c r="J798" s="107">
        <v>579.15</v>
      </c>
      <c r="K798" s="107">
        <v>291.38</v>
      </c>
      <c r="L798" s="107"/>
      <c r="M798" s="107">
        <v>25.23</v>
      </c>
      <c r="N798" s="107"/>
    </row>
    <row r="799" spans="2:14" x14ac:dyDescent="0.2">
      <c r="B799" s="125"/>
      <c r="C799" s="126"/>
      <c r="D799" s="126"/>
      <c r="E799" s="126"/>
      <c r="F799" s="126"/>
      <c r="G799" s="127"/>
      <c r="H799" s="106" t="s">
        <v>19</v>
      </c>
      <c r="I799" s="107">
        <v>64.349999999999994</v>
      </c>
      <c r="J799" s="107">
        <v>46.85</v>
      </c>
      <c r="K799" s="107">
        <v>23.94</v>
      </c>
      <c r="L799" s="107"/>
      <c r="M799" s="107">
        <v>1.29</v>
      </c>
      <c r="N799" s="107"/>
    </row>
    <row r="800" spans="2:14" x14ac:dyDescent="0.2">
      <c r="B800" s="125"/>
      <c r="C800" s="126"/>
      <c r="D800" s="126"/>
      <c r="E800" s="126"/>
      <c r="F800" s="126"/>
      <c r="G800" s="127"/>
      <c r="H800" s="106" t="s">
        <v>33</v>
      </c>
      <c r="I800" s="107">
        <v>64.349999999999994</v>
      </c>
      <c r="J800" s="107">
        <v>46.85</v>
      </c>
      <c r="K800" s="107">
        <v>23.94</v>
      </c>
      <c r="L800" s="107"/>
      <c r="M800" s="107">
        <v>1.29</v>
      </c>
      <c r="N800" s="107"/>
    </row>
    <row r="801" spans="2:15" x14ac:dyDescent="0.2">
      <c r="B801" s="128"/>
      <c r="C801" s="129"/>
      <c r="D801" s="129"/>
      <c r="E801" s="129"/>
      <c r="F801" s="129"/>
      <c r="G801" s="130"/>
      <c r="H801" s="106" t="s">
        <v>18</v>
      </c>
      <c r="I801" s="107">
        <v>20.59</v>
      </c>
      <c r="J801" s="107">
        <v>15.7</v>
      </c>
      <c r="K801" s="107">
        <v>7.98</v>
      </c>
      <c r="L801" s="107"/>
      <c r="M801" s="107">
        <v>0.51</v>
      </c>
      <c r="N801" s="107"/>
    </row>
    <row r="802" spans="2:15" x14ac:dyDescent="0.2">
      <c r="B802" s="108" t="s">
        <v>26</v>
      </c>
      <c r="C802" s="105" t="s">
        <v>84</v>
      </c>
      <c r="D802" s="108">
        <v>6</v>
      </c>
      <c r="E802" s="108">
        <v>6</v>
      </c>
      <c r="F802" s="108">
        <v>1</v>
      </c>
      <c r="G802" s="109">
        <v>10</v>
      </c>
      <c r="H802" s="110" t="s">
        <v>17</v>
      </c>
      <c r="I802" s="111">
        <v>19.5</v>
      </c>
      <c r="J802" s="111">
        <v>30</v>
      </c>
      <c r="K802" s="111">
        <v>2.7</v>
      </c>
      <c r="L802" s="92">
        <f>IFERROR(SUM(I802,J802,K802),"")</f>
        <v>52.2</v>
      </c>
      <c r="M802" s="112">
        <v>121.6</v>
      </c>
      <c r="N802" s="92">
        <f>IFERROR(SUM(L802,M802),"")</f>
        <v>173.8</v>
      </c>
      <c r="O802" s="91" t="s">
        <v>227</v>
      </c>
    </row>
    <row r="803" spans="2:15" x14ac:dyDescent="0.2">
      <c r="B803" s="105"/>
      <c r="C803" s="105"/>
      <c r="D803" s="105"/>
      <c r="E803" s="105"/>
      <c r="F803" s="105"/>
      <c r="G803" s="105"/>
      <c r="H803" s="93" t="s">
        <v>85</v>
      </c>
      <c r="I803" s="94">
        <f>IFERROR(I802*I797,"")</f>
        <v>2113.2150000000001</v>
      </c>
      <c r="J803" s="94">
        <f t="shared" ref="J803:K803" si="135">IFERROR(J802*J797,"")</f>
        <v>2316.6</v>
      </c>
      <c r="K803" s="94">
        <f t="shared" si="135"/>
        <v>105.624</v>
      </c>
      <c r="L803" s="94">
        <f>IFERROR(SUM(I803,J803,K803),"")</f>
        <v>4535.4390000000003</v>
      </c>
      <c r="M803" s="94">
        <f>IFERROR(M802*M797,"")</f>
        <v>751.48799999999994</v>
      </c>
      <c r="N803" s="94">
        <f>IFERROR(SUM(L803,M803),"")</f>
        <v>5286.9270000000006</v>
      </c>
      <c r="O803" s="91" t="s">
        <v>333</v>
      </c>
    </row>
    <row r="804" spans="2:15" x14ac:dyDescent="0.2">
      <c r="B804" s="105"/>
      <c r="C804" s="105"/>
      <c r="D804" s="105"/>
      <c r="E804" s="105"/>
      <c r="F804" s="105"/>
      <c r="G804" s="105"/>
      <c r="H804" s="110" t="s">
        <v>24</v>
      </c>
      <c r="I804" s="111"/>
      <c r="J804" s="111" t="str">
        <f>IFERROR(INDEX(Извещение!$J$7:$T$79,MATCH(CONCATENATE(РАСЧЕТ!B802,"/",РАСЧЕТ!D802,"/",РАСЧЕТ!E802,"/",F802,"/",H804),Извещение!#REF!,0),3),"")</f>
        <v/>
      </c>
      <c r="K804" s="111" t="str">
        <f>IFERROR(INDEX(Извещение!$J$7:$T$79,MATCH(CONCATENATE(РАСЧЕТ!B802,"/",РАСЧЕТ!D802,"/",РАСЧЕТ!E802,"/",F802,"/",H804),Извещение!#REF!,0),4),"")</f>
        <v/>
      </c>
      <c r="L804" s="92">
        <f t="shared" ref="L804:L813" si="136">IFERROR(SUM(I804,J804,K804),"")</f>
        <v>0</v>
      </c>
      <c r="M804" s="112" t="str">
        <f>IFERROR(INDEX(Извещение!$J$7:$T$79,MATCH(CONCATENATE(РАСЧЕТ!B802,"/",РАСЧЕТ!D802,"/",РАСЧЕТ!E802,"/",F802,"/",H804),Извещение!#REF!,0),6),"")</f>
        <v/>
      </c>
      <c r="N804" s="92">
        <f t="shared" ref="N804" si="137">IFERROR(SUM(L804,M804),"")</f>
        <v>0</v>
      </c>
      <c r="O804" s="91" t="s">
        <v>334</v>
      </c>
    </row>
    <row r="805" spans="2:15" x14ac:dyDescent="0.2">
      <c r="B805" s="105"/>
      <c r="C805" s="105"/>
      <c r="D805" s="105"/>
      <c r="E805" s="105"/>
      <c r="F805" s="105"/>
      <c r="G805" s="105"/>
      <c r="H805" s="93" t="s">
        <v>85</v>
      </c>
      <c r="I805" s="94">
        <f>IFERROR(I804*I798,"")</f>
        <v>0</v>
      </c>
      <c r="J805" s="94" t="str">
        <f t="shared" ref="J805:K805" si="138">IFERROR(J804*J798,"")</f>
        <v/>
      </c>
      <c r="K805" s="94" t="str">
        <f t="shared" si="138"/>
        <v/>
      </c>
      <c r="L805" s="94">
        <f t="shared" si="136"/>
        <v>0</v>
      </c>
      <c r="M805" s="94" t="str">
        <f t="shared" ref="M805" si="139">IFERROR(M804*M798,"")</f>
        <v/>
      </c>
      <c r="N805" s="94">
        <f>IFERROR(SUM(L805,M805),"")</f>
        <v>0</v>
      </c>
      <c r="O805" s="91" t="s">
        <v>333</v>
      </c>
    </row>
    <row r="806" spans="2:15" x14ac:dyDescent="0.2">
      <c r="B806" s="105"/>
      <c r="C806" s="105"/>
      <c r="D806" s="105"/>
      <c r="E806" s="105"/>
      <c r="F806" s="105"/>
      <c r="G806" s="105"/>
      <c r="H806" s="95" t="s">
        <v>19</v>
      </c>
      <c r="I806" s="112">
        <v>0.43</v>
      </c>
      <c r="J806" s="112">
        <v>29.47</v>
      </c>
      <c r="K806" s="112">
        <v>4.83</v>
      </c>
      <c r="L806" s="92">
        <f t="shared" si="136"/>
        <v>34.729999999999997</v>
      </c>
      <c r="M806" s="112">
        <v>52.51</v>
      </c>
      <c r="N806" s="92">
        <f t="shared" ref="N806" si="140">IFERROR(SUM(L806,M806),"")</f>
        <v>87.24</v>
      </c>
      <c r="O806" s="91" t="s">
        <v>228</v>
      </c>
    </row>
    <row r="807" spans="2:15" x14ac:dyDescent="0.2">
      <c r="B807" s="105"/>
      <c r="C807" s="105"/>
      <c r="D807" s="105"/>
      <c r="E807" s="105"/>
      <c r="F807" s="105"/>
      <c r="G807" s="105"/>
      <c r="H807" s="93" t="s">
        <v>85</v>
      </c>
      <c r="I807" s="94">
        <f>IFERROR(I806*I799,"")</f>
        <v>27.670499999999997</v>
      </c>
      <c r="J807" s="94">
        <f>IFERROR(J806*J799,"")</f>
        <v>1380.6695</v>
      </c>
      <c r="K807" s="94">
        <f>IFERROR(K806*K799,"")</f>
        <v>115.6302</v>
      </c>
      <c r="L807" s="94">
        <f t="shared" si="136"/>
        <v>1523.9702</v>
      </c>
      <c r="M807" s="94">
        <f>IFERROR(M806*M799,"")</f>
        <v>67.737899999999996</v>
      </c>
      <c r="N807" s="94">
        <f>IFERROR(SUM(L807,M807),"")</f>
        <v>1591.7081000000001</v>
      </c>
      <c r="O807" s="91" t="s">
        <v>333</v>
      </c>
    </row>
    <row r="808" spans="2:15" x14ac:dyDescent="0.2">
      <c r="B808" s="105"/>
      <c r="C808" s="105"/>
      <c r="D808" s="105"/>
      <c r="E808" s="105"/>
      <c r="F808" s="105"/>
      <c r="G808" s="105"/>
      <c r="H808" s="95" t="s">
        <v>33</v>
      </c>
      <c r="I808" s="112"/>
      <c r="J808" s="112" t="str">
        <f>IFERROR(INDEX(Извещение!$J$7:$T$79,MATCH(CONCATENATE(РАСЧЕТ!B802,"/",РАСЧЕТ!D802,"/",РАСЧЕТ!E802,"/",F802,"/",H808),Извещение!#REF!,0),3),"")</f>
        <v/>
      </c>
      <c r="K808" s="112" t="str">
        <f>IFERROR(INDEX(Извещение!$J$7:$T$79,MATCH(CONCATENATE(РАСЧЕТ!B802,"/",РАСЧЕТ!D802,"/",РАСЧЕТ!E802,"/",F802,"/",H808),Извещение!#REF!,0),4),"")</f>
        <v/>
      </c>
      <c r="L808" s="92">
        <f t="shared" si="136"/>
        <v>0</v>
      </c>
      <c r="M808" s="112" t="str">
        <f>IFERROR(INDEX(Извещение!$J$7:$T$79,MATCH(CONCATENATE(РАСЧЕТ!B802,"/",РАСЧЕТ!D802,"/",РАСЧЕТ!E802,"/",F802,"/",H808),Извещение!#REF!,0),6),"")</f>
        <v/>
      </c>
      <c r="N808" s="92">
        <f t="shared" ref="N808" si="141">IFERROR(SUM(L808,M808),"")</f>
        <v>0</v>
      </c>
      <c r="O808" s="91" t="s">
        <v>335</v>
      </c>
    </row>
    <row r="809" spans="2:15" x14ac:dyDescent="0.2">
      <c r="B809" s="105"/>
      <c r="C809" s="105"/>
      <c r="D809" s="105"/>
      <c r="E809" s="105"/>
      <c r="F809" s="105"/>
      <c r="G809" s="105"/>
      <c r="H809" s="93" t="s">
        <v>85</v>
      </c>
      <c r="I809" s="94">
        <f>IFERROR(I808*I800,"")</f>
        <v>0</v>
      </c>
      <c r="J809" s="94" t="str">
        <f>IFERROR(J808*J800,"")</f>
        <v/>
      </c>
      <c r="K809" s="94" t="str">
        <f>IFERROR(K808*K800,"")</f>
        <v/>
      </c>
      <c r="L809" s="94">
        <f t="shared" si="136"/>
        <v>0</v>
      </c>
      <c r="M809" s="94" t="str">
        <f>IFERROR(M808*M800,"")</f>
        <v/>
      </c>
      <c r="N809" s="94">
        <f>IFERROR(SUM(L809,M809),"")</f>
        <v>0</v>
      </c>
      <c r="O809" s="91" t="s">
        <v>333</v>
      </c>
    </row>
    <row r="810" spans="2:15" x14ac:dyDescent="0.2">
      <c r="B810" s="105"/>
      <c r="C810" s="105"/>
      <c r="D810" s="105"/>
      <c r="E810" s="105"/>
      <c r="F810" s="105"/>
      <c r="G810" s="105"/>
      <c r="H810" s="95" t="s">
        <v>18</v>
      </c>
      <c r="I810" s="112">
        <v>370.6</v>
      </c>
      <c r="J810" s="112">
        <v>182</v>
      </c>
      <c r="K810" s="112">
        <v>12.6</v>
      </c>
      <c r="L810" s="92">
        <f t="shared" si="136"/>
        <v>565.20000000000005</v>
      </c>
      <c r="M810" s="112">
        <v>797.4</v>
      </c>
      <c r="N810" s="92">
        <f t="shared" ref="N810" si="142">IFERROR(SUM(L810,M810),"")</f>
        <v>1362.6</v>
      </c>
      <c r="O810" s="91" t="s">
        <v>226</v>
      </c>
    </row>
    <row r="811" spans="2:15" x14ac:dyDescent="0.2">
      <c r="B811" s="105"/>
      <c r="C811" s="105"/>
      <c r="D811" s="105"/>
      <c r="E811" s="105"/>
      <c r="F811" s="105"/>
      <c r="G811" s="105"/>
      <c r="H811" s="93" t="s">
        <v>85</v>
      </c>
      <c r="I811" s="94">
        <f>IFERROR(I810*I801,"")</f>
        <v>7630.6540000000005</v>
      </c>
      <c r="J811" s="94">
        <f>IFERROR(J810*J801,"")</f>
        <v>2857.4</v>
      </c>
      <c r="K811" s="94">
        <f>IFERROR(K810*K801,"")</f>
        <v>100.548</v>
      </c>
      <c r="L811" s="94">
        <f t="shared" si="136"/>
        <v>10588.602000000001</v>
      </c>
      <c r="M811" s="94">
        <f>IFERROR(M810*M801,"")</f>
        <v>406.67399999999998</v>
      </c>
      <c r="N811" s="94">
        <f>IFERROR(SUM(L811,M811),"")</f>
        <v>10995.276000000002</v>
      </c>
      <c r="O811" s="91" t="s">
        <v>333</v>
      </c>
    </row>
    <row r="812" spans="2:15" x14ac:dyDescent="0.2">
      <c r="B812" s="105"/>
      <c r="C812" s="105"/>
      <c r="D812" s="105"/>
      <c r="E812" s="105"/>
      <c r="F812" s="105"/>
      <c r="G812" s="105"/>
      <c r="H812" s="96" t="s">
        <v>86</v>
      </c>
      <c r="I812" s="97">
        <f ca="1">SUM(I802:OFFSET(I812,-1,0))-I813</f>
        <v>390.53000000000065</v>
      </c>
      <c r="J812" s="97">
        <f ca="1">SUM(J802:OFFSET(J812,-1,0))-J813</f>
        <v>241.46999999999935</v>
      </c>
      <c r="K812" s="97">
        <f ca="1">SUM(K802:OFFSET(K812,-1,0))-K813</f>
        <v>20.129999999999995</v>
      </c>
      <c r="L812" s="97">
        <f t="shared" ca="1" si="136"/>
        <v>652.13</v>
      </c>
      <c r="M812" s="97">
        <f ca="1">SUM(M802:OFFSET(M812,-1,0))-M813</f>
        <v>971.50999999999976</v>
      </c>
      <c r="N812" s="97">
        <f t="shared" ref="N812" ca="1" si="143">IFERROR(SUM(L812,M812),"")</f>
        <v>1623.6399999999999</v>
      </c>
      <c r="O812" s="91" t="s">
        <v>336</v>
      </c>
    </row>
    <row r="813" spans="2:15" x14ac:dyDescent="0.2">
      <c r="B813" s="105"/>
      <c r="C813" s="105"/>
      <c r="D813" s="105"/>
      <c r="E813" s="105"/>
      <c r="F813" s="105"/>
      <c r="G813" s="105"/>
      <c r="H813" s="96" t="s">
        <v>101</v>
      </c>
      <c r="I813" s="97">
        <f>SUMIF(H802:H811,"стоимость",I802:I811)</f>
        <v>9771.5395000000008</v>
      </c>
      <c r="J813" s="97">
        <f>SUMIF(H802:H811,"стоимость",J802:J811)</f>
        <v>6554.6695</v>
      </c>
      <c r="K813" s="97">
        <f>SUMIF(H802:H811,"стоимость",K802:K811)</f>
        <v>321.80219999999997</v>
      </c>
      <c r="L813" s="97">
        <f t="shared" si="136"/>
        <v>16648.011200000001</v>
      </c>
      <c r="M813" s="97">
        <f>SUMIF(H802:H811,"стоимость",M802:M811)</f>
        <v>1225.8998999999999</v>
      </c>
      <c r="N813" s="97">
        <f>IFERROR(SUM(L813,M813),"")</f>
        <v>17873.911100000001</v>
      </c>
      <c r="O813" s="91" t="s">
        <v>337</v>
      </c>
    </row>
    <row r="814" spans="2:15" x14ac:dyDescent="0.2">
      <c r="B814" s="113"/>
      <c r="C814" s="113"/>
      <c r="D814" s="113"/>
      <c r="E814" s="113"/>
      <c r="F814" s="113"/>
      <c r="G814" s="114"/>
      <c r="H814" s="98"/>
      <c r="I814" s="98"/>
      <c r="J814" s="98"/>
      <c r="K814" s="98"/>
      <c r="L814" s="99"/>
      <c r="M814" s="98"/>
      <c r="N814" s="98"/>
    </row>
    <row r="815" spans="2:15" x14ac:dyDescent="0.2">
      <c r="B815" s="131" t="s">
        <v>87</v>
      </c>
      <c r="C815" s="131"/>
      <c r="D815" s="131"/>
      <c r="E815" s="131"/>
      <c r="F815" s="115"/>
      <c r="G815" s="90"/>
      <c r="H815" s="90"/>
      <c r="I815" s="90"/>
      <c r="J815" s="98"/>
      <c r="K815" s="98"/>
      <c r="L815" s="99"/>
      <c r="M815" s="98"/>
      <c r="N815" s="98"/>
    </row>
    <row r="816" spans="2:15" x14ac:dyDescent="0.2">
      <c r="B816" s="120" t="s">
        <v>133</v>
      </c>
      <c r="C816" s="120"/>
      <c r="D816" s="120"/>
      <c r="E816" s="120"/>
      <c r="F816" s="120"/>
      <c r="G816" s="120"/>
      <c r="H816" s="120"/>
      <c r="I816" s="120"/>
      <c r="J816" s="98"/>
      <c r="K816" s="98"/>
      <c r="L816" s="99"/>
      <c r="M816" s="98"/>
      <c r="N816" s="98"/>
    </row>
    <row r="817" spans="2:14" x14ac:dyDescent="0.2">
      <c r="B817" s="120" t="s">
        <v>88</v>
      </c>
      <c r="C817" s="120"/>
      <c r="D817" s="120"/>
      <c r="E817" s="120"/>
      <c r="F817" s="120"/>
      <c r="G817" s="120"/>
      <c r="H817" s="120"/>
      <c r="I817" s="120"/>
      <c r="J817" s="98"/>
      <c r="K817" s="98"/>
      <c r="L817" s="99"/>
      <c r="M817" s="98"/>
      <c r="N817" s="98"/>
    </row>
    <row r="818" spans="2:14" x14ac:dyDescent="0.2">
      <c r="B818" s="120" t="s">
        <v>89</v>
      </c>
      <c r="C818" s="120"/>
      <c r="D818" s="120"/>
      <c r="E818" s="120"/>
      <c r="F818" s="120"/>
      <c r="G818" s="120"/>
      <c r="H818" s="120"/>
      <c r="I818" s="120"/>
      <c r="J818" s="98"/>
      <c r="K818" s="98"/>
      <c r="L818" s="99"/>
      <c r="M818" s="98"/>
      <c r="N818" s="98"/>
    </row>
    <row r="819" spans="2:14" x14ac:dyDescent="0.2">
      <c r="B819" s="120" t="s">
        <v>90</v>
      </c>
      <c r="C819" s="120"/>
      <c r="D819" s="120"/>
      <c r="E819" s="120"/>
      <c r="F819" s="120"/>
      <c r="G819" s="120"/>
      <c r="H819" s="120"/>
      <c r="I819" s="120"/>
      <c r="J819" s="98"/>
      <c r="K819" s="98"/>
      <c r="L819" s="99"/>
      <c r="M819" s="98"/>
      <c r="N819" s="98"/>
    </row>
    <row r="820" spans="2:14" x14ac:dyDescent="0.2">
      <c r="B820" s="120" t="s">
        <v>91</v>
      </c>
      <c r="C820" s="120"/>
      <c r="D820" s="120"/>
      <c r="E820" s="120"/>
      <c r="F820" s="120"/>
      <c r="G820" s="120"/>
      <c r="H820" s="120"/>
      <c r="I820" s="120"/>
      <c r="J820" s="90"/>
      <c r="K820" s="90"/>
      <c r="L820" s="90"/>
      <c r="M820" s="90"/>
      <c r="N820" s="90"/>
    </row>
    <row r="821" spans="2:14" x14ac:dyDescent="0.2">
      <c r="B821" s="120" t="s">
        <v>92</v>
      </c>
      <c r="C821" s="120"/>
      <c r="D821" s="120"/>
      <c r="E821" s="120"/>
      <c r="F821" s="120"/>
      <c r="G821" s="120"/>
      <c r="H821" s="120"/>
      <c r="I821" s="120"/>
      <c r="J821" s="90"/>
      <c r="K821" s="90"/>
      <c r="L821" s="90"/>
      <c r="M821" s="90"/>
      <c r="N821" s="90"/>
    </row>
    <row r="822" spans="2:14" x14ac:dyDescent="0.2">
      <c r="B822" s="120" t="s">
        <v>93</v>
      </c>
      <c r="C822" s="120"/>
      <c r="D822" s="120"/>
      <c r="E822" s="120"/>
      <c r="F822" s="120"/>
      <c r="G822" s="120"/>
      <c r="H822" s="120"/>
      <c r="I822" s="120"/>
      <c r="J822" s="90"/>
      <c r="K822" s="90"/>
      <c r="L822" s="90"/>
      <c r="M822" s="90"/>
      <c r="N822" s="90"/>
    </row>
    <row r="823" spans="2:14" x14ac:dyDescent="0.2">
      <c r="B823" s="120" t="s">
        <v>94</v>
      </c>
      <c r="C823" s="120"/>
      <c r="D823" s="120"/>
      <c r="E823" s="120"/>
      <c r="F823" s="120"/>
      <c r="G823" s="120"/>
      <c r="H823" s="120"/>
      <c r="I823" s="120"/>
      <c r="J823" s="90"/>
      <c r="K823" s="90"/>
      <c r="L823" s="90"/>
      <c r="M823" s="90"/>
      <c r="N823" s="90"/>
    </row>
    <row r="824" spans="2:14" x14ac:dyDescent="0.2">
      <c r="B824" s="116"/>
      <c r="C824" s="116"/>
      <c r="D824" s="116"/>
      <c r="E824" s="116"/>
      <c r="F824" s="116"/>
      <c r="G824" s="116"/>
      <c r="H824" s="116"/>
      <c r="I824" s="116"/>
      <c r="J824" s="90"/>
      <c r="K824" s="90"/>
      <c r="L824" s="90"/>
      <c r="M824" s="90"/>
      <c r="N824" s="90"/>
    </row>
    <row r="825" spans="2:14" x14ac:dyDescent="0.2">
      <c r="B825" s="90" t="s">
        <v>95</v>
      </c>
      <c r="C825" s="90"/>
      <c r="D825" s="90"/>
      <c r="E825" s="90"/>
      <c r="F825" s="90"/>
      <c r="G825" s="90"/>
      <c r="H825" s="90"/>
      <c r="I825" s="90"/>
      <c r="J825" s="90" t="s">
        <v>96</v>
      </c>
      <c r="K825" s="90"/>
      <c r="L825" s="90"/>
      <c r="M825" s="90"/>
      <c r="N825" s="90"/>
    </row>
    <row r="826" spans="2:14" x14ac:dyDescent="0.2">
      <c r="B826" s="117" t="s">
        <v>132</v>
      </c>
      <c r="C826" s="117"/>
      <c r="D826" s="90"/>
      <c r="E826" s="90"/>
      <c r="F826" s="90"/>
      <c r="G826" s="90"/>
      <c r="H826" s="90"/>
      <c r="I826" s="90"/>
      <c r="J826" s="117"/>
      <c r="K826" s="117"/>
      <c r="L826" s="117"/>
      <c r="M826" s="90"/>
      <c r="N826" s="90"/>
    </row>
    <row r="827" spans="2:14" x14ac:dyDescent="0.2">
      <c r="B827" s="101" t="s">
        <v>97</v>
      </c>
      <c r="C827" s="90"/>
      <c r="D827" s="90"/>
      <c r="E827" s="90"/>
      <c r="F827" s="90"/>
      <c r="G827" s="90"/>
      <c r="H827" s="90"/>
      <c r="I827" s="90"/>
      <c r="J827" s="90" t="s">
        <v>97</v>
      </c>
      <c r="K827" s="90"/>
      <c r="L827" s="90"/>
      <c r="M827" s="90"/>
      <c r="N827" s="90"/>
    </row>
    <row r="828" spans="2:14" x14ac:dyDescent="0.2"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</row>
    <row r="829" spans="2:14" x14ac:dyDescent="0.2">
      <c r="B829" s="117"/>
      <c r="C829" s="117"/>
      <c r="D829" s="90"/>
      <c r="E829" s="90"/>
      <c r="F829" s="90"/>
      <c r="G829" s="90"/>
      <c r="H829" s="90"/>
      <c r="I829" s="90"/>
      <c r="J829" s="117"/>
      <c r="K829" s="117"/>
      <c r="L829" s="117"/>
      <c r="M829" s="90"/>
      <c r="N829" s="90"/>
    </row>
    <row r="830" spans="2:14" x14ac:dyDescent="0.2">
      <c r="B830" s="102" t="s">
        <v>98</v>
      </c>
      <c r="C830" s="90"/>
      <c r="D830" s="90"/>
      <c r="E830" s="90"/>
      <c r="F830" s="90"/>
      <c r="G830" s="90"/>
      <c r="H830" s="90"/>
      <c r="I830" s="90"/>
      <c r="J830" s="121" t="s">
        <v>98</v>
      </c>
      <c r="K830" s="121"/>
      <c r="L830" s="121"/>
      <c r="M830" s="90"/>
      <c r="N830" s="90"/>
    </row>
    <row r="831" spans="2:14" x14ac:dyDescent="0.2"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</row>
    <row r="832" spans="2:14" x14ac:dyDescent="0.2">
      <c r="B832" s="116" t="s">
        <v>99</v>
      </c>
      <c r="C832" s="90"/>
      <c r="D832" s="90"/>
      <c r="E832" s="90"/>
      <c r="F832" s="90"/>
      <c r="G832" s="90"/>
      <c r="H832" s="90"/>
      <c r="I832" s="90"/>
      <c r="J832" s="90" t="s">
        <v>99</v>
      </c>
      <c r="K832" s="90"/>
      <c r="L832" s="90"/>
      <c r="M832" s="90"/>
      <c r="N832" s="90"/>
    </row>
    <row r="834" spans="2:14" x14ac:dyDescent="0.2"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M834" s="90"/>
      <c r="N834" s="103" t="s">
        <v>62</v>
      </c>
    </row>
    <row r="835" spans="2:14" x14ac:dyDescent="0.2"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M835" s="90"/>
      <c r="N835" s="103" t="s">
        <v>63</v>
      </c>
    </row>
    <row r="836" spans="2:14" x14ac:dyDescent="0.2"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M836" s="90"/>
      <c r="N836" s="103" t="s">
        <v>64</v>
      </c>
    </row>
    <row r="837" spans="2:14" x14ac:dyDescent="0.2"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</row>
    <row r="838" spans="2:14" x14ac:dyDescent="0.2">
      <c r="B838" s="90"/>
      <c r="C838" s="132" t="s">
        <v>65</v>
      </c>
      <c r="D838" s="132"/>
      <c r="E838" s="132"/>
      <c r="F838" s="132"/>
      <c r="G838" s="132"/>
      <c r="H838" s="132"/>
      <c r="I838" s="132"/>
      <c r="J838" s="132"/>
      <c r="K838" s="132"/>
      <c r="L838" s="132"/>
      <c r="M838" s="90"/>
      <c r="N838" s="90"/>
    </row>
    <row r="839" spans="2:14" x14ac:dyDescent="0.2">
      <c r="B839" s="90"/>
      <c r="C839" s="132" t="s">
        <v>66</v>
      </c>
      <c r="D839" s="132"/>
      <c r="E839" s="132"/>
      <c r="F839" s="132"/>
      <c r="G839" s="132"/>
      <c r="H839" s="132"/>
      <c r="I839" s="132"/>
      <c r="J839" s="132"/>
      <c r="K839" s="132"/>
      <c r="L839" s="132"/>
      <c r="M839" s="90"/>
      <c r="N839" s="90"/>
    </row>
    <row r="840" spans="2:14" x14ac:dyDescent="0.2">
      <c r="B840" s="90" t="s">
        <v>67</v>
      </c>
      <c r="C840" s="104"/>
      <c r="D840" s="104"/>
      <c r="E840" s="104"/>
      <c r="F840" s="104"/>
      <c r="G840" s="104"/>
      <c r="H840" s="104"/>
      <c r="I840" s="104"/>
      <c r="J840" s="104"/>
      <c r="K840" s="104"/>
      <c r="L840" s="132" t="s">
        <v>68</v>
      </c>
      <c r="M840" s="132"/>
      <c r="N840" s="132"/>
    </row>
    <row r="841" spans="2:14" x14ac:dyDescent="0.2">
      <c r="B841" s="90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</row>
    <row r="842" spans="2:14" x14ac:dyDescent="0.2">
      <c r="B842" s="90" t="s">
        <v>69</v>
      </c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</row>
    <row r="843" spans="2:14" x14ac:dyDescent="0.2">
      <c r="B843" s="90" t="s">
        <v>70</v>
      </c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</row>
    <row r="844" spans="2:14" x14ac:dyDescent="0.2">
      <c r="B844" s="90" t="s">
        <v>71</v>
      </c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</row>
    <row r="845" spans="2:14" x14ac:dyDescent="0.2">
      <c r="B845" s="90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</row>
    <row r="846" spans="2:14" x14ac:dyDescent="0.2"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</row>
    <row r="847" spans="2:14" x14ac:dyDescent="0.2">
      <c r="B847" s="133" t="s">
        <v>45</v>
      </c>
      <c r="C847" s="135" t="s">
        <v>72</v>
      </c>
      <c r="D847" s="137" t="s">
        <v>73</v>
      </c>
      <c r="E847" s="137" t="s">
        <v>74</v>
      </c>
      <c r="F847" s="137" t="s">
        <v>100</v>
      </c>
      <c r="G847" s="137" t="s">
        <v>75</v>
      </c>
      <c r="H847" s="137" t="s">
        <v>8</v>
      </c>
      <c r="I847" s="138" t="s">
        <v>76</v>
      </c>
      <c r="J847" s="138"/>
      <c r="K847" s="138"/>
      <c r="L847" s="138"/>
      <c r="M847" s="139" t="s">
        <v>77</v>
      </c>
      <c r="N847" s="140" t="s">
        <v>78</v>
      </c>
    </row>
    <row r="848" spans="2:14" x14ac:dyDescent="0.2">
      <c r="B848" s="134"/>
      <c r="C848" s="136"/>
      <c r="D848" s="137"/>
      <c r="E848" s="137"/>
      <c r="F848" s="137"/>
      <c r="G848" s="137"/>
      <c r="H848" s="137"/>
      <c r="I848" s="105" t="s">
        <v>79</v>
      </c>
      <c r="J848" s="105" t="s">
        <v>80</v>
      </c>
      <c r="K848" s="105" t="s">
        <v>81</v>
      </c>
      <c r="L848" s="105" t="s">
        <v>82</v>
      </c>
      <c r="M848" s="139"/>
      <c r="N848" s="141"/>
    </row>
    <row r="849" spans="2:15" x14ac:dyDescent="0.2">
      <c r="B849" s="122" t="s">
        <v>83</v>
      </c>
      <c r="C849" s="123"/>
      <c r="D849" s="123"/>
      <c r="E849" s="123"/>
      <c r="F849" s="123"/>
      <c r="G849" s="124"/>
      <c r="H849" s="106" t="s">
        <v>17</v>
      </c>
      <c r="I849" s="107">
        <v>108.37</v>
      </c>
      <c r="J849" s="107">
        <v>77.22</v>
      </c>
      <c r="K849" s="107">
        <v>39.119999999999997</v>
      </c>
      <c r="L849" s="107"/>
      <c r="M849" s="107">
        <v>6.18</v>
      </c>
      <c r="N849" s="107"/>
    </row>
    <row r="850" spans="2:15" x14ac:dyDescent="0.2">
      <c r="B850" s="125"/>
      <c r="C850" s="126"/>
      <c r="D850" s="126"/>
      <c r="E850" s="126"/>
      <c r="F850" s="126"/>
      <c r="G850" s="127"/>
      <c r="H850" s="106" t="s">
        <v>24</v>
      </c>
      <c r="I850" s="107">
        <v>810.55</v>
      </c>
      <c r="J850" s="107">
        <v>579.15</v>
      </c>
      <c r="K850" s="107">
        <v>291.38</v>
      </c>
      <c r="L850" s="107"/>
      <c r="M850" s="107">
        <v>25.23</v>
      </c>
      <c r="N850" s="107"/>
    </row>
    <row r="851" spans="2:15" x14ac:dyDescent="0.2">
      <c r="B851" s="125"/>
      <c r="C851" s="126"/>
      <c r="D851" s="126"/>
      <c r="E851" s="126"/>
      <c r="F851" s="126"/>
      <c r="G851" s="127"/>
      <c r="H851" s="106" t="s">
        <v>19</v>
      </c>
      <c r="I851" s="107">
        <v>64.349999999999994</v>
      </c>
      <c r="J851" s="107">
        <v>46.85</v>
      </c>
      <c r="K851" s="107">
        <v>23.94</v>
      </c>
      <c r="L851" s="107"/>
      <c r="M851" s="107">
        <v>1.29</v>
      </c>
      <c r="N851" s="107"/>
    </row>
    <row r="852" spans="2:15" x14ac:dyDescent="0.2">
      <c r="B852" s="125"/>
      <c r="C852" s="126"/>
      <c r="D852" s="126"/>
      <c r="E852" s="126"/>
      <c r="F852" s="126"/>
      <c r="G852" s="127"/>
      <c r="H852" s="106" t="s">
        <v>33</v>
      </c>
      <c r="I852" s="107">
        <v>64.349999999999994</v>
      </c>
      <c r="J852" s="107">
        <v>46.85</v>
      </c>
      <c r="K852" s="107">
        <v>23.94</v>
      </c>
      <c r="L852" s="107"/>
      <c r="M852" s="107">
        <v>1.29</v>
      </c>
      <c r="N852" s="107"/>
    </row>
    <row r="853" spans="2:15" x14ac:dyDescent="0.2">
      <c r="B853" s="128"/>
      <c r="C853" s="129"/>
      <c r="D853" s="129"/>
      <c r="E853" s="129"/>
      <c r="F853" s="129"/>
      <c r="G853" s="130"/>
      <c r="H853" s="106" t="s">
        <v>18</v>
      </c>
      <c r="I853" s="107">
        <v>20.59</v>
      </c>
      <c r="J853" s="107">
        <v>15.7</v>
      </c>
      <c r="K853" s="107">
        <v>7.98</v>
      </c>
      <c r="L853" s="107"/>
      <c r="M853" s="107">
        <v>0.51</v>
      </c>
      <c r="N853" s="107"/>
    </row>
    <row r="854" spans="2:15" x14ac:dyDescent="0.2">
      <c r="B854" s="108" t="s">
        <v>26</v>
      </c>
      <c r="C854" s="105" t="s">
        <v>84</v>
      </c>
      <c r="D854" s="108">
        <v>45</v>
      </c>
      <c r="E854" s="108">
        <v>7</v>
      </c>
      <c r="F854" s="108">
        <v>1</v>
      </c>
      <c r="G854" s="109">
        <v>10</v>
      </c>
      <c r="H854" s="110" t="s">
        <v>17</v>
      </c>
      <c r="I854" s="111">
        <v>39</v>
      </c>
      <c r="J854" s="111">
        <v>73.599999999999994</v>
      </c>
      <c r="K854" s="111">
        <v>7.2</v>
      </c>
      <c r="L854" s="92">
        <f>IFERROR(SUM(I854,J854,K854),"")</f>
        <v>119.8</v>
      </c>
      <c r="M854" s="112">
        <v>445.1</v>
      </c>
      <c r="N854" s="92">
        <f>IFERROR(SUM(L854,M854),"")</f>
        <v>564.9</v>
      </c>
      <c r="O854" s="91" t="s">
        <v>231</v>
      </c>
    </row>
    <row r="855" spans="2:15" x14ac:dyDescent="0.2">
      <c r="B855" s="105"/>
      <c r="C855" s="105"/>
      <c r="D855" s="105"/>
      <c r="E855" s="105"/>
      <c r="F855" s="105"/>
      <c r="G855" s="105"/>
      <c r="H855" s="93" t="s">
        <v>85</v>
      </c>
      <c r="I855" s="94">
        <f>IFERROR(I854*I849,"")</f>
        <v>4226.43</v>
      </c>
      <c r="J855" s="94">
        <f t="shared" ref="J855:K855" si="144">IFERROR(J854*J849,"")</f>
        <v>5683.3919999999998</v>
      </c>
      <c r="K855" s="94">
        <f t="shared" si="144"/>
        <v>281.66399999999999</v>
      </c>
      <c r="L855" s="94">
        <f>IFERROR(SUM(I855,J855,K855),"")</f>
        <v>10191.486000000001</v>
      </c>
      <c r="M855" s="94">
        <f>IFERROR(M854*M849,"")</f>
        <v>2750.7179999999998</v>
      </c>
      <c r="N855" s="94">
        <f>IFERROR(SUM(L855,M855),"")</f>
        <v>12942.204000000002</v>
      </c>
      <c r="O855" s="91" t="s">
        <v>338</v>
      </c>
    </row>
    <row r="856" spans="2:15" x14ac:dyDescent="0.2">
      <c r="B856" s="105"/>
      <c r="C856" s="105"/>
      <c r="D856" s="105"/>
      <c r="E856" s="105"/>
      <c r="F856" s="105"/>
      <c r="G856" s="105"/>
      <c r="H856" s="110" t="s">
        <v>24</v>
      </c>
      <c r="I856" s="111"/>
      <c r="J856" s="111" t="str">
        <f>IFERROR(INDEX(Извещение!$J$7:$T$79,MATCH(CONCATENATE(РАСЧЕТ!B854,"/",РАСЧЕТ!D854,"/",РАСЧЕТ!E854,"/",F854,"/",H856),Извещение!#REF!,0),3),"")</f>
        <v/>
      </c>
      <c r="K856" s="111" t="str">
        <f>IFERROR(INDEX(Извещение!$J$7:$T$79,MATCH(CONCATENATE(РАСЧЕТ!B854,"/",РАСЧЕТ!D854,"/",РАСЧЕТ!E854,"/",F854,"/",H856),Извещение!#REF!,0),4),"")</f>
        <v/>
      </c>
      <c r="L856" s="92">
        <f t="shared" ref="L856:L865" si="145">IFERROR(SUM(I856,J856,K856),"")</f>
        <v>0</v>
      </c>
      <c r="M856" s="112" t="str">
        <f>IFERROR(INDEX(Извещение!$J$7:$T$79,MATCH(CONCATENATE(РАСЧЕТ!B854,"/",РАСЧЕТ!D854,"/",РАСЧЕТ!E854,"/",F854,"/",H856),Извещение!#REF!,0),6),"")</f>
        <v/>
      </c>
      <c r="N856" s="92">
        <f t="shared" ref="N856" si="146">IFERROR(SUM(L856,M856),"")</f>
        <v>0</v>
      </c>
      <c r="O856" s="91" t="s">
        <v>339</v>
      </c>
    </row>
    <row r="857" spans="2:15" x14ac:dyDescent="0.2">
      <c r="B857" s="105"/>
      <c r="C857" s="105"/>
      <c r="D857" s="105"/>
      <c r="E857" s="105"/>
      <c r="F857" s="105"/>
      <c r="G857" s="105"/>
      <c r="H857" s="93" t="s">
        <v>85</v>
      </c>
      <c r="I857" s="94">
        <f>IFERROR(I856*I850,"")</f>
        <v>0</v>
      </c>
      <c r="J857" s="94" t="str">
        <f t="shared" ref="J857:K857" si="147">IFERROR(J856*J850,"")</f>
        <v/>
      </c>
      <c r="K857" s="94" t="str">
        <f t="shared" si="147"/>
        <v/>
      </c>
      <c r="L857" s="94">
        <f t="shared" si="145"/>
        <v>0</v>
      </c>
      <c r="M857" s="94" t="str">
        <f t="shared" ref="M857" si="148">IFERROR(M856*M850,"")</f>
        <v/>
      </c>
      <c r="N857" s="94">
        <f>IFERROR(SUM(L857,M857),"")</f>
        <v>0</v>
      </c>
      <c r="O857" s="91" t="s">
        <v>338</v>
      </c>
    </row>
    <row r="858" spans="2:15" x14ac:dyDescent="0.2">
      <c r="B858" s="105"/>
      <c r="C858" s="105"/>
      <c r="D858" s="105"/>
      <c r="E858" s="105"/>
      <c r="F858" s="105"/>
      <c r="G858" s="105"/>
      <c r="H858" s="95" t="s">
        <v>19</v>
      </c>
      <c r="I858" s="112"/>
      <c r="J858" s="112">
        <v>6.51</v>
      </c>
      <c r="K858" s="112">
        <v>2.95</v>
      </c>
      <c r="L858" s="92">
        <f t="shared" si="145"/>
        <v>9.4600000000000009</v>
      </c>
      <c r="M858" s="112">
        <v>8.84</v>
      </c>
      <c r="N858" s="92">
        <f t="shared" ref="N858" si="149">IFERROR(SUM(L858,M858),"")</f>
        <v>18.3</v>
      </c>
      <c r="O858" s="91" t="s">
        <v>232</v>
      </c>
    </row>
    <row r="859" spans="2:15" x14ac:dyDescent="0.2">
      <c r="B859" s="105"/>
      <c r="C859" s="105"/>
      <c r="D859" s="105"/>
      <c r="E859" s="105"/>
      <c r="F859" s="105"/>
      <c r="G859" s="105"/>
      <c r="H859" s="93" t="s">
        <v>85</v>
      </c>
      <c r="I859" s="94">
        <f>IFERROR(I858*I851,"")</f>
        <v>0</v>
      </c>
      <c r="J859" s="94">
        <f>IFERROR(J858*J851,"")</f>
        <v>304.99349999999998</v>
      </c>
      <c r="K859" s="94">
        <f>IFERROR(K858*K851,"")</f>
        <v>70.623000000000005</v>
      </c>
      <c r="L859" s="94">
        <f t="shared" si="145"/>
        <v>375.61649999999997</v>
      </c>
      <c r="M859" s="94">
        <f>IFERROR(M858*M851,"")</f>
        <v>11.403600000000001</v>
      </c>
      <c r="N859" s="94">
        <f>IFERROR(SUM(L859,M859),"")</f>
        <v>387.02009999999996</v>
      </c>
      <c r="O859" s="91" t="s">
        <v>338</v>
      </c>
    </row>
    <row r="860" spans="2:15" x14ac:dyDescent="0.2">
      <c r="B860" s="105"/>
      <c r="C860" s="105"/>
      <c r="D860" s="105"/>
      <c r="E860" s="105"/>
      <c r="F860" s="105"/>
      <c r="G860" s="105"/>
      <c r="H860" s="95" t="s">
        <v>33</v>
      </c>
      <c r="I860" s="112"/>
      <c r="J860" s="112" t="str">
        <f>IFERROR(INDEX(Извещение!$J$7:$T$79,MATCH(CONCATENATE(РАСЧЕТ!B854,"/",РАСЧЕТ!D854,"/",РАСЧЕТ!E854,"/",F854,"/",H860),Извещение!#REF!,0),3),"")</f>
        <v/>
      </c>
      <c r="K860" s="112" t="str">
        <f>IFERROR(INDEX(Извещение!$J$7:$T$79,MATCH(CONCATENATE(РАСЧЕТ!B854,"/",РАСЧЕТ!D854,"/",РАСЧЕТ!E854,"/",F854,"/",H860),Извещение!#REF!,0),4),"")</f>
        <v/>
      </c>
      <c r="L860" s="92">
        <f t="shared" si="145"/>
        <v>0</v>
      </c>
      <c r="M860" s="112" t="str">
        <f>IFERROR(INDEX(Извещение!$J$7:$T$79,MATCH(CONCATENATE(РАСЧЕТ!B854,"/",РАСЧЕТ!D854,"/",РАСЧЕТ!E854,"/",F854,"/",H860),Извещение!#REF!,0),6),"")</f>
        <v/>
      </c>
      <c r="N860" s="92">
        <f t="shared" ref="N860" si="150">IFERROR(SUM(L860,M860),"")</f>
        <v>0</v>
      </c>
      <c r="O860" s="91" t="s">
        <v>340</v>
      </c>
    </row>
    <row r="861" spans="2:15" x14ac:dyDescent="0.2">
      <c r="B861" s="105"/>
      <c r="C861" s="105"/>
      <c r="D861" s="105"/>
      <c r="E861" s="105"/>
      <c r="F861" s="105"/>
      <c r="G861" s="105"/>
      <c r="H861" s="93" t="s">
        <v>85</v>
      </c>
      <c r="I861" s="94">
        <f>IFERROR(I860*I852,"")</f>
        <v>0</v>
      </c>
      <c r="J861" s="94" t="str">
        <f>IFERROR(J860*J852,"")</f>
        <v/>
      </c>
      <c r="K861" s="94" t="str">
        <f>IFERROR(K860*K852,"")</f>
        <v/>
      </c>
      <c r="L861" s="94">
        <f t="shared" si="145"/>
        <v>0</v>
      </c>
      <c r="M861" s="94" t="str">
        <f>IFERROR(M860*M852,"")</f>
        <v/>
      </c>
      <c r="N861" s="94">
        <f>IFERROR(SUM(L861,M861),"")</f>
        <v>0</v>
      </c>
      <c r="O861" s="91" t="s">
        <v>338</v>
      </c>
    </row>
    <row r="862" spans="2:15" x14ac:dyDescent="0.2">
      <c r="B862" s="105"/>
      <c r="C862" s="105"/>
      <c r="D862" s="105"/>
      <c r="E862" s="105"/>
      <c r="F862" s="105"/>
      <c r="G862" s="105"/>
      <c r="H862" s="95" t="s">
        <v>18</v>
      </c>
      <c r="I862" s="112">
        <v>423.5</v>
      </c>
      <c r="J862" s="112">
        <v>154.1</v>
      </c>
      <c r="K862" s="112">
        <v>3</v>
      </c>
      <c r="L862" s="92">
        <f t="shared" si="145"/>
        <v>580.6</v>
      </c>
      <c r="M862" s="112">
        <v>339.5</v>
      </c>
      <c r="N862" s="92">
        <f t="shared" ref="N862" si="151">IFERROR(SUM(L862,M862),"")</f>
        <v>920.1</v>
      </c>
      <c r="O862" s="91" t="s">
        <v>230</v>
      </c>
    </row>
    <row r="863" spans="2:15" x14ac:dyDescent="0.2">
      <c r="B863" s="105"/>
      <c r="C863" s="105"/>
      <c r="D863" s="105"/>
      <c r="E863" s="105"/>
      <c r="F863" s="105"/>
      <c r="G863" s="105"/>
      <c r="H863" s="93" t="s">
        <v>85</v>
      </c>
      <c r="I863" s="94">
        <f>IFERROR(I862*I853,"")</f>
        <v>8719.8649999999998</v>
      </c>
      <c r="J863" s="94">
        <f>IFERROR(J862*J853,"")</f>
        <v>2419.37</v>
      </c>
      <c r="K863" s="94">
        <f>IFERROR(K862*K853,"")</f>
        <v>23.94</v>
      </c>
      <c r="L863" s="94">
        <f t="shared" si="145"/>
        <v>11163.175000000001</v>
      </c>
      <c r="M863" s="94">
        <f>IFERROR(M862*M853,"")</f>
        <v>173.14500000000001</v>
      </c>
      <c r="N863" s="94">
        <f>IFERROR(SUM(L863,M863),"")</f>
        <v>11336.320000000002</v>
      </c>
      <c r="O863" s="91" t="s">
        <v>338</v>
      </c>
    </row>
    <row r="864" spans="2:15" x14ac:dyDescent="0.2">
      <c r="B864" s="105"/>
      <c r="C864" s="105"/>
      <c r="D864" s="105"/>
      <c r="E864" s="105"/>
      <c r="F864" s="105"/>
      <c r="G864" s="105"/>
      <c r="H864" s="96" t="s">
        <v>86</v>
      </c>
      <c r="I864" s="97">
        <f ca="1">SUM(I854:OFFSET(I864,-1,0))-I865</f>
        <v>462.5</v>
      </c>
      <c r="J864" s="97">
        <f ca="1">SUM(J854:OFFSET(J864,-1,0))-J865</f>
        <v>234.21000000000095</v>
      </c>
      <c r="K864" s="97">
        <f ca="1">SUM(K854:OFFSET(K864,-1,0))-K865</f>
        <v>13.149999999999977</v>
      </c>
      <c r="L864" s="97">
        <f t="shared" ca="1" si="145"/>
        <v>709.86000000000092</v>
      </c>
      <c r="M864" s="97">
        <f ca="1">SUM(M854:OFFSET(M864,-1,0))-M865</f>
        <v>793.44</v>
      </c>
      <c r="N864" s="97">
        <f t="shared" ref="N864" ca="1" si="152">IFERROR(SUM(L864,M864),"")</f>
        <v>1503.3000000000011</v>
      </c>
      <c r="O864" s="91" t="s">
        <v>341</v>
      </c>
    </row>
    <row r="865" spans="2:15" x14ac:dyDescent="0.2">
      <c r="B865" s="105"/>
      <c r="C865" s="105"/>
      <c r="D865" s="105"/>
      <c r="E865" s="105"/>
      <c r="F865" s="105"/>
      <c r="G865" s="105"/>
      <c r="H865" s="96" t="s">
        <v>101</v>
      </c>
      <c r="I865" s="97">
        <f>SUMIF(H854:H863,"стоимость",I854:I863)</f>
        <v>12946.295</v>
      </c>
      <c r="J865" s="97">
        <f>SUMIF(H854:H863,"стоимость",J854:J863)</f>
        <v>8407.7554999999993</v>
      </c>
      <c r="K865" s="97">
        <f>SUMIF(H854:H863,"стоимость",K854:K863)</f>
        <v>376.22699999999998</v>
      </c>
      <c r="L865" s="97">
        <f t="shared" si="145"/>
        <v>21730.277499999997</v>
      </c>
      <c r="M865" s="97">
        <f>SUMIF(H854:H863,"стоимость",M854:M863)</f>
        <v>2935.2665999999999</v>
      </c>
      <c r="N865" s="97">
        <f>IFERROR(SUM(L865,M865),"")</f>
        <v>24665.544099999996</v>
      </c>
      <c r="O865" s="91" t="s">
        <v>342</v>
      </c>
    </row>
    <row r="866" spans="2:15" x14ac:dyDescent="0.2">
      <c r="B866" s="113"/>
      <c r="C866" s="113"/>
      <c r="D866" s="113"/>
      <c r="E866" s="113"/>
      <c r="F866" s="113"/>
      <c r="G866" s="114"/>
      <c r="H866" s="98"/>
      <c r="I866" s="98"/>
      <c r="J866" s="98"/>
      <c r="K866" s="98"/>
      <c r="L866" s="99"/>
      <c r="M866" s="98"/>
      <c r="N866" s="98"/>
    </row>
    <row r="867" spans="2:15" x14ac:dyDescent="0.2">
      <c r="B867" s="131" t="s">
        <v>87</v>
      </c>
      <c r="C867" s="131"/>
      <c r="D867" s="131"/>
      <c r="E867" s="131"/>
      <c r="F867" s="115"/>
      <c r="G867" s="90"/>
      <c r="H867" s="90"/>
      <c r="I867" s="90"/>
      <c r="J867" s="98"/>
      <c r="K867" s="98"/>
      <c r="L867" s="99"/>
      <c r="M867" s="98"/>
      <c r="N867" s="98"/>
    </row>
    <row r="868" spans="2:15" x14ac:dyDescent="0.2">
      <c r="B868" s="120" t="s">
        <v>133</v>
      </c>
      <c r="C868" s="120"/>
      <c r="D868" s="120"/>
      <c r="E868" s="120"/>
      <c r="F868" s="120"/>
      <c r="G868" s="120"/>
      <c r="H868" s="120"/>
      <c r="I868" s="120"/>
      <c r="J868" s="98"/>
      <c r="K868" s="98"/>
      <c r="L868" s="99"/>
      <c r="M868" s="98"/>
      <c r="N868" s="98"/>
    </row>
    <row r="869" spans="2:15" x14ac:dyDescent="0.2">
      <c r="B869" s="120" t="s">
        <v>88</v>
      </c>
      <c r="C869" s="120"/>
      <c r="D869" s="120"/>
      <c r="E869" s="120"/>
      <c r="F869" s="120"/>
      <c r="G869" s="120"/>
      <c r="H869" s="120"/>
      <c r="I869" s="120"/>
      <c r="J869" s="98"/>
      <c r="K869" s="98"/>
      <c r="L869" s="99"/>
      <c r="M869" s="98"/>
      <c r="N869" s="98"/>
    </row>
    <row r="870" spans="2:15" x14ac:dyDescent="0.2">
      <c r="B870" s="120" t="s">
        <v>89</v>
      </c>
      <c r="C870" s="120"/>
      <c r="D870" s="120"/>
      <c r="E870" s="120"/>
      <c r="F870" s="120"/>
      <c r="G870" s="120"/>
      <c r="H870" s="120"/>
      <c r="I870" s="120"/>
      <c r="J870" s="98"/>
      <c r="K870" s="98"/>
      <c r="L870" s="99"/>
      <c r="M870" s="98"/>
      <c r="N870" s="98"/>
    </row>
    <row r="871" spans="2:15" x14ac:dyDescent="0.2">
      <c r="B871" s="120" t="s">
        <v>90</v>
      </c>
      <c r="C871" s="120"/>
      <c r="D871" s="120"/>
      <c r="E871" s="120"/>
      <c r="F871" s="120"/>
      <c r="G871" s="120"/>
      <c r="H871" s="120"/>
      <c r="I871" s="120"/>
      <c r="J871" s="98"/>
      <c r="K871" s="98"/>
      <c r="L871" s="99"/>
      <c r="M871" s="98"/>
      <c r="N871" s="98"/>
    </row>
    <row r="872" spans="2:15" x14ac:dyDescent="0.2">
      <c r="B872" s="120" t="s">
        <v>91</v>
      </c>
      <c r="C872" s="120"/>
      <c r="D872" s="120"/>
      <c r="E872" s="120"/>
      <c r="F872" s="120"/>
      <c r="G872" s="120"/>
      <c r="H872" s="120"/>
      <c r="I872" s="120"/>
      <c r="J872" s="90"/>
      <c r="K872" s="90"/>
      <c r="L872" s="90"/>
      <c r="M872" s="90"/>
      <c r="N872" s="90"/>
    </row>
    <row r="873" spans="2:15" x14ac:dyDescent="0.2">
      <c r="B873" s="120" t="s">
        <v>92</v>
      </c>
      <c r="C873" s="120"/>
      <c r="D873" s="120"/>
      <c r="E873" s="120"/>
      <c r="F873" s="120"/>
      <c r="G873" s="120"/>
      <c r="H873" s="120"/>
      <c r="I873" s="120"/>
      <c r="J873" s="90"/>
      <c r="K873" s="90"/>
      <c r="L873" s="90"/>
      <c r="M873" s="90"/>
      <c r="N873" s="90"/>
    </row>
    <row r="874" spans="2:15" x14ac:dyDescent="0.2">
      <c r="B874" s="120" t="s">
        <v>93</v>
      </c>
      <c r="C874" s="120"/>
      <c r="D874" s="120"/>
      <c r="E874" s="120"/>
      <c r="F874" s="120"/>
      <c r="G874" s="120"/>
      <c r="H874" s="120"/>
      <c r="I874" s="120"/>
      <c r="J874" s="90"/>
      <c r="K874" s="90"/>
      <c r="L874" s="90"/>
      <c r="M874" s="90"/>
      <c r="N874" s="90"/>
    </row>
    <row r="875" spans="2:15" x14ac:dyDescent="0.2">
      <c r="B875" s="120" t="s">
        <v>94</v>
      </c>
      <c r="C875" s="120"/>
      <c r="D875" s="120"/>
      <c r="E875" s="120"/>
      <c r="F875" s="120"/>
      <c r="G875" s="120"/>
      <c r="H875" s="120"/>
      <c r="I875" s="120"/>
      <c r="J875" s="90"/>
      <c r="K875" s="90"/>
      <c r="L875" s="90"/>
      <c r="M875" s="90"/>
      <c r="N875" s="90"/>
    </row>
    <row r="876" spans="2:15" x14ac:dyDescent="0.2">
      <c r="B876" s="116"/>
      <c r="C876" s="116"/>
      <c r="D876" s="116"/>
      <c r="E876" s="116"/>
      <c r="F876" s="116"/>
      <c r="G876" s="116"/>
      <c r="H876" s="116"/>
      <c r="I876" s="116"/>
      <c r="J876" s="90"/>
      <c r="K876" s="90"/>
      <c r="L876" s="90"/>
      <c r="M876" s="90"/>
      <c r="N876" s="90"/>
    </row>
    <row r="877" spans="2:15" x14ac:dyDescent="0.2">
      <c r="B877" s="90" t="s">
        <v>95</v>
      </c>
      <c r="C877" s="90"/>
      <c r="D877" s="90"/>
      <c r="E877" s="90"/>
      <c r="F877" s="90"/>
      <c r="G877" s="90"/>
      <c r="H877" s="90"/>
      <c r="I877" s="90"/>
      <c r="J877" s="90" t="s">
        <v>96</v>
      </c>
      <c r="K877" s="90"/>
      <c r="L877" s="90"/>
      <c r="M877" s="90"/>
      <c r="N877" s="90"/>
    </row>
    <row r="878" spans="2:15" x14ac:dyDescent="0.2">
      <c r="B878" s="117" t="s">
        <v>132</v>
      </c>
      <c r="C878" s="117"/>
      <c r="D878" s="90"/>
      <c r="E878" s="90"/>
      <c r="F878" s="90"/>
      <c r="G878" s="90"/>
      <c r="H878" s="90"/>
      <c r="I878" s="90"/>
      <c r="J878" s="117"/>
      <c r="K878" s="117"/>
      <c r="L878" s="117"/>
      <c r="M878" s="90"/>
      <c r="N878" s="90"/>
    </row>
    <row r="879" spans="2:15" x14ac:dyDescent="0.2">
      <c r="B879" s="101" t="s">
        <v>97</v>
      </c>
      <c r="C879" s="90"/>
      <c r="D879" s="90"/>
      <c r="E879" s="90"/>
      <c r="F879" s="90"/>
      <c r="G879" s="90"/>
      <c r="H879" s="90"/>
      <c r="I879" s="90"/>
      <c r="J879" s="90" t="s">
        <v>97</v>
      </c>
      <c r="K879" s="90"/>
      <c r="L879" s="90"/>
      <c r="M879" s="90"/>
      <c r="N879" s="90"/>
    </row>
    <row r="880" spans="2:15" x14ac:dyDescent="0.2"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</row>
    <row r="881" spans="2:14" x14ac:dyDescent="0.2">
      <c r="B881" s="117"/>
      <c r="C881" s="117"/>
      <c r="D881" s="90"/>
      <c r="E881" s="90"/>
      <c r="F881" s="90"/>
      <c r="G881" s="90"/>
      <c r="H881" s="90"/>
      <c r="I881" s="90"/>
      <c r="J881" s="117"/>
      <c r="K881" s="117"/>
      <c r="L881" s="117"/>
      <c r="M881" s="90"/>
      <c r="N881" s="90"/>
    </row>
    <row r="882" spans="2:14" x14ac:dyDescent="0.2">
      <c r="B882" s="102" t="s">
        <v>98</v>
      </c>
      <c r="C882" s="90"/>
      <c r="D882" s="90"/>
      <c r="E882" s="90"/>
      <c r="F882" s="90"/>
      <c r="G882" s="90"/>
      <c r="H882" s="90"/>
      <c r="I882" s="90"/>
      <c r="J882" s="121" t="s">
        <v>98</v>
      </c>
      <c r="K882" s="121"/>
      <c r="L882" s="121"/>
      <c r="M882" s="90"/>
      <c r="N882" s="90"/>
    </row>
    <row r="883" spans="2:14" x14ac:dyDescent="0.2"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</row>
    <row r="884" spans="2:14" x14ac:dyDescent="0.2">
      <c r="B884" s="116" t="s">
        <v>99</v>
      </c>
      <c r="C884" s="90"/>
      <c r="D884" s="90"/>
      <c r="E884" s="90"/>
      <c r="F884" s="90"/>
      <c r="G884" s="90"/>
      <c r="H884" s="90"/>
      <c r="I884" s="90"/>
      <c r="J884" s="90" t="s">
        <v>99</v>
      </c>
      <c r="K884" s="90"/>
      <c r="L884" s="90"/>
      <c r="M884" s="90"/>
      <c r="N884" s="90"/>
    </row>
    <row r="886" spans="2:14" x14ac:dyDescent="0.2"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M886" s="90"/>
      <c r="N886" s="103" t="s">
        <v>62</v>
      </c>
    </row>
    <row r="887" spans="2:14" x14ac:dyDescent="0.2"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M887" s="90"/>
      <c r="N887" s="103" t="s">
        <v>63</v>
      </c>
    </row>
    <row r="888" spans="2:14" x14ac:dyDescent="0.2"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M888" s="90"/>
      <c r="N888" s="103" t="s">
        <v>64</v>
      </c>
    </row>
    <row r="889" spans="2:14" x14ac:dyDescent="0.2"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</row>
    <row r="890" spans="2:14" x14ac:dyDescent="0.2">
      <c r="B890" s="90"/>
      <c r="C890" s="132" t="s">
        <v>65</v>
      </c>
      <c r="D890" s="132"/>
      <c r="E890" s="132"/>
      <c r="F890" s="132"/>
      <c r="G890" s="132"/>
      <c r="H890" s="132"/>
      <c r="I890" s="132"/>
      <c r="J890" s="132"/>
      <c r="K890" s="132"/>
      <c r="L890" s="132"/>
      <c r="M890" s="90"/>
      <c r="N890" s="90"/>
    </row>
    <row r="891" spans="2:14" x14ac:dyDescent="0.2">
      <c r="B891" s="90"/>
      <c r="C891" s="132" t="s">
        <v>66</v>
      </c>
      <c r="D891" s="132"/>
      <c r="E891" s="132"/>
      <c r="F891" s="132"/>
      <c r="G891" s="132"/>
      <c r="H891" s="132"/>
      <c r="I891" s="132"/>
      <c r="J891" s="132"/>
      <c r="K891" s="132"/>
      <c r="L891" s="132"/>
      <c r="M891" s="90"/>
      <c r="N891" s="90"/>
    </row>
    <row r="892" spans="2:14" x14ac:dyDescent="0.2">
      <c r="B892" s="90" t="s">
        <v>67</v>
      </c>
      <c r="C892" s="104"/>
      <c r="D892" s="104"/>
      <c r="E892" s="104"/>
      <c r="F892" s="104"/>
      <c r="G892" s="104"/>
      <c r="H892" s="104"/>
      <c r="I892" s="104"/>
      <c r="J892" s="104"/>
      <c r="K892" s="104"/>
      <c r="L892" s="132" t="s">
        <v>68</v>
      </c>
      <c r="M892" s="132"/>
      <c r="N892" s="132"/>
    </row>
    <row r="893" spans="2:14" x14ac:dyDescent="0.2">
      <c r="B893" s="90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</row>
    <row r="894" spans="2:14" x14ac:dyDescent="0.2">
      <c r="B894" s="90" t="s">
        <v>69</v>
      </c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</row>
    <row r="895" spans="2:14" x14ac:dyDescent="0.2">
      <c r="B895" s="90" t="s">
        <v>70</v>
      </c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</row>
    <row r="896" spans="2:14" x14ac:dyDescent="0.2">
      <c r="B896" s="90" t="s">
        <v>71</v>
      </c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</row>
    <row r="897" spans="2:15" x14ac:dyDescent="0.2">
      <c r="B897" s="90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</row>
    <row r="898" spans="2:15" x14ac:dyDescent="0.2"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</row>
    <row r="899" spans="2:15" x14ac:dyDescent="0.2">
      <c r="B899" s="133" t="s">
        <v>45</v>
      </c>
      <c r="C899" s="135" t="s">
        <v>72</v>
      </c>
      <c r="D899" s="137" t="s">
        <v>73</v>
      </c>
      <c r="E899" s="137" t="s">
        <v>74</v>
      </c>
      <c r="F899" s="137" t="s">
        <v>100</v>
      </c>
      <c r="G899" s="137" t="s">
        <v>75</v>
      </c>
      <c r="H899" s="137" t="s">
        <v>8</v>
      </c>
      <c r="I899" s="138" t="s">
        <v>76</v>
      </c>
      <c r="J899" s="138"/>
      <c r="K899" s="138"/>
      <c r="L899" s="138"/>
      <c r="M899" s="139" t="s">
        <v>77</v>
      </c>
      <c r="N899" s="140" t="s">
        <v>78</v>
      </c>
    </row>
    <row r="900" spans="2:15" x14ac:dyDescent="0.2">
      <c r="B900" s="134"/>
      <c r="C900" s="136"/>
      <c r="D900" s="137"/>
      <c r="E900" s="137"/>
      <c r="F900" s="137"/>
      <c r="G900" s="137"/>
      <c r="H900" s="137"/>
      <c r="I900" s="105" t="s">
        <v>79</v>
      </c>
      <c r="J900" s="105" t="s">
        <v>80</v>
      </c>
      <c r="K900" s="105" t="s">
        <v>81</v>
      </c>
      <c r="L900" s="105" t="s">
        <v>82</v>
      </c>
      <c r="M900" s="139"/>
      <c r="N900" s="141"/>
    </row>
    <row r="901" spans="2:15" x14ac:dyDescent="0.2">
      <c r="B901" s="122" t="s">
        <v>83</v>
      </c>
      <c r="C901" s="123"/>
      <c r="D901" s="123"/>
      <c r="E901" s="123"/>
      <c r="F901" s="123"/>
      <c r="G901" s="124"/>
      <c r="H901" s="106" t="s">
        <v>17</v>
      </c>
      <c r="I901" s="107">
        <v>108.37</v>
      </c>
      <c r="J901" s="107">
        <v>77.22</v>
      </c>
      <c r="K901" s="107">
        <v>39.119999999999997</v>
      </c>
      <c r="L901" s="107"/>
      <c r="M901" s="107">
        <v>6.18</v>
      </c>
      <c r="N901" s="107"/>
    </row>
    <row r="902" spans="2:15" x14ac:dyDescent="0.2">
      <c r="B902" s="125"/>
      <c r="C902" s="126"/>
      <c r="D902" s="126"/>
      <c r="E902" s="126"/>
      <c r="F902" s="126"/>
      <c r="G902" s="127"/>
      <c r="H902" s="106" t="s">
        <v>24</v>
      </c>
      <c r="I902" s="107">
        <v>810.55</v>
      </c>
      <c r="J902" s="107">
        <v>579.15</v>
      </c>
      <c r="K902" s="107">
        <v>291.38</v>
      </c>
      <c r="L902" s="107"/>
      <c r="M902" s="107">
        <v>25.23</v>
      </c>
      <c r="N902" s="107"/>
    </row>
    <row r="903" spans="2:15" x14ac:dyDescent="0.2">
      <c r="B903" s="125"/>
      <c r="C903" s="126"/>
      <c r="D903" s="126"/>
      <c r="E903" s="126"/>
      <c r="F903" s="126"/>
      <c r="G903" s="127"/>
      <c r="H903" s="106" t="s">
        <v>19</v>
      </c>
      <c r="I903" s="107">
        <v>64.349999999999994</v>
      </c>
      <c r="J903" s="107">
        <v>46.85</v>
      </c>
      <c r="K903" s="107">
        <v>23.94</v>
      </c>
      <c r="L903" s="107"/>
      <c r="M903" s="107">
        <v>1.29</v>
      </c>
      <c r="N903" s="107"/>
    </row>
    <row r="904" spans="2:15" x14ac:dyDescent="0.2">
      <c r="B904" s="125"/>
      <c r="C904" s="126"/>
      <c r="D904" s="126"/>
      <c r="E904" s="126"/>
      <c r="F904" s="126"/>
      <c r="G904" s="127"/>
      <c r="H904" s="106" t="s">
        <v>33</v>
      </c>
      <c r="I904" s="107">
        <v>64.349999999999994</v>
      </c>
      <c r="J904" s="107">
        <v>46.85</v>
      </c>
      <c r="K904" s="107">
        <v>23.94</v>
      </c>
      <c r="L904" s="107"/>
      <c r="M904" s="107">
        <v>1.29</v>
      </c>
      <c r="N904" s="107"/>
    </row>
    <row r="905" spans="2:15" x14ac:dyDescent="0.2">
      <c r="B905" s="128"/>
      <c r="C905" s="129"/>
      <c r="D905" s="129"/>
      <c r="E905" s="129"/>
      <c r="F905" s="129"/>
      <c r="G905" s="130"/>
      <c r="H905" s="106" t="s">
        <v>18</v>
      </c>
      <c r="I905" s="107">
        <v>20.59</v>
      </c>
      <c r="J905" s="107">
        <v>15.7</v>
      </c>
      <c r="K905" s="107">
        <v>7.98</v>
      </c>
      <c r="L905" s="107"/>
      <c r="M905" s="107">
        <v>0.51</v>
      </c>
      <c r="N905" s="107"/>
    </row>
    <row r="906" spans="2:15" x14ac:dyDescent="0.2">
      <c r="B906" s="108" t="s">
        <v>26</v>
      </c>
      <c r="C906" s="105" t="s">
        <v>84</v>
      </c>
      <c r="D906" s="108">
        <v>68</v>
      </c>
      <c r="E906" s="108">
        <v>4</v>
      </c>
      <c r="F906" s="108">
        <v>1</v>
      </c>
      <c r="G906" s="109">
        <v>10</v>
      </c>
      <c r="H906" s="110" t="s">
        <v>17</v>
      </c>
      <c r="I906" s="111">
        <v>18</v>
      </c>
      <c r="J906" s="111">
        <v>59</v>
      </c>
      <c r="K906" s="111">
        <v>3.6</v>
      </c>
      <c r="L906" s="92">
        <f>IFERROR(SUM(I906,J906,K906),"")</f>
        <v>80.599999999999994</v>
      </c>
      <c r="M906" s="112">
        <v>198</v>
      </c>
      <c r="N906" s="92">
        <f>IFERROR(SUM(L906,M906),"")</f>
        <v>278.60000000000002</v>
      </c>
      <c r="O906" s="91" t="s">
        <v>235</v>
      </c>
    </row>
    <row r="907" spans="2:15" x14ac:dyDescent="0.2">
      <c r="B907" s="105"/>
      <c r="C907" s="105"/>
      <c r="D907" s="105"/>
      <c r="E907" s="105"/>
      <c r="F907" s="105"/>
      <c r="G907" s="105"/>
      <c r="H907" s="93" t="s">
        <v>85</v>
      </c>
      <c r="I907" s="94">
        <f>IFERROR(I906*I901,"")</f>
        <v>1950.66</v>
      </c>
      <c r="J907" s="94">
        <f t="shared" ref="J907:K907" si="153">IFERROR(J906*J901,"")</f>
        <v>4555.9799999999996</v>
      </c>
      <c r="K907" s="94">
        <f t="shared" si="153"/>
        <v>140.83199999999999</v>
      </c>
      <c r="L907" s="94">
        <f>IFERROR(SUM(I907,J907,K907),"")</f>
        <v>6647.4719999999998</v>
      </c>
      <c r="M907" s="94">
        <f>IFERROR(M906*M901,"")</f>
        <v>1223.6399999999999</v>
      </c>
      <c r="N907" s="94">
        <f>IFERROR(SUM(L907,M907),"")</f>
        <v>7871.1119999999992</v>
      </c>
      <c r="O907" s="91" t="s">
        <v>343</v>
      </c>
    </row>
    <row r="908" spans="2:15" x14ac:dyDescent="0.2">
      <c r="B908" s="105"/>
      <c r="C908" s="105"/>
      <c r="D908" s="105"/>
      <c r="E908" s="105"/>
      <c r="F908" s="105"/>
      <c r="G908" s="105"/>
      <c r="H908" s="110" t="s">
        <v>24</v>
      </c>
      <c r="I908" s="111"/>
      <c r="J908" s="111" t="str">
        <f>IFERROR(INDEX(Извещение!$J$7:$T$79,MATCH(CONCATENATE(РАСЧЕТ!B906,"/",РАСЧЕТ!D906,"/",РАСЧЕТ!E906,"/",F906,"/",H908),Извещение!#REF!,0),3),"")</f>
        <v/>
      </c>
      <c r="K908" s="111" t="str">
        <f>IFERROR(INDEX(Извещение!$J$7:$T$79,MATCH(CONCATENATE(РАСЧЕТ!B906,"/",РАСЧЕТ!D906,"/",РАСЧЕТ!E906,"/",F906,"/",H908),Извещение!#REF!,0),4),"")</f>
        <v/>
      </c>
      <c r="L908" s="92">
        <f t="shared" ref="L908:L917" si="154">IFERROR(SUM(I908,J908,K908),"")</f>
        <v>0</v>
      </c>
      <c r="M908" s="112" t="str">
        <f>IFERROR(INDEX(Извещение!$J$7:$T$79,MATCH(CONCATENATE(РАСЧЕТ!B906,"/",РАСЧЕТ!D906,"/",РАСЧЕТ!E906,"/",F906,"/",H908),Извещение!#REF!,0),6),"")</f>
        <v/>
      </c>
      <c r="N908" s="92">
        <f t="shared" ref="N908" si="155">IFERROR(SUM(L908,M908),"")</f>
        <v>0</v>
      </c>
      <c r="O908" s="91" t="s">
        <v>344</v>
      </c>
    </row>
    <row r="909" spans="2:15" x14ac:dyDescent="0.2">
      <c r="B909" s="105"/>
      <c r="C909" s="105"/>
      <c r="D909" s="105"/>
      <c r="E909" s="105"/>
      <c r="F909" s="105"/>
      <c r="G909" s="105"/>
      <c r="H909" s="93" t="s">
        <v>85</v>
      </c>
      <c r="I909" s="94">
        <f>IFERROR(I908*I902,"")</f>
        <v>0</v>
      </c>
      <c r="J909" s="94" t="str">
        <f t="shared" ref="J909:K909" si="156">IFERROR(J908*J902,"")</f>
        <v/>
      </c>
      <c r="K909" s="94" t="str">
        <f t="shared" si="156"/>
        <v/>
      </c>
      <c r="L909" s="94">
        <f t="shared" si="154"/>
        <v>0</v>
      </c>
      <c r="M909" s="94" t="str">
        <f t="shared" ref="M909" si="157">IFERROR(M908*M902,"")</f>
        <v/>
      </c>
      <c r="N909" s="94">
        <f>IFERROR(SUM(L909,M909),"")</f>
        <v>0</v>
      </c>
      <c r="O909" s="91" t="s">
        <v>343</v>
      </c>
    </row>
    <row r="910" spans="2:15" x14ac:dyDescent="0.2">
      <c r="B910" s="105"/>
      <c r="C910" s="105"/>
      <c r="D910" s="105"/>
      <c r="E910" s="105"/>
      <c r="F910" s="105"/>
      <c r="G910" s="105"/>
      <c r="H910" s="95" t="s">
        <v>19</v>
      </c>
      <c r="I910" s="112">
        <v>0.26</v>
      </c>
      <c r="J910" s="112">
        <v>12.3</v>
      </c>
      <c r="K910" s="112">
        <v>1.93</v>
      </c>
      <c r="L910" s="92">
        <f t="shared" si="154"/>
        <v>14.49</v>
      </c>
      <c r="M910" s="112">
        <v>18.57</v>
      </c>
      <c r="N910" s="92">
        <f t="shared" ref="N910" si="158">IFERROR(SUM(L910,M910),"")</f>
        <v>33.06</v>
      </c>
      <c r="O910" s="91" t="s">
        <v>236</v>
      </c>
    </row>
    <row r="911" spans="2:15" x14ac:dyDescent="0.2">
      <c r="B911" s="105"/>
      <c r="C911" s="105"/>
      <c r="D911" s="105"/>
      <c r="E911" s="105"/>
      <c r="F911" s="105"/>
      <c r="G911" s="105"/>
      <c r="H911" s="93" t="s">
        <v>85</v>
      </c>
      <c r="I911" s="94">
        <f>IFERROR(I910*I903,"")</f>
        <v>16.730999999999998</v>
      </c>
      <c r="J911" s="94">
        <f>IFERROR(J910*J903,"")</f>
        <v>576.255</v>
      </c>
      <c r="K911" s="94">
        <f>IFERROR(K910*K903,"")</f>
        <v>46.2042</v>
      </c>
      <c r="L911" s="94">
        <f t="shared" si="154"/>
        <v>639.1902</v>
      </c>
      <c r="M911" s="94">
        <f>IFERROR(M910*M903,"")</f>
        <v>23.955300000000001</v>
      </c>
      <c r="N911" s="94">
        <f>IFERROR(SUM(L911,M911),"")</f>
        <v>663.14549999999997</v>
      </c>
      <c r="O911" s="91" t="s">
        <v>343</v>
      </c>
    </row>
    <row r="912" spans="2:15" x14ac:dyDescent="0.2">
      <c r="B912" s="105"/>
      <c r="C912" s="105"/>
      <c r="D912" s="105"/>
      <c r="E912" s="105"/>
      <c r="F912" s="105"/>
      <c r="G912" s="105"/>
      <c r="H912" s="95" t="s">
        <v>33</v>
      </c>
      <c r="I912" s="112"/>
      <c r="J912" s="112" t="str">
        <f>IFERROR(INDEX(Извещение!$J$7:$T$79,MATCH(CONCATENATE(РАСЧЕТ!B906,"/",РАСЧЕТ!D906,"/",РАСЧЕТ!E906,"/",F906,"/",H912),Извещение!#REF!,0),3),"")</f>
        <v/>
      </c>
      <c r="K912" s="112" t="str">
        <f>IFERROR(INDEX(Извещение!$J$7:$T$79,MATCH(CONCATENATE(РАСЧЕТ!B906,"/",РАСЧЕТ!D906,"/",РАСЧЕТ!E906,"/",F906,"/",H912),Извещение!#REF!,0),4),"")</f>
        <v/>
      </c>
      <c r="L912" s="92">
        <f t="shared" si="154"/>
        <v>0</v>
      </c>
      <c r="M912" s="112" t="str">
        <f>IFERROR(INDEX(Извещение!$J$7:$T$79,MATCH(CONCATENATE(РАСЧЕТ!B906,"/",РАСЧЕТ!D906,"/",РАСЧЕТ!E906,"/",F906,"/",H912),Извещение!#REF!,0),6),"")</f>
        <v/>
      </c>
      <c r="N912" s="92">
        <f t="shared" ref="N912" si="159">IFERROR(SUM(L912,M912),"")</f>
        <v>0</v>
      </c>
      <c r="O912" s="91" t="s">
        <v>345</v>
      </c>
    </row>
    <row r="913" spans="2:15" x14ac:dyDescent="0.2">
      <c r="B913" s="105"/>
      <c r="C913" s="105"/>
      <c r="D913" s="105"/>
      <c r="E913" s="105"/>
      <c r="F913" s="105"/>
      <c r="G913" s="105"/>
      <c r="H913" s="93" t="s">
        <v>85</v>
      </c>
      <c r="I913" s="94">
        <f>IFERROR(I912*I904,"")</f>
        <v>0</v>
      </c>
      <c r="J913" s="94" t="str">
        <f>IFERROR(J912*J904,"")</f>
        <v/>
      </c>
      <c r="K913" s="94" t="str">
        <f>IFERROR(K912*K904,"")</f>
        <v/>
      </c>
      <c r="L913" s="94">
        <f t="shared" si="154"/>
        <v>0</v>
      </c>
      <c r="M913" s="94" t="str">
        <f>IFERROR(M912*M904,"")</f>
        <v/>
      </c>
      <c r="N913" s="94">
        <f>IFERROR(SUM(L913,M913),"")</f>
        <v>0</v>
      </c>
      <c r="O913" s="91" t="s">
        <v>343</v>
      </c>
    </row>
    <row r="914" spans="2:15" x14ac:dyDescent="0.2">
      <c r="B914" s="105"/>
      <c r="C914" s="105"/>
      <c r="D914" s="105"/>
      <c r="E914" s="105"/>
      <c r="F914" s="105"/>
      <c r="G914" s="105"/>
      <c r="H914" s="95" t="s">
        <v>18</v>
      </c>
      <c r="I914" s="112">
        <v>249.1</v>
      </c>
      <c r="J914" s="112">
        <v>184.7</v>
      </c>
      <c r="K914" s="112">
        <v>5.4</v>
      </c>
      <c r="L914" s="92">
        <f t="shared" si="154"/>
        <v>439.19999999999993</v>
      </c>
      <c r="M914" s="112">
        <v>678.5</v>
      </c>
      <c r="N914" s="92">
        <f t="shared" ref="N914" si="160">IFERROR(SUM(L914,M914),"")</f>
        <v>1117.6999999999998</v>
      </c>
      <c r="O914" s="91" t="s">
        <v>234</v>
      </c>
    </row>
    <row r="915" spans="2:15" x14ac:dyDescent="0.2">
      <c r="B915" s="105"/>
      <c r="C915" s="105"/>
      <c r="D915" s="105"/>
      <c r="E915" s="105"/>
      <c r="F915" s="105"/>
      <c r="G915" s="105"/>
      <c r="H915" s="93" t="s">
        <v>85</v>
      </c>
      <c r="I915" s="94">
        <f>IFERROR(I914*I905,"")</f>
        <v>5128.9690000000001</v>
      </c>
      <c r="J915" s="94">
        <f>IFERROR(J914*J905,"")</f>
        <v>2899.7899999999995</v>
      </c>
      <c r="K915" s="94">
        <f>IFERROR(K914*K905,"")</f>
        <v>43.092000000000006</v>
      </c>
      <c r="L915" s="94">
        <f t="shared" si="154"/>
        <v>8071.8509999999997</v>
      </c>
      <c r="M915" s="94">
        <f>IFERROR(M914*M905,"")</f>
        <v>346.03500000000003</v>
      </c>
      <c r="N915" s="94">
        <f>IFERROR(SUM(L915,M915),"")</f>
        <v>8417.8860000000004</v>
      </c>
      <c r="O915" s="91" t="s">
        <v>343</v>
      </c>
    </row>
    <row r="916" spans="2:15" x14ac:dyDescent="0.2">
      <c r="B916" s="105"/>
      <c r="C916" s="105"/>
      <c r="D916" s="105"/>
      <c r="E916" s="105"/>
      <c r="F916" s="105"/>
      <c r="G916" s="105"/>
      <c r="H916" s="96" t="s">
        <v>86</v>
      </c>
      <c r="I916" s="97">
        <f ca="1">SUM(I906:OFFSET(I916,-1,0))-I917</f>
        <v>267.35999999999967</v>
      </c>
      <c r="J916" s="97">
        <f ca="1">SUM(J906:OFFSET(J916,-1,0))-J917</f>
        <v>256</v>
      </c>
      <c r="K916" s="97">
        <f ca="1">SUM(K906:OFFSET(K916,-1,0))-K917</f>
        <v>10.929999999999978</v>
      </c>
      <c r="L916" s="97">
        <f t="shared" ca="1" si="154"/>
        <v>534.28999999999962</v>
      </c>
      <c r="M916" s="97">
        <f ca="1">SUM(M906:OFFSET(M916,-1,0))-M917</f>
        <v>895.06999999999948</v>
      </c>
      <c r="N916" s="97">
        <f t="shared" ref="N916" ca="1" si="161">IFERROR(SUM(L916,M916),"")</f>
        <v>1429.3599999999992</v>
      </c>
      <c r="O916" s="91" t="s">
        <v>346</v>
      </c>
    </row>
    <row r="917" spans="2:15" x14ac:dyDescent="0.2">
      <c r="B917" s="105"/>
      <c r="C917" s="105"/>
      <c r="D917" s="105"/>
      <c r="E917" s="105"/>
      <c r="F917" s="105"/>
      <c r="G917" s="105"/>
      <c r="H917" s="96" t="s">
        <v>101</v>
      </c>
      <c r="I917" s="97">
        <f>SUMIF(H906:H915,"стоимость",I906:I915)</f>
        <v>7096.3600000000006</v>
      </c>
      <c r="J917" s="97">
        <f>SUMIF(H906:H915,"стоимость",J906:J915)</f>
        <v>8032.0249999999996</v>
      </c>
      <c r="K917" s="97">
        <f>SUMIF(H906:H915,"стоимость",K906:K915)</f>
        <v>230.12820000000002</v>
      </c>
      <c r="L917" s="97">
        <f t="shared" si="154"/>
        <v>15358.513199999999</v>
      </c>
      <c r="M917" s="97">
        <f>SUMIF(H906:H915,"стоимость",M906:M915)</f>
        <v>1593.6303</v>
      </c>
      <c r="N917" s="97">
        <f>IFERROR(SUM(L917,M917),"")</f>
        <v>16952.143499999998</v>
      </c>
      <c r="O917" s="91" t="s">
        <v>347</v>
      </c>
    </row>
    <row r="918" spans="2:15" x14ac:dyDescent="0.2">
      <c r="B918" s="113"/>
      <c r="C918" s="113"/>
      <c r="D918" s="113"/>
      <c r="E918" s="113"/>
      <c r="F918" s="113"/>
      <c r="G918" s="114"/>
      <c r="H918" s="98"/>
      <c r="I918" s="98"/>
      <c r="J918" s="98"/>
      <c r="K918" s="98"/>
      <c r="L918" s="99"/>
      <c r="M918" s="98"/>
      <c r="N918" s="98"/>
    </row>
    <row r="919" spans="2:15" x14ac:dyDescent="0.2">
      <c r="B919" s="131" t="s">
        <v>87</v>
      </c>
      <c r="C919" s="131"/>
      <c r="D919" s="131"/>
      <c r="E919" s="131"/>
      <c r="F919" s="115"/>
      <c r="G919" s="90"/>
      <c r="H919" s="90"/>
      <c r="I919" s="90"/>
      <c r="J919" s="98"/>
      <c r="K919" s="98"/>
      <c r="L919" s="99"/>
      <c r="M919" s="98"/>
      <c r="N919" s="98"/>
    </row>
    <row r="920" spans="2:15" x14ac:dyDescent="0.2">
      <c r="B920" s="120" t="s">
        <v>133</v>
      </c>
      <c r="C920" s="120"/>
      <c r="D920" s="120"/>
      <c r="E920" s="120"/>
      <c r="F920" s="120"/>
      <c r="G920" s="120"/>
      <c r="H920" s="120"/>
      <c r="I920" s="120"/>
      <c r="J920" s="98"/>
      <c r="K920" s="98"/>
      <c r="L920" s="99"/>
      <c r="M920" s="98"/>
      <c r="N920" s="98"/>
    </row>
    <row r="921" spans="2:15" x14ac:dyDescent="0.2">
      <c r="B921" s="120" t="s">
        <v>88</v>
      </c>
      <c r="C921" s="120"/>
      <c r="D921" s="120"/>
      <c r="E921" s="120"/>
      <c r="F921" s="120"/>
      <c r="G921" s="120"/>
      <c r="H921" s="120"/>
      <c r="I921" s="120"/>
      <c r="J921" s="98"/>
      <c r="K921" s="98"/>
      <c r="L921" s="99"/>
      <c r="M921" s="98"/>
      <c r="N921" s="98"/>
    </row>
    <row r="922" spans="2:15" x14ac:dyDescent="0.2">
      <c r="B922" s="120" t="s">
        <v>89</v>
      </c>
      <c r="C922" s="120"/>
      <c r="D922" s="120"/>
      <c r="E922" s="120"/>
      <c r="F922" s="120"/>
      <c r="G922" s="120"/>
      <c r="H922" s="120"/>
      <c r="I922" s="120"/>
      <c r="J922" s="98"/>
      <c r="K922" s="98"/>
      <c r="L922" s="99"/>
      <c r="M922" s="98"/>
      <c r="N922" s="98"/>
    </row>
    <row r="923" spans="2:15" x14ac:dyDescent="0.2">
      <c r="B923" s="120" t="s">
        <v>90</v>
      </c>
      <c r="C923" s="120"/>
      <c r="D923" s="120"/>
      <c r="E923" s="120"/>
      <c r="F923" s="120"/>
      <c r="G923" s="120"/>
      <c r="H923" s="120"/>
      <c r="I923" s="120"/>
      <c r="J923" s="98"/>
      <c r="K923" s="98"/>
      <c r="L923" s="99"/>
      <c r="M923" s="98"/>
      <c r="N923" s="98"/>
    </row>
    <row r="924" spans="2:15" x14ac:dyDescent="0.2">
      <c r="B924" s="120" t="s">
        <v>91</v>
      </c>
      <c r="C924" s="120"/>
      <c r="D924" s="120"/>
      <c r="E924" s="120"/>
      <c r="F924" s="120"/>
      <c r="G924" s="120"/>
      <c r="H924" s="120"/>
      <c r="I924" s="120"/>
      <c r="J924" s="90"/>
      <c r="K924" s="90"/>
      <c r="L924" s="90"/>
      <c r="M924" s="90"/>
      <c r="N924" s="90"/>
    </row>
    <row r="925" spans="2:15" x14ac:dyDescent="0.2">
      <c r="B925" s="120" t="s">
        <v>92</v>
      </c>
      <c r="C925" s="120"/>
      <c r="D925" s="120"/>
      <c r="E925" s="120"/>
      <c r="F925" s="120"/>
      <c r="G925" s="120"/>
      <c r="H925" s="120"/>
      <c r="I925" s="120"/>
      <c r="J925" s="90"/>
      <c r="K925" s="90"/>
      <c r="L925" s="90"/>
      <c r="M925" s="90"/>
      <c r="N925" s="90"/>
    </row>
    <row r="926" spans="2:15" x14ac:dyDescent="0.2">
      <c r="B926" s="120" t="s">
        <v>93</v>
      </c>
      <c r="C926" s="120"/>
      <c r="D926" s="120"/>
      <c r="E926" s="120"/>
      <c r="F926" s="120"/>
      <c r="G926" s="120"/>
      <c r="H926" s="120"/>
      <c r="I926" s="120"/>
      <c r="J926" s="90"/>
      <c r="K926" s="90"/>
      <c r="L926" s="90"/>
      <c r="M926" s="90"/>
      <c r="N926" s="90"/>
    </row>
    <row r="927" spans="2:15" x14ac:dyDescent="0.2">
      <c r="B927" s="120" t="s">
        <v>94</v>
      </c>
      <c r="C927" s="120"/>
      <c r="D927" s="120"/>
      <c r="E927" s="120"/>
      <c r="F927" s="120"/>
      <c r="G927" s="120"/>
      <c r="H927" s="120"/>
      <c r="I927" s="120"/>
      <c r="J927" s="90"/>
      <c r="K927" s="90"/>
      <c r="L927" s="90"/>
      <c r="M927" s="90"/>
      <c r="N927" s="90"/>
    </row>
    <row r="928" spans="2:15" x14ac:dyDescent="0.2">
      <c r="B928" s="116"/>
      <c r="C928" s="116"/>
      <c r="D928" s="116"/>
      <c r="E928" s="116"/>
      <c r="F928" s="116"/>
      <c r="G928" s="116"/>
      <c r="H928" s="116"/>
      <c r="I928" s="116"/>
      <c r="J928" s="90"/>
      <c r="K928" s="90"/>
      <c r="L928" s="90"/>
      <c r="M928" s="90"/>
      <c r="N928" s="90"/>
    </row>
    <row r="929" spans="2:14" x14ac:dyDescent="0.2">
      <c r="B929" s="90" t="s">
        <v>95</v>
      </c>
      <c r="C929" s="90"/>
      <c r="D929" s="90"/>
      <c r="E929" s="90"/>
      <c r="F929" s="90"/>
      <c r="G929" s="90"/>
      <c r="H929" s="90"/>
      <c r="I929" s="90"/>
      <c r="J929" s="90" t="s">
        <v>96</v>
      </c>
      <c r="K929" s="90"/>
      <c r="L929" s="90"/>
      <c r="M929" s="90"/>
      <c r="N929" s="90"/>
    </row>
    <row r="930" spans="2:14" x14ac:dyDescent="0.2">
      <c r="B930" s="117" t="s">
        <v>132</v>
      </c>
      <c r="C930" s="117"/>
      <c r="D930" s="90"/>
      <c r="E930" s="90"/>
      <c r="F930" s="90"/>
      <c r="G930" s="90"/>
      <c r="H930" s="90"/>
      <c r="I930" s="90"/>
      <c r="J930" s="117"/>
      <c r="K930" s="117"/>
      <c r="L930" s="117"/>
      <c r="M930" s="90"/>
      <c r="N930" s="90"/>
    </row>
    <row r="931" spans="2:14" x14ac:dyDescent="0.2">
      <c r="B931" s="101" t="s">
        <v>97</v>
      </c>
      <c r="C931" s="90"/>
      <c r="D931" s="90"/>
      <c r="E931" s="90"/>
      <c r="F931" s="90"/>
      <c r="G931" s="90"/>
      <c r="H931" s="90"/>
      <c r="I931" s="90"/>
      <c r="J931" s="90" t="s">
        <v>97</v>
      </c>
      <c r="K931" s="90"/>
      <c r="L931" s="90"/>
      <c r="M931" s="90"/>
      <c r="N931" s="90"/>
    </row>
    <row r="932" spans="2:14" x14ac:dyDescent="0.2"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</row>
    <row r="933" spans="2:14" x14ac:dyDescent="0.2">
      <c r="B933" s="117"/>
      <c r="C933" s="117"/>
      <c r="D933" s="90"/>
      <c r="E933" s="90"/>
      <c r="F933" s="90"/>
      <c r="G933" s="90"/>
      <c r="H933" s="90"/>
      <c r="I933" s="90"/>
      <c r="J933" s="117"/>
      <c r="K933" s="117"/>
      <c r="L933" s="117"/>
      <c r="M933" s="90"/>
      <c r="N933" s="90"/>
    </row>
    <row r="934" spans="2:14" x14ac:dyDescent="0.2">
      <c r="B934" s="102" t="s">
        <v>98</v>
      </c>
      <c r="C934" s="90"/>
      <c r="D934" s="90"/>
      <c r="E934" s="90"/>
      <c r="F934" s="90"/>
      <c r="G934" s="90"/>
      <c r="H934" s="90"/>
      <c r="I934" s="90"/>
      <c r="J934" s="121" t="s">
        <v>98</v>
      </c>
      <c r="K934" s="121"/>
      <c r="L934" s="121"/>
      <c r="M934" s="90"/>
      <c r="N934" s="90"/>
    </row>
    <row r="935" spans="2:14" x14ac:dyDescent="0.2"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</row>
    <row r="936" spans="2:14" x14ac:dyDescent="0.2">
      <c r="B936" s="116" t="s">
        <v>99</v>
      </c>
      <c r="C936" s="90"/>
      <c r="D936" s="90"/>
      <c r="E936" s="90"/>
      <c r="F936" s="90"/>
      <c r="G936" s="90"/>
      <c r="H936" s="90"/>
      <c r="I936" s="90"/>
      <c r="J936" s="90" t="s">
        <v>99</v>
      </c>
      <c r="K936" s="90"/>
      <c r="L936" s="90"/>
      <c r="M936" s="90"/>
      <c r="N936" s="90"/>
    </row>
    <row r="938" spans="2:14" x14ac:dyDescent="0.2"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M938" s="90"/>
      <c r="N938" s="103" t="s">
        <v>62</v>
      </c>
    </row>
    <row r="939" spans="2:14" x14ac:dyDescent="0.2"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M939" s="90"/>
      <c r="N939" s="103" t="s">
        <v>63</v>
      </c>
    </row>
    <row r="940" spans="2:14" x14ac:dyDescent="0.2"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M940" s="90"/>
      <c r="N940" s="103" t="s">
        <v>64</v>
      </c>
    </row>
    <row r="941" spans="2:14" x14ac:dyDescent="0.2"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</row>
    <row r="942" spans="2:14" x14ac:dyDescent="0.2">
      <c r="B942" s="90"/>
      <c r="C942" s="132" t="s">
        <v>65</v>
      </c>
      <c r="D942" s="132"/>
      <c r="E942" s="132"/>
      <c r="F942" s="132"/>
      <c r="G942" s="132"/>
      <c r="H942" s="132"/>
      <c r="I942" s="132"/>
      <c r="J942" s="132"/>
      <c r="K942" s="132"/>
      <c r="L942" s="132"/>
      <c r="M942" s="90"/>
      <c r="N942" s="90"/>
    </row>
    <row r="943" spans="2:14" x14ac:dyDescent="0.2">
      <c r="B943" s="90"/>
      <c r="C943" s="132" t="s">
        <v>66</v>
      </c>
      <c r="D943" s="132"/>
      <c r="E943" s="132"/>
      <c r="F943" s="132"/>
      <c r="G943" s="132"/>
      <c r="H943" s="132"/>
      <c r="I943" s="132"/>
      <c r="J943" s="132"/>
      <c r="K943" s="132"/>
      <c r="L943" s="132"/>
      <c r="M943" s="90"/>
      <c r="N943" s="90"/>
    </row>
    <row r="944" spans="2:14" x14ac:dyDescent="0.2">
      <c r="B944" s="90" t="s">
        <v>67</v>
      </c>
      <c r="C944" s="104"/>
      <c r="D944" s="104"/>
      <c r="E944" s="104"/>
      <c r="F944" s="104"/>
      <c r="G944" s="104"/>
      <c r="H944" s="104"/>
      <c r="I944" s="104"/>
      <c r="J944" s="104"/>
      <c r="K944" s="104"/>
      <c r="L944" s="132" t="s">
        <v>68</v>
      </c>
      <c r="M944" s="132"/>
      <c r="N944" s="132"/>
    </row>
    <row r="945" spans="2:15" x14ac:dyDescent="0.2">
      <c r="B945" s="90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</row>
    <row r="946" spans="2:15" x14ac:dyDescent="0.2">
      <c r="B946" s="90" t="s">
        <v>69</v>
      </c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</row>
    <row r="947" spans="2:15" x14ac:dyDescent="0.2">
      <c r="B947" s="90" t="s">
        <v>70</v>
      </c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</row>
    <row r="948" spans="2:15" x14ac:dyDescent="0.2">
      <c r="B948" s="90" t="s">
        <v>71</v>
      </c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</row>
    <row r="949" spans="2:15" x14ac:dyDescent="0.2">
      <c r="B949" s="90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</row>
    <row r="950" spans="2:15" x14ac:dyDescent="0.2"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</row>
    <row r="951" spans="2:15" x14ac:dyDescent="0.2">
      <c r="B951" s="133" t="s">
        <v>45</v>
      </c>
      <c r="C951" s="135" t="s">
        <v>72</v>
      </c>
      <c r="D951" s="137" t="s">
        <v>73</v>
      </c>
      <c r="E951" s="137" t="s">
        <v>74</v>
      </c>
      <c r="F951" s="137" t="s">
        <v>100</v>
      </c>
      <c r="G951" s="137" t="s">
        <v>75</v>
      </c>
      <c r="H951" s="137" t="s">
        <v>8</v>
      </c>
      <c r="I951" s="138" t="s">
        <v>76</v>
      </c>
      <c r="J951" s="138"/>
      <c r="K951" s="138"/>
      <c r="L951" s="138"/>
      <c r="M951" s="139" t="s">
        <v>77</v>
      </c>
      <c r="N951" s="140" t="s">
        <v>78</v>
      </c>
    </row>
    <row r="952" spans="2:15" x14ac:dyDescent="0.2">
      <c r="B952" s="134"/>
      <c r="C952" s="136"/>
      <c r="D952" s="137"/>
      <c r="E952" s="137"/>
      <c r="F952" s="137"/>
      <c r="G952" s="137"/>
      <c r="H952" s="137"/>
      <c r="I952" s="105" t="s">
        <v>79</v>
      </c>
      <c r="J952" s="105" t="s">
        <v>80</v>
      </c>
      <c r="K952" s="105" t="s">
        <v>81</v>
      </c>
      <c r="L952" s="105" t="s">
        <v>82</v>
      </c>
      <c r="M952" s="139"/>
      <c r="N952" s="141"/>
    </row>
    <row r="953" spans="2:15" x14ac:dyDescent="0.2">
      <c r="B953" s="122" t="s">
        <v>83</v>
      </c>
      <c r="C953" s="123"/>
      <c r="D953" s="123"/>
      <c r="E953" s="123"/>
      <c r="F953" s="123"/>
      <c r="G953" s="124"/>
      <c r="H953" s="106" t="s">
        <v>17</v>
      </c>
      <c r="I953" s="107">
        <v>108.37</v>
      </c>
      <c r="J953" s="107">
        <v>77.22</v>
      </c>
      <c r="K953" s="107">
        <v>39.119999999999997</v>
      </c>
      <c r="L953" s="107"/>
      <c r="M953" s="107">
        <v>6.18</v>
      </c>
      <c r="N953" s="107"/>
    </row>
    <row r="954" spans="2:15" x14ac:dyDescent="0.2">
      <c r="B954" s="125"/>
      <c r="C954" s="126"/>
      <c r="D954" s="126"/>
      <c r="E954" s="126"/>
      <c r="F954" s="126"/>
      <c r="G954" s="127"/>
      <c r="H954" s="106" t="s">
        <v>24</v>
      </c>
      <c r="I954" s="107">
        <v>810.55</v>
      </c>
      <c r="J954" s="107">
        <v>579.15</v>
      </c>
      <c r="K954" s="107">
        <v>291.38</v>
      </c>
      <c r="L954" s="107"/>
      <c r="M954" s="107">
        <v>25.23</v>
      </c>
      <c r="N954" s="107"/>
    </row>
    <row r="955" spans="2:15" x14ac:dyDescent="0.2">
      <c r="B955" s="125"/>
      <c r="C955" s="126"/>
      <c r="D955" s="126"/>
      <c r="E955" s="126"/>
      <c r="F955" s="126"/>
      <c r="G955" s="127"/>
      <c r="H955" s="106" t="s">
        <v>19</v>
      </c>
      <c r="I955" s="107">
        <v>64.349999999999994</v>
      </c>
      <c r="J955" s="107">
        <v>46.85</v>
      </c>
      <c r="K955" s="107">
        <v>23.94</v>
      </c>
      <c r="L955" s="107"/>
      <c r="M955" s="107">
        <v>1.29</v>
      </c>
      <c r="N955" s="107"/>
    </row>
    <row r="956" spans="2:15" x14ac:dyDescent="0.2">
      <c r="B956" s="125"/>
      <c r="C956" s="126"/>
      <c r="D956" s="126"/>
      <c r="E956" s="126"/>
      <c r="F956" s="126"/>
      <c r="G956" s="127"/>
      <c r="H956" s="106" t="s">
        <v>33</v>
      </c>
      <c r="I956" s="107">
        <v>64.349999999999994</v>
      </c>
      <c r="J956" s="107">
        <v>46.85</v>
      </c>
      <c r="K956" s="107">
        <v>23.94</v>
      </c>
      <c r="L956" s="107"/>
      <c r="M956" s="107">
        <v>1.29</v>
      </c>
      <c r="N956" s="107"/>
    </row>
    <row r="957" spans="2:15" x14ac:dyDescent="0.2">
      <c r="B957" s="128"/>
      <c r="C957" s="129"/>
      <c r="D957" s="129"/>
      <c r="E957" s="129"/>
      <c r="F957" s="129"/>
      <c r="G957" s="130"/>
      <c r="H957" s="106" t="s">
        <v>18</v>
      </c>
      <c r="I957" s="107">
        <v>20.59</v>
      </c>
      <c r="J957" s="107">
        <v>15.7</v>
      </c>
      <c r="K957" s="107">
        <v>7.98</v>
      </c>
      <c r="L957" s="107"/>
      <c r="M957" s="107">
        <v>0.51</v>
      </c>
      <c r="N957" s="107"/>
    </row>
    <row r="958" spans="2:15" x14ac:dyDescent="0.2">
      <c r="B958" s="108" t="s">
        <v>26</v>
      </c>
      <c r="C958" s="105" t="s">
        <v>84</v>
      </c>
      <c r="D958" s="108">
        <v>73</v>
      </c>
      <c r="E958" s="108">
        <v>16</v>
      </c>
      <c r="F958" s="108">
        <v>1</v>
      </c>
      <c r="G958" s="109">
        <v>10</v>
      </c>
      <c r="H958" s="110" t="s">
        <v>17</v>
      </c>
      <c r="I958" s="111">
        <v>13.5</v>
      </c>
      <c r="J958" s="111">
        <v>62.9</v>
      </c>
      <c r="K958" s="111">
        <v>3.6</v>
      </c>
      <c r="L958" s="92">
        <f>IFERROR(SUM(I958,J958,K958),"")</f>
        <v>80</v>
      </c>
      <c r="M958" s="112">
        <v>166.5</v>
      </c>
      <c r="N958" s="92">
        <f>IFERROR(SUM(L958,M958),"")</f>
        <v>246.5</v>
      </c>
      <c r="O958" s="91" t="s">
        <v>239</v>
      </c>
    </row>
    <row r="959" spans="2:15" x14ac:dyDescent="0.2">
      <c r="B959" s="105"/>
      <c r="C959" s="105"/>
      <c r="D959" s="105"/>
      <c r="E959" s="105"/>
      <c r="F959" s="105"/>
      <c r="G959" s="105"/>
      <c r="H959" s="93" t="s">
        <v>85</v>
      </c>
      <c r="I959" s="94">
        <f>IFERROR(I958*I953,"")</f>
        <v>1462.9950000000001</v>
      </c>
      <c r="J959" s="94">
        <f t="shared" ref="J959:K959" si="162">IFERROR(J958*J953,"")</f>
        <v>4857.1379999999999</v>
      </c>
      <c r="K959" s="94">
        <f t="shared" si="162"/>
        <v>140.83199999999999</v>
      </c>
      <c r="L959" s="94">
        <f>IFERROR(SUM(I959,J959,K959),"")</f>
        <v>6460.9650000000001</v>
      </c>
      <c r="M959" s="94">
        <f>IFERROR(M958*M953,"")</f>
        <v>1028.97</v>
      </c>
      <c r="N959" s="94">
        <f>IFERROR(SUM(L959,M959),"")</f>
        <v>7489.9350000000004</v>
      </c>
      <c r="O959" s="91" t="s">
        <v>348</v>
      </c>
    </row>
    <row r="960" spans="2:15" x14ac:dyDescent="0.2">
      <c r="B960" s="105"/>
      <c r="C960" s="105"/>
      <c r="D960" s="105"/>
      <c r="E960" s="105"/>
      <c r="F960" s="105"/>
      <c r="G960" s="105"/>
      <c r="H960" s="110" t="s">
        <v>24</v>
      </c>
      <c r="I960" s="111"/>
      <c r="J960" s="111" t="str">
        <f>IFERROR(INDEX(Извещение!$J$7:$T$79,MATCH(CONCATENATE(РАСЧЕТ!B958,"/",РАСЧЕТ!D958,"/",РАСЧЕТ!E958,"/",F958,"/",H960),Извещение!#REF!,0),3),"")</f>
        <v/>
      </c>
      <c r="K960" s="111" t="str">
        <f>IFERROR(INDEX(Извещение!$J$7:$T$79,MATCH(CONCATENATE(РАСЧЕТ!B958,"/",РАСЧЕТ!D958,"/",РАСЧЕТ!E958,"/",F958,"/",H960),Извещение!#REF!,0),4),"")</f>
        <v/>
      </c>
      <c r="L960" s="92">
        <f t="shared" ref="L960:L969" si="163">IFERROR(SUM(I960,J960,K960),"")</f>
        <v>0</v>
      </c>
      <c r="M960" s="112" t="str">
        <f>IFERROR(INDEX(Извещение!$J$7:$T$79,MATCH(CONCATENATE(РАСЧЕТ!B958,"/",РАСЧЕТ!D958,"/",РАСЧЕТ!E958,"/",F958,"/",H960),Извещение!#REF!,0),6),"")</f>
        <v/>
      </c>
      <c r="N960" s="92">
        <f t="shared" ref="N960" si="164">IFERROR(SUM(L960,M960),"")</f>
        <v>0</v>
      </c>
      <c r="O960" s="91" t="s">
        <v>349</v>
      </c>
    </row>
    <row r="961" spans="2:15" x14ac:dyDescent="0.2">
      <c r="B961" s="105"/>
      <c r="C961" s="105"/>
      <c r="D961" s="105"/>
      <c r="E961" s="105"/>
      <c r="F961" s="105"/>
      <c r="G961" s="105"/>
      <c r="H961" s="93" t="s">
        <v>85</v>
      </c>
      <c r="I961" s="94">
        <f>IFERROR(I960*I954,"")</f>
        <v>0</v>
      </c>
      <c r="J961" s="94" t="str">
        <f t="shared" ref="J961:K961" si="165">IFERROR(J960*J954,"")</f>
        <v/>
      </c>
      <c r="K961" s="94" t="str">
        <f t="shared" si="165"/>
        <v/>
      </c>
      <c r="L961" s="94">
        <f t="shared" si="163"/>
        <v>0</v>
      </c>
      <c r="M961" s="94" t="str">
        <f t="shared" ref="M961" si="166">IFERROR(M960*M954,"")</f>
        <v/>
      </c>
      <c r="N961" s="94">
        <f>IFERROR(SUM(L961,M961),"")</f>
        <v>0</v>
      </c>
      <c r="O961" s="91" t="s">
        <v>348</v>
      </c>
    </row>
    <row r="962" spans="2:15" x14ac:dyDescent="0.2">
      <c r="B962" s="105"/>
      <c r="C962" s="105"/>
      <c r="D962" s="105"/>
      <c r="E962" s="105"/>
      <c r="F962" s="105"/>
      <c r="G962" s="105"/>
      <c r="H962" s="95" t="s">
        <v>19</v>
      </c>
      <c r="I962" s="112">
        <v>0.17</v>
      </c>
      <c r="J962" s="112">
        <v>8.5399999999999991</v>
      </c>
      <c r="K962" s="112">
        <v>1.48</v>
      </c>
      <c r="L962" s="92">
        <f t="shared" si="163"/>
        <v>10.19</v>
      </c>
      <c r="M962" s="112">
        <v>16.02</v>
      </c>
      <c r="N962" s="92">
        <f t="shared" ref="N962" si="167">IFERROR(SUM(L962,M962),"")</f>
        <v>26.21</v>
      </c>
      <c r="O962" s="91" t="s">
        <v>240</v>
      </c>
    </row>
    <row r="963" spans="2:15" x14ac:dyDescent="0.2">
      <c r="B963" s="105"/>
      <c r="C963" s="105"/>
      <c r="D963" s="105"/>
      <c r="E963" s="105"/>
      <c r="F963" s="105"/>
      <c r="G963" s="105"/>
      <c r="H963" s="93" t="s">
        <v>85</v>
      </c>
      <c r="I963" s="94">
        <f>IFERROR(I962*I955,"")</f>
        <v>10.939500000000001</v>
      </c>
      <c r="J963" s="94">
        <f>IFERROR(J962*J955,"")</f>
        <v>400.09899999999999</v>
      </c>
      <c r="K963" s="94">
        <f>IFERROR(K962*K955,"")</f>
        <v>35.431200000000004</v>
      </c>
      <c r="L963" s="94">
        <f t="shared" si="163"/>
        <v>446.46969999999999</v>
      </c>
      <c r="M963" s="94">
        <f>IFERROR(M962*M955,"")</f>
        <v>20.665800000000001</v>
      </c>
      <c r="N963" s="94">
        <f>IFERROR(SUM(L963,M963),"")</f>
        <v>467.13549999999998</v>
      </c>
      <c r="O963" s="91" t="s">
        <v>348</v>
      </c>
    </row>
    <row r="964" spans="2:15" x14ac:dyDescent="0.2">
      <c r="B964" s="105"/>
      <c r="C964" s="105"/>
      <c r="D964" s="105"/>
      <c r="E964" s="105"/>
      <c r="F964" s="105"/>
      <c r="G964" s="105"/>
      <c r="H964" s="95" t="s">
        <v>33</v>
      </c>
      <c r="I964" s="112"/>
      <c r="J964" s="112" t="str">
        <f>IFERROR(INDEX(Извещение!$J$7:$T$79,MATCH(CONCATENATE(РАСЧЕТ!B958,"/",РАСЧЕТ!D958,"/",РАСЧЕТ!E958,"/",F958,"/",H964),Извещение!#REF!,0),3),"")</f>
        <v/>
      </c>
      <c r="K964" s="112" t="str">
        <f>IFERROR(INDEX(Извещение!$J$7:$T$79,MATCH(CONCATENATE(РАСЧЕТ!B958,"/",РАСЧЕТ!D958,"/",РАСЧЕТ!E958,"/",F958,"/",H964),Извещение!#REF!,0),4),"")</f>
        <v/>
      </c>
      <c r="L964" s="92">
        <f t="shared" si="163"/>
        <v>0</v>
      </c>
      <c r="M964" s="112" t="str">
        <f>IFERROR(INDEX(Извещение!$J$7:$T$79,MATCH(CONCATENATE(РАСЧЕТ!B958,"/",РАСЧЕТ!D958,"/",РАСЧЕТ!E958,"/",F958,"/",H964),Извещение!#REF!,0),6),"")</f>
        <v/>
      </c>
      <c r="N964" s="92">
        <f t="shared" ref="N964" si="168">IFERROR(SUM(L964,M964),"")</f>
        <v>0</v>
      </c>
      <c r="O964" s="91" t="s">
        <v>350</v>
      </c>
    </row>
    <row r="965" spans="2:15" x14ac:dyDescent="0.2">
      <c r="B965" s="105"/>
      <c r="C965" s="105"/>
      <c r="D965" s="105"/>
      <c r="E965" s="105"/>
      <c r="F965" s="105"/>
      <c r="G965" s="105"/>
      <c r="H965" s="93" t="s">
        <v>85</v>
      </c>
      <c r="I965" s="94">
        <f>IFERROR(I964*I956,"")</f>
        <v>0</v>
      </c>
      <c r="J965" s="94" t="str">
        <f>IFERROR(J964*J956,"")</f>
        <v/>
      </c>
      <c r="K965" s="94" t="str">
        <f>IFERROR(K964*K956,"")</f>
        <v/>
      </c>
      <c r="L965" s="94">
        <f t="shared" si="163"/>
        <v>0</v>
      </c>
      <c r="M965" s="94" t="str">
        <f>IFERROR(M964*M956,"")</f>
        <v/>
      </c>
      <c r="N965" s="94">
        <f>IFERROR(SUM(L965,M965),"")</f>
        <v>0</v>
      </c>
      <c r="O965" s="91" t="s">
        <v>348</v>
      </c>
    </row>
    <row r="966" spans="2:15" x14ac:dyDescent="0.2">
      <c r="B966" s="105"/>
      <c r="C966" s="105"/>
      <c r="D966" s="105"/>
      <c r="E966" s="105"/>
      <c r="F966" s="105"/>
      <c r="G966" s="105"/>
      <c r="H966" s="95" t="s">
        <v>18</v>
      </c>
      <c r="I966" s="112">
        <v>267</v>
      </c>
      <c r="J966" s="112">
        <v>206.8</v>
      </c>
      <c r="K966" s="112">
        <v>6.6</v>
      </c>
      <c r="L966" s="92">
        <f t="shared" si="163"/>
        <v>480.40000000000003</v>
      </c>
      <c r="M966" s="112">
        <v>674.1</v>
      </c>
      <c r="N966" s="92">
        <f t="shared" ref="N966" si="169">IFERROR(SUM(L966,M966),"")</f>
        <v>1154.5</v>
      </c>
      <c r="O966" s="91" t="s">
        <v>238</v>
      </c>
    </row>
    <row r="967" spans="2:15" x14ac:dyDescent="0.2">
      <c r="B967" s="105"/>
      <c r="C967" s="105"/>
      <c r="D967" s="105"/>
      <c r="E967" s="105"/>
      <c r="F967" s="105"/>
      <c r="G967" s="105"/>
      <c r="H967" s="93" t="s">
        <v>85</v>
      </c>
      <c r="I967" s="94">
        <f>IFERROR(I966*I957,"")</f>
        <v>5497.53</v>
      </c>
      <c r="J967" s="94">
        <f>IFERROR(J966*J957,"")</f>
        <v>3246.76</v>
      </c>
      <c r="K967" s="94">
        <f>IFERROR(K966*K957,"")</f>
        <v>52.667999999999999</v>
      </c>
      <c r="L967" s="94">
        <f t="shared" si="163"/>
        <v>8796.9580000000005</v>
      </c>
      <c r="M967" s="94">
        <f>IFERROR(M966*M957,"")</f>
        <v>343.791</v>
      </c>
      <c r="N967" s="94">
        <f>IFERROR(SUM(L967,M967),"")</f>
        <v>9140.7489999999998</v>
      </c>
      <c r="O967" s="91" t="s">
        <v>348</v>
      </c>
    </row>
    <row r="968" spans="2:15" x14ac:dyDescent="0.2">
      <c r="B968" s="105"/>
      <c r="C968" s="105"/>
      <c r="D968" s="105"/>
      <c r="E968" s="105"/>
      <c r="F968" s="105"/>
      <c r="G968" s="105"/>
      <c r="H968" s="96" t="s">
        <v>86</v>
      </c>
      <c r="I968" s="97">
        <f ca="1">SUM(I958:OFFSET(I968,-1,0))-I969</f>
        <v>280.67000000000007</v>
      </c>
      <c r="J968" s="97">
        <f ca="1">SUM(J958:OFFSET(J968,-1,0))-J969</f>
        <v>278.2400000000016</v>
      </c>
      <c r="K968" s="97">
        <f ca="1">SUM(K958:OFFSET(K968,-1,0))-K969</f>
        <v>11.679999999999978</v>
      </c>
      <c r="L968" s="97">
        <f t="shared" ca="1" si="163"/>
        <v>570.59000000000162</v>
      </c>
      <c r="M968" s="97">
        <f ca="1">SUM(M958:OFFSET(M968,-1,0))-M969</f>
        <v>856.62000000000012</v>
      </c>
      <c r="N968" s="97">
        <f t="shared" ref="N968" ca="1" si="170">IFERROR(SUM(L968,M968),"")</f>
        <v>1427.2100000000019</v>
      </c>
      <c r="O968" s="91" t="s">
        <v>351</v>
      </c>
    </row>
    <row r="969" spans="2:15" x14ac:dyDescent="0.2">
      <c r="B969" s="105"/>
      <c r="C969" s="105"/>
      <c r="D969" s="105"/>
      <c r="E969" s="105"/>
      <c r="F969" s="105"/>
      <c r="G969" s="105"/>
      <c r="H969" s="96" t="s">
        <v>101</v>
      </c>
      <c r="I969" s="97">
        <f>SUMIF(H958:H967,"стоимость",I958:I967)</f>
        <v>6971.4645</v>
      </c>
      <c r="J969" s="97">
        <f>SUMIF(H958:H967,"стоимость",J958:J967)</f>
        <v>8503.9969999999994</v>
      </c>
      <c r="K969" s="97">
        <f>SUMIF(H958:H967,"стоимость",K958:K967)</f>
        <v>228.93119999999999</v>
      </c>
      <c r="L969" s="97">
        <f t="shared" si="163"/>
        <v>15704.3927</v>
      </c>
      <c r="M969" s="97">
        <f>SUMIF(H958:H967,"стоимость",M958:M967)</f>
        <v>1393.4268</v>
      </c>
      <c r="N969" s="97">
        <f>IFERROR(SUM(L969,M969),"")</f>
        <v>17097.819500000001</v>
      </c>
      <c r="O969" s="91" t="s">
        <v>352</v>
      </c>
    </row>
    <row r="970" spans="2:15" x14ac:dyDescent="0.2">
      <c r="B970" s="113"/>
      <c r="C970" s="113"/>
      <c r="D970" s="113"/>
      <c r="E970" s="113"/>
      <c r="F970" s="113"/>
      <c r="G970" s="114"/>
      <c r="H970" s="98"/>
      <c r="I970" s="98"/>
      <c r="J970" s="98"/>
      <c r="K970" s="98"/>
      <c r="L970" s="99"/>
      <c r="M970" s="98"/>
      <c r="N970" s="98"/>
    </row>
    <row r="971" spans="2:15" x14ac:dyDescent="0.2">
      <c r="B971" s="131" t="s">
        <v>87</v>
      </c>
      <c r="C971" s="131"/>
      <c r="D971" s="131"/>
      <c r="E971" s="131"/>
      <c r="F971" s="115"/>
      <c r="G971" s="90"/>
      <c r="H971" s="90"/>
      <c r="I971" s="90"/>
      <c r="J971" s="98"/>
      <c r="K971" s="98"/>
      <c r="L971" s="99"/>
      <c r="M971" s="98"/>
      <c r="N971" s="98"/>
    </row>
    <row r="972" spans="2:15" x14ac:dyDescent="0.2">
      <c r="B972" s="120" t="s">
        <v>133</v>
      </c>
      <c r="C972" s="120"/>
      <c r="D972" s="120"/>
      <c r="E972" s="120"/>
      <c r="F972" s="120"/>
      <c r="G972" s="120"/>
      <c r="H972" s="120"/>
      <c r="I972" s="120"/>
      <c r="J972" s="98"/>
      <c r="K972" s="98"/>
      <c r="L972" s="99"/>
      <c r="M972" s="98"/>
      <c r="N972" s="98"/>
    </row>
    <row r="973" spans="2:15" x14ac:dyDescent="0.2">
      <c r="B973" s="120" t="s">
        <v>88</v>
      </c>
      <c r="C973" s="120"/>
      <c r="D973" s="120"/>
      <c r="E973" s="120"/>
      <c r="F973" s="120"/>
      <c r="G973" s="120"/>
      <c r="H973" s="120"/>
      <c r="I973" s="120"/>
      <c r="J973" s="98"/>
      <c r="K973" s="98"/>
      <c r="L973" s="99"/>
      <c r="M973" s="98"/>
      <c r="N973" s="98"/>
    </row>
    <row r="974" spans="2:15" x14ac:dyDescent="0.2">
      <c r="B974" s="120" t="s">
        <v>89</v>
      </c>
      <c r="C974" s="120"/>
      <c r="D974" s="120"/>
      <c r="E974" s="120"/>
      <c r="F974" s="120"/>
      <c r="G974" s="120"/>
      <c r="H974" s="120"/>
      <c r="I974" s="120"/>
      <c r="J974" s="98"/>
      <c r="K974" s="98"/>
      <c r="L974" s="99"/>
      <c r="M974" s="98"/>
      <c r="N974" s="98"/>
    </row>
    <row r="975" spans="2:15" x14ac:dyDescent="0.2">
      <c r="B975" s="120" t="s">
        <v>90</v>
      </c>
      <c r="C975" s="120"/>
      <c r="D975" s="120"/>
      <c r="E975" s="120"/>
      <c r="F975" s="120"/>
      <c r="G975" s="120"/>
      <c r="H975" s="120"/>
      <c r="I975" s="120"/>
      <c r="J975" s="98"/>
      <c r="K975" s="98"/>
      <c r="L975" s="99"/>
      <c r="M975" s="98"/>
      <c r="N975" s="98"/>
    </row>
    <row r="976" spans="2:15" x14ac:dyDescent="0.2">
      <c r="B976" s="120" t="s">
        <v>91</v>
      </c>
      <c r="C976" s="120"/>
      <c r="D976" s="120"/>
      <c r="E976" s="120"/>
      <c r="F976" s="120"/>
      <c r="G976" s="120"/>
      <c r="H976" s="120"/>
      <c r="I976" s="120"/>
      <c r="J976" s="90"/>
      <c r="K976" s="90"/>
      <c r="L976" s="90"/>
      <c r="M976" s="90"/>
      <c r="N976" s="90"/>
    </row>
    <row r="977" spans="2:14" x14ac:dyDescent="0.2">
      <c r="B977" s="120" t="s">
        <v>92</v>
      </c>
      <c r="C977" s="120"/>
      <c r="D977" s="120"/>
      <c r="E977" s="120"/>
      <c r="F977" s="120"/>
      <c r="G977" s="120"/>
      <c r="H977" s="120"/>
      <c r="I977" s="120"/>
      <c r="J977" s="90"/>
      <c r="K977" s="90"/>
      <c r="L977" s="90"/>
      <c r="M977" s="90"/>
      <c r="N977" s="90"/>
    </row>
    <row r="978" spans="2:14" x14ac:dyDescent="0.2">
      <c r="B978" s="120" t="s">
        <v>93</v>
      </c>
      <c r="C978" s="120"/>
      <c r="D978" s="120"/>
      <c r="E978" s="120"/>
      <c r="F978" s="120"/>
      <c r="G978" s="120"/>
      <c r="H978" s="120"/>
      <c r="I978" s="120"/>
      <c r="J978" s="90"/>
      <c r="K978" s="90"/>
      <c r="L978" s="90"/>
      <c r="M978" s="90"/>
      <c r="N978" s="90"/>
    </row>
    <row r="979" spans="2:14" x14ac:dyDescent="0.2">
      <c r="B979" s="120" t="s">
        <v>94</v>
      </c>
      <c r="C979" s="120"/>
      <c r="D979" s="120"/>
      <c r="E979" s="120"/>
      <c r="F979" s="120"/>
      <c r="G979" s="120"/>
      <c r="H979" s="120"/>
      <c r="I979" s="120"/>
      <c r="J979" s="90"/>
      <c r="K979" s="90"/>
      <c r="L979" s="90"/>
      <c r="M979" s="90"/>
      <c r="N979" s="90"/>
    </row>
    <row r="980" spans="2:14" x14ac:dyDescent="0.2">
      <c r="B980" s="116"/>
      <c r="C980" s="116"/>
      <c r="D980" s="116"/>
      <c r="E980" s="116"/>
      <c r="F980" s="116"/>
      <c r="G980" s="116"/>
      <c r="H980" s="116"/>
      <c r="I980" s="116"/>
      <c r="J980" s="90"/>
      <c r="K980" s="90"/>
      <c r="L980" s="90"/>
      <c r="M980" s="90"/>
      <c r="N980" s="90"/>
    </row>
    <row r="981" spans="2:14" x14ac:dyDescent="0.2">
      <c r="B981" s="90" t="s">
        <v>95</v>
      </c>
      <c r="C981" s="90"/>
      <c r="D981" s="90"/>
      <c r="E981" s="90"/>
      <c r="F981" s="90"/>
      <c r="G981" s="90"/>
      <c r="H981" s="90"/>
      <c r="I981" s="90"/>
      <c r="J981" s="90" t="s">
        <v>96</v>
      </c>
      <c r="K981" s="90"/>
      <c r="L981" s="90"/>
      <c r="M981" s="90"/>
      <c r="N981" s="90"/>
    </row>
    <row r="982" spans="2:14" x14ac:dyDescent="0.2">
      <c r="B982" s="117" t="s">
        <v>132</v>
      </c>
      <c r="C982" s="117"/>
      <c r="D982" s="90"/>
      <c r="E982" s="90"/>
      <c r="F982" s="90"/>
      <c r="G982" s="90"/>
      <c r="H982" s="90"/>
      <c r="I982" s="90"/>
      <c r="J982" s="117"/>
      <c r="K982" s="117"/>
      <c r="L982" s="117"/>
      <c r="M982" s="90"/>
      <c r="N982" s="90"/>
    </row>
    <row r="983" spans="2:14" x14ac:dyDescent="0.2">
      <c r="B983" s="101" t="s">
        <v>97</v>
      </c>
      <c r="C983" s="90"/>
      <c r="D983" s="90"/>
      <c r="E983" s="90"/>
      <c r="F983" s="90"/>
      <c r="G983" s="90"/>
      <c r="H983" s="90"/>
      <c r="I983" s="90"/>
      <c r="J983" s="90" t="s">
        <v>97</v>
      </c>
      <c r="K983" s="90"/>
      <c r="L983" s="90"/>
      <c r="M983" s="90"/>
      <c r="N983" s="90"/>
    </row>
    <row r="984" spans="2:14" x14ac:dyDescent="0.2"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</row>
    <row r="985" spans="2:14" x14ac:dyDescent="0.2">
      <c r="B985" s="117"/>
      <c r="C985" s="117"/>
      <c r="D985" s="90"/>
      <c r="E985" s="90"/>
      <c r="F985" s="90"/>
      <c r="G985" s="90"/>
      <c r="H985" s="90"/>
      <c r="I985" s="90"/>
      <c r="J985" s="117"/>
      <c r="K985" s="117"/>
      <c r="L985" s="117"/>
      <c r="M985" s="90"/>
      <c r="N985" s="90"/>
    </row>
    <row r="986" spans="2:14" x14ac:dyDescent="0.2">
      <c r="B986" s="102" t="s">
        <v>98</v>
      </c>
      <c r="C986" s="90"/>
      <c r="D986" s="90"/>
      <c r="E986" s="90"/>
      <c r="F986" s="90"/>
      <c r="G986" s="90"/>
      <c r="H986" s="90"/>
      <c r="I986" s="90"/>
      <c r="J986" s="121" t="s">
        <v>98</v>
      </c>
      <c r="K986" s="121"/>
      <c r="L986" s="121"/>
      <c r="M986" s="90"/>
      <c r="N986" s="90"/>
    </row>
    <row r="987" spans="2:14" x14ac:dyDescent="0.2"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</row>
    <row r="988" spans="2:14" x14ac:dyDescent="0.2">
      <c r="B988" s="116" t="s">
        <v>99</v>
      </c>
      <c r="C988" s="90"/>
      <c r="D988" s="90"/>
      <c r="E988" s="90"/>
      <c r="F988" s="90"/>
      <c r="G988" s="90"/>
      <c r="H988" s="90"/>
      <c r="I988" s="90"/>
      <c r="J988" s="90" t="s">
        <v>99</v>
      </c>
      <c r="K988" s="90"/>
      <c r="L988" s="90"/>
      <c r="M988" s="90"/>
      <c r="N988" s="90"/>
    </row>
    <row r="990" spans="2:14" x14ac:dyDescent="0.2"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M990" s="90"/>
      <c r="N990" s="103" t="s">
        <v>62</v>
      </c>
    </row>
    <row r="991" spans="2:14" x14ac:dyDescent="0.2"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M991" s="90"/>
      <c r="N991" s="103" t="s">
        <v>63</v>
      </c>
    </row>
    <row r="992" spans="2:14" x14ac:dyDescent="0.2"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M992" s="90"/>
      <c r="N992" s="103" t="s">
        <v>64</v>
      </c>
    </row>
    <row r="993" spans="2:14" x14ac:dyDescent="0.2"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</row>
    <row r="994" spans="2:14" x14ac:dyDescent="0.2">
      <c r="B994" s="90"/>
      <c r="C994" s="132" t="s">
        <v>65</v>
      </c>
      <c r="D994" s="132"/>
      <c r="E994" s="132"/>
      <c r="F994" s="132"/>
      <c r="G994" s="132"/>
      <c r="H994" s="132"/>
      <c r="I994" s="132"/>
      <c r="J994" s="132"/>
      <c r="K994" s="132"/>
      <c r="L994" s="132"/>
      <c r="M994" s="90"/>
      <c r="N994" s="90"/>
    </row>
    <row r="995" spans="2:14" x14ac:dyDescent="0.2">
      <c r="B995" s="90"/>
      <c r="C995" s="132" t="s">
        <v>66</v>
      </c>
      <c r="D995" s="132"/>
      <c r="E995" s="132"/>
      <c r="F995" s="132"/>
      <c r="G995" s="132"/>
      <c r="H995" s="132"/>
      <c r="I995" s="132"/>
      <c r="J995" s="132"/>
      <c r="K995" s="132"/>
      <c r="L995" s="132"/>
      <c r="M995" s="90"/>
      <c r="N995" s="90"/>
    </row>
    <row r="996" spans="2:14" x14ac:dyDescent="0.2">
      <c r="B996" s="90" t="s">
        <v>67</v>
      </c>
      <c r="C996" s="104"/>
      <c r="D996" s="104"/>
      <c r="E996" s="104"/>
      <c r="F996" s="104"/>
      <c r="G996" s="104"/>
      <c r="H996" s="104"/>
      <c r="I996" s="104"/>
      <c r="J996" s="104"/>
      <c r="K996" s="104"/>
      <c r="L996" s="132" t="s">
        <v>68</v>
      </c>
      <c r="M996" s="132"/>
      <c r="N996" s="132"/>
    </row>
    <row r="997" spans="2:14" x14ac:dyDescent="0.2">
      <c r="B997" s="90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</row>
    <row r="998" spans="2:14" x14ac:dyDescent="0.2">
      <c r="B998" s="90" t="s">
        <v>69</v>
      </c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</row>
    <row r="999" spans="2:14" x14ac:dyDescent="0.2">
      <c r="B999" s="90" t="s">
        <v>70</v>
      </c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</row>
    <row r="1000" spans="2:14" x14ac:dyDescent="0.2">
      <c r="B1000" s="90" t="s">
        <v>71</v>
      </c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</row>
    <row r="1001" spans="2:14" x14ac:dyDescent="0.2">
      <c r="B1001" s="90"/>
      <c r="C1001" s="104"/>
      <c r="D1001" s="104"/>
      <c r="E1001" s="104"/>
      <c r="F1001" s="104"/>
      <c r="G1001" s="104"/>
      <c r="H1001" s="104"/>
      <c r="I1001" s="104"/>
      <c r="J1001" s="104"/>
      <c r="K1001" s="104"/>
      <c r="L1001" s="104"/>
      <c r="M1001" s="104"/>
      <c r="N1001" s="104"/>
    </row>
    <row r="1002" spans="2:14" x14ac:dyDescent="0.2">
      <c r="B1002" s="90"/>
      <c r="C1002" s="90"/>
      <c r="D1002" s="90"/>
      <c r="E1002" s="90"/>
      <c r="F1002" s="90"/>
      <c r="G1002" s="90"/>
      <c r="H1002" s="90"/>
      <c r="I1002" s="90"/>
      <c r="J1002" s="90"/>
      <c r="K1002" s="90"/>
      <c r="L1002" s="90"/>
      <c r="M1002" s="90"/>
      <c r="N1002" s="90"/>
    </row>
    <row r="1003" spans="2:14" x14ac:dyDescent="0.2">
      <c r="B1003" s="133" t="s">
        <v>45</v>
      </c>
      <c r="C1003" s="135" t="s">
        <v>72</v>
      </c>
      <c r="D1003" s="137" t="s">
        <v>73</v>
      </c>
      <c r="E1003" s="137" t="s">
        <v>74</v>
      </c>
      <c r="F1003" s="137" t="s">
        <v>100</v>
      </c>
      <c r="G1003" s="137" t="s">
        <v>75</v>
      </c>
      <c r="H1003" s="137" t="s">
        <v>8</v>
      </c>
      <c r="I1003" s="138" t="s">
        <v>76</v>
      </c>
      <c r="J1003" s="138"/>
      <c r="K1003" s="138"/>
      <c r="L1003" s="138"/>
      <c r="M1003" s="139" t="s">
        <v>77</v>
      </c>
      <c r="N1003" s="140" t="s">
        <v>78</v>
      </c>
    </row>
    <row r="1004" spans="2:14" x14ac:dyDescent="0.2">
      <c r="B1004" s="134"/>
      <c r="C1004" s="136"/>
      <c r="D1004" s="137"/>
      <c r="E1004" s="137"/>
      <c r="F1004" s="137"/>
      <c r="G1004" s="137"/>
      <c r="H1004" s="137"/>
      <c r="I1004" s="105" t="s">
        <v>79</v>
      </c>
      <c r="J1004" s="105" t="s">
        <v>80</v>
      </c>
      <c r="K1004" s="105" t="s">
        <v>81</v>
      </c>
      <c r="L1004" s="105" t="s">
        <v>82</v>
      </c>
      <c r="M1004" s="139"/>
      <c r="N1004" s="141"/>
    </row>
    <row r="1005" spans="2:14" x14ac:dyDescent="0.2">
      <c r="B1005" s="122" t="s">
        <v>83</v>
      </c>
      <c r="C1005" s="123"/>
      <c r="D1005" s="123"/>
      <c r="E1005" s="123"/>
      <c r="F1005" s="123"/>
      <c r="G1005" s="124"/>
      <c r="H1005" s="106" t="s">
        <v>17</v>
      </c>
      <c r="I1005" s="107">
        <v>108.37</v>
      </c>
      <c r="J1005" s="107">
        <v>77.22</v>
      </c>
      <c r="K1005" s="107">
        <v>39.119999999999997</v>
      </c>
      <c r="L1005" s="107"/>
      <c r="M1005" s="107">
        <v>6.18</v>
      </c>
      <c r="N1005" s="107"/>
    </row>
    <row r="1006" spans="2:14" x14ac:dyDescent="0.2">
      <c r="B1006" s="125"/>
      <c r="C1006" s="126"/>
      <c r="D1006" s="126"/>
      <c r="E1006" s="126"/>
      <c r="F1006" s="126"/>
      <c r="G1006" s="127"/>
      <c r="H1006" s="106" t="s">
        <v>24</v>
      </c>
      <c r="I1006" s="107">
        <v>810.55</v>
      </c>
      <c r="J1006" s="107">
        <v>579.15</v>
      </c>
      <c r="K1006" s="107">
        <v>291.38</v>
      </c>
      <c r="L1006" s="107"/>
      <c r="M1006" s="107">
        <v>25.23</v>
      </c>
      <c r="N1006" s="107"/>
    </row>
    <row r="1007" spans="2:14" x14ac:dyDescent="0.2">
      <c r="B1007" s="125"/>
      <c r="C1007" s="126"/>
      <c r="D1007" s="126"/>
      <c r="E1007" s="126"/>
      <c r="F1007" s="126"/>
      <c r="G1007" s="127"/>
      <c r="H1007" s="106" t="s">
        <v>19</v>
      </c>
      <c r="I1007" s="107">
        <v>64.349999999999994</v>
      </c>
      <c r="J1007" s="107">
        <v>46.85</v>
      </c>
      <c r="K1007" s="107">
        <v>23.94</v>
      </c>
      <c r="L1007" s="107"/>
      <c r="M1007" s="107">
        <v>1.29</v>
      </c>
      <c r="N1007" s="107"/>
    </row>
    <row r="1008" spans="2:14" x14ac:dyDescent="0.2">
      <c r="B1008" s="125"/>
      <c r="C1008" s="126"/>
      <c r="D1008" s="126"/>
      <c r="E1008" s="126"/>
      <c r="F1008" s="126"/>
      <c r="G1008" s="127"/>
      <c r="H1008" s="106" t="s">
        <v>33</v>
      </c>
      <c r="I1008" s="107">
        <v>64.349999999999994</v>
      </c>
      <c r="J1008" s="107">
        <v>46.85</v>
      </c>
      <c r="K1008" s="107">
        <v>23.94</v>
      </c>
      <c r="L1008" s="107"/>
      <c r="M1008" s="107">
        <v>1.29</v>
      </c>
      <c r="N1008" s="107"/>
    </row>
    <row r="1009" spans="2:15" x14ac:dyDescent="0.2">
      <c r="B1009" s="128"/>
      <c r="C1009" s="129"/>
      <c r="D1009" s="129"/>
      <c r="E1009" s="129"/>
      <c r="F1009" s="129"/>
      <c r="G1009" s="130"/>
      <c r="H1009" s="106" t="s">
        <v>18</v>
      </c>
      <c r="I1009" s="107">
        <v>20.59</v>
      </c>
      <c r="J1009" s="107">
        <v>15.7</v>
      </c>
      <c r="K1009" s="107">
        <v>7.98</v>
      </c>
      <c r="L1009" s="107"/>
      <c r="M1009" s="107">
        <v>0.51</v>
      </c>
      <c r="N1009" s="107"/>
    </row>
    <row r="1010" spans="2:15" x14ac:dyDescent="0.2">
      <c r="B1010" s="108" t="s">
        <v>32</v>
      </c>
      <c r="C1010" s="105" t="s">
        <v>84</v>
      </c>
      <c r="D1010" s="108">
        <v>71</v>
      </c>
      <c r="E1010" s="108">
        <v>24</v>
      </c>
      <c r="F1010" s="108">
        <v>1</v>
      </c>
      <c r="G1010" s="109">
        <v>10</v>
      </c>
      <c r="H1010" s="110" t="s">
        <v>17</v>
      </c>
      <c r="I1010" s="111">
        <v>14</v>
      </c>
      <c r="J1010" s="111">
        <v>540.6</v>
      </c>
      <c r="K1010" s="111">
        <v>19.600000000000001</v>
      </c>
      <c r="L1010" s="92">
        <f>IFERROR(SUM(I1010,J1010,K1010),"")</f>
        <v>574.20000000000005</v>
      </c>
      <c r="M1010" s="112">
        <v>166</v>
      </c>
      <c r="N1010" s="92">
        <f>IFERROR(SUM(L1010,M1010),"")</f>
        <v>740.2</v>
      </c>
      <c r="O1010" s="91" t="s">
        <v>242</v>
      </c>
    </row>
    <row r="1011" spans="2:15" x14ac:dyDescent="0.2">
      <c r="B1011" s="105"/>
      <c r="C1011" s="105"/>
      <c r="D1011" s="105"/>
      <c r="E1011" s="105"/>
      <c r="F1011" s="105"/>
      <c r="G1011" s="105"/>
      <c r="H1011" s="93" t="s">
        <v>85</v>
      </c>
      <c r="I1011" s="94">
        <f>IFERROR(I1010*I1005,"")</f>
        <v>1517.18</v>
      </c>
      <c r="J1011" s="94">
        <f t="shared" ref="J1011:K1011" si="171">IFERROR(J1010*J1005,"")</f>
        <v>41745.131999999998</v>
      </c>
      <c r="K1011" s="94">
        <f t="shared" si="171"/>
        <v>766.75199999999995</v>
      </c>
      <c r="L1011" s="94">
        <f>IFERROR(SUM(I1011,J1011,K1011),"")</f>
        <v>44029.063999999998</v>
      </c>
      <c r="M1011" s="94">
        <f>IFERROR(M1010*M1005,"")</f>
        <v>1025.8799999999999</v>
      </c>
      <c r="N1011" s="94">
        <f>IFERROR(SUM(L1011,M1011),"")</f>
        <v>45054.943999999996</v>
      </c>
      <c r="O1011" s="91" t="s">
        <v>353</v>
      </c>
    </row>
    <row r="1012" spans="2:15" x14ac:dyDescent="0.2">
      <c r="B1012" s="105"/>
      <c r="C1012" s="105"/>
      <c r="D1012" s="105"/>
      <c r="E1012" s="105"/>
      <c r="F1012" s="105"/>
      <c r="G1012" s="105"/>
      <c r="H1012" s="110" t="s">
        <v>24</v>
      </c>
      <c r="I1012" s="111"/>
      <c r="J1012" s="111" t="str">
        <f>IFERROR(INDEX(Извещение!$J$7:$T$79,MATCH(CONCATENATE(РАСЧЕТ!B1010,"/",РАСЧЕТ!D1010,"/",РАСЧЕТ!E1010,"/",F1010,"/",H1012),Извещение!#REF!,0),3),"")</f>
        <v/>
      </c>
      <c r="K1012" s="111" t="str">
        <f>IFERROR(INDEX(Извещение!$J$7:$T$79,MATCH(CONCATENATE(РАСЧЕТ!B1010,"/",РАСЧЕТ!D1010,"/",РАСЧЕТ!E1010,"/",F1010,"/",H1012),Извещение!#REF!,0),4),"")</f>
        <v/>
      </c>
      <c r="L1012" s="92">
        <f t="shared" ref="L1012:L1021" si="172">IFERROR(SUM(I1012,J1012,K1012),"")</f>
        <v>0</v>
      </c>
      <c r="M1012" s="112" t="str">
        <f>IFERROR(INDEX(Извещение!$J$7:$T$79,MATCH(CONCATENATE(РАСЧЕТ!B1010,"/",РАСЧЕТ!D1010,"/",РАСЧЕТ!E1010,"/",F1010,"/",H1012),Извещение!#REF!,0),6),"")</f>
        <v/>
      </c>
      <c r="N1012" s="92">
        <f t="shared" ref="N1012" si="173">IFERROR(SUM(L1012,M1012),"")</f>
        <v>0</v>
      </c>
      <c r="O1012" s="91" t="s">
        <v>354</v>
      </c>
    </row>
    <row r="1013" spans="2:15" x14ac:dyDescent="0.2">
      <c r="B1013" s="105"/>
      <c r="C1013" s="105"/>
      <c r="D1013" s="105"/>
      <c r="E1013" s="105"/>
      <c r="F1013" s="105"/>
      <c r="G1013" s="105"/>
      <c r="H1013" s="93" t="s">
        <v>85</v>
      </c>
      <c r="I1013" s="94">
        <f>IFERROR(I1012*I1006,"")</f>
        <v>0</v>
      </c>
      <c r="J1013" s="94" t="str">
        <f t="shared" ref="J1013:K1013" si="174">IFERROR(J1012*J1006,"")</f>
        <v/>
      </c>
      <c r="K1013" s="94" t="str">
        <f t="shared" si="174"/>
        <v/>
      </c>
      <c r="L1013" s="94">
        <f t="shared" si="172"/>
        <v>0</v>
      </c>
      <c r="M1013" s="94" t="str">
        <f t="shared" ref="M1013" si="175">IFERROR(M1012*M1006,"")</f>
        <v/>
      </c>
      <c r="N1013" s="94">
        <f>IFERROR(SUM(L1013,M1013),"")</f>
        <v>0</v>
      </c>
      <c r="O1013" s="91" t="s">
        <v>353</v>
      </c>
    </row>
    <row r="1014" spans="2:15" x14ac:dyDescent="0.2">
      <c r="B1014" s="105"/>
      <c r="C1014" s="105"/>
      <c r="D1014" s="105"/>
      <c r="E1014" s="105"/>
      <c r="F1014" s="105"/>
      <c r="G1014" s="105"/>
      <c r="H1014" s="95" t="s">
        <v>19</v>
      </c>
      <c r="I1014" s="112"/>
      <c r="J1014" s="112"/>
      <c r="K1014" s="112"/>
      <c r="L1014" s="92">
        <f t="shared" si="172"/>
        <v>0</v>
      </c>
      <c r="M1014" s="112"/>
      <c r="N1014" s="92">
        <f t="shared" ref="N1014" si="176">IFERROR(SUM(L1014,M1014),"")</f>
        <v>0</v>
      </c>
      <c r="O1014" s="91" t="s">
        <v>355</v>
      </c>
    </row>
    <row r="1015" spans="2:15" x14ac:dyDescent="0.2">
      <c r="B1015" s="105"/>
      <c r="C1015" s="105"/>
      <c r="D1015" s="105"/>
      <c r="E1015" s="105"/>
      <c r="F1015" s="105"/>
      <c r="G1015" s="105"/>
      <c r="H1015" s="93" t="s">
        <v>85</v>
      </c>
      <c r="I1015" s="94">
        <f>IFERROR(I1014*I1007,"")</f>
        <v>0</v>
      </c>
      <c r="J1015" s="94">
        <f>IFERROR(J1014*J1007,"")</f>
        <v>0</v>
      </c>
      <c r="K1015" s="94">
        <f>IFERROR(K1014*K1007,"")</f>
        <v>0</v>
      </c>
      <c r="L1015" s="94">
        <f t="shared" si="172"/>
        <v>0</v>
      </c>
      <c r="M1015" s="94">
        <f>IFERROR(M1014*M1007,"")</f>
        <v>0</v>
      </c>
      <c r="N1015" s="94">
        <f>IFERROR(SUM(L1015,M1015),"")</f>
        <v>0</v>
      </c>
      <c r="O1015" s="91" t="s">
        <v>353</v>
      </c>
    </row>
    <row r="1016" spans="2:15" x14ac:dyDescent="0.2">
      <c r="B1016" s="105"/>
      <c r="C1016" s="105"/>
      <c r="D1016" s="105"/>
      <c r="E1016" s="105"/>
      <c r="F1016" s="105"/>
      <c r="G1016" s="105"/>
      <c r="H1016" s="95" t="s">
        <v>33</v>
      </c>
      <c r="I1016" s="112">
        <v>132.19999999999999</v>
      </c>
      <c r="J1016" s="112">
        <v>352</v>
      </c>
      <c r="K1016" s="112">
        <v>21.4</v>
      </c>
      <c r="L1016" s="92">
        <f t="shared" si="172"/>
        <v>505.59999999999997</v>
      </c>
      <c r="M1016" s="112">
        <v>200.3</v>
      </c>
      <c r="N1016" s="92">
        <f t="shared" ref="N1016" si="177">IFERROR(SUM(L1016,M1016),"")</f>
        <v>705.9</v>
      </c>
      <c r="O1016" s="91" t="s">
        <v>243</v>
      </c>
    </row>
    <row r="1017" spans="2:15" x14ac:dyDescent="0.2">
      <c r="B1017" s="105"/>
      <c r="C1017" s="105"/>
      <c r="D1017" s="105"/>
      <c r="E1017" s="105"/>
      <c r="F1017" s="105"/>
      <c r="G1017" s="105"/>
      <c r="H1017" s="93" t="s">
        <v>85</v>
      </c>
      <c r="I1017" s="94">
        <f>IFERROR(I1016*I1008,"")</f>
        <v>8507.0699999999979</v>
      </c>
      <c r="J1017" s="94">
        <f>IFERROR(J1016*J1008,"")</f>
        <v>16491.2</v>
      </c>
      <c r="K1017" s="94">
        <f>IFERROR(K1016*K1008,"")</f>
        <v>512.31600000000003</v>
      </c>
      <c r="L1017" s="94">
        <f t="shared" si="172"/>
        <v>25510.585999999996</v>
      </c>
      <c r="M1017" s="94">
        <f>IFERROR(M1016*M1008,"")</f>
        <v>258.387</v>
      </c>
      <c r="N1017" s="94">
        <f>IFERROR(SUM(L1017,M1017),"")</f>
        <v>25768.972999999994</v>
      </c>
      <c r="O1017" s="91" t="s">
        <v>353</v>
      </c>
    </row>
    <row r="1018" spans="2:15" x14ac:dyDescent="0.2">
      <c r="B1018" s="105"/>
      <c r="C1018" s="105"/>
      <c r="D1018" s="105"/>
      <c r="E1018" s="105"/>
      <c r="F1018" s="105"/>
      <c r="G1018" s="105"/>
      <c r="H1018" s="95" t="s">
        <v>18</v>
      </c>
      <c r="I1018" s="112"/>
      <c r="J1018" s="112"/>
      <c r="K1018" s="112"/>
      <c r="L1018" s="92">
        <f t="shared" si="172"/>
        <v>0</v>
      </c>
      <c r="M1018" s="112"/>
      <c r="N1018" s="92">
        <f t="shared" ref="N1018" si="178">IFERROR(SUM(L1018,M1018),"")</f>
        <v>0</v>
      </c>
      <c r="O1018" s="91" t="s">
        <v>356</v>
      </c>
    </row>
    <row r="1019" spans="2:15" x14ac:dyDescent="0.2">
      <c r="B1019" s="105"/>
      <c r="C1019" s="105"/>
      <c r="D1019" s="105"/>
      <c r="E1019" s="105"/>
      <c r="F1019" s="105"/>
      <c r="G1019" s="105"/>
      <c r="H1019" s="93" t="s">
        <v>85</v>
      </c>
      <c r="I1019" s="94">
        <f>IFERROR(I1018*I1009,"")</f>
        <v>0</v>
      </c>
      <c r="J1019" s="94">
        <f>IFERROR(J1018*J1009,"")</f>
        <v>0</v>
      </c>
      <c r="K1019" s="94">
        <f>IFERROR(K1018*K1009,"")</f>
        <v>0</v>
      </c>
      <c r="L1019" s="94">
        <f t="shared" si="172"/>
        <v>0</v>
      </c>
      <c r="M1019" s="94">
        <f>IFERROR(M1018*M1009,"")</f>
        <v>0</v>
      </c>
      <c r="N1019" s="94">
        <f>IFERROR(SUM(L1019,M1019),"")</f>
        <v>0</v>
      </c>
      <c r="O1019" s="91" t="s">
        <v>353</v>
      </c>
    </row>
    <row r="1020" spans="2:15" x14ac:dyDescent="0.2">
      <c r="B1020" s="105"/>
      <c r="C1020" s="105"/>
      <c r="D1020" s="105"/>
      <c r="E1020" s="105"/>
      <c r="F1020" s="105"/>
      <c r="G1020" s="105"/>
      <c r="H1020" s="96" t="s">
        <v>86</v>
      </c>
      <c r="I1020" s="97">
        <f ca="1">SUM(I1010:OFFSET(I1020,-1,0))-I1021</f>
        <v>146.19999999999891</v>
      </c>
      <c r="J1020" s="97">
        <f ca="1">SUM(J1010:OFFSET(J1020,-1,0))-J1021</f>
        <v>892.60000000000582</v>
      </c>
      <c r="K1020" s="97">
        <f ca="1">SUM(K1010:OFFSET(K1020,-1,0))-K1021</f>
        <v>41</v>
      </c>
      <c r="L1020" s="97">
        <f t="shared" ca="1" si="172"/>
        <v>1079.8000000000047</v>
      </c>
      <c r="M1020" s="97">
        <f ca="1">SUM(M1010:OFFSET(M1020,-1,0))-M1021</f>
        <v>366.29999999999995</v>
      </c>
      <c r="N1020" s="97">
        <f t="shared" ref="N1020" ca="1" si="179">IFERROR(SUM(L1020,M1020),"")</f>
        <v>1446.1000000000047</v>
      </c>
      <c r="O1020" s="91" t="s">
        <v>357</v>
      </c>
    </row>
    <row r="1021" spans="2:15" x14ac:dyDescent="0.2">
      <c r="B1021" s="105"/>
      <c r="C1021" s="105"/>
      <c r="D1021" s="105"/>
      <c r="E1021" s="105"/>
      <c r="F1021" s="105"/>
      <c r="G1021" s="105"/>
      <c r="H1021" s="96" t="s">
        <v>101</v>
      </c>
      <c r="I1021" s="97">
        <f>SUMIF(H1010:H1019,"стоимость",I1010:I1019)</f>
        <v>10024.249999999998</v>
      </c>
      <c r="J1021" s="97">
        <f>SUMIF(H1010:H1019,"стоимость",J1010:J1019)</f>
        <v>58236.331999999995</v>
      </c>
      <c r="K1021" s="97">
        <f>SUMIF(H1010:H1019,"стоимость",K1010:K1019)</f>
        <v>1279.068</v>
      </c>
      <c r="L1021" s="97">
        <f t="shared" si="172"/>
        <v>69539.649999999994</v>
      </c>
      <c r="M1021" s="97">
        <f>SUMIF(H1010:H1019,"стоимость",M1010:M1019)</f>
        <v>1284.2669999999998</v>
      </c>
      <c r="N1021" s="97">
        <f>IFERROR(SUM(L1021,M1021),"")</f>
        <v>70823.916999999987</v>
      </c>
      <c r="O1021" s="91" t="s">
        <v>358</v>
      </c>
    </row>
    <row r="1022" spans="2:15" x14ac:dyDescent="0.2">
      <c r="B1022" s="113"/>
      <c r="C1022" s="113"/>
      <c r="D1022" s="113"/>
      <c r="E1022" s="113"/>
      <c r="F1022" s="113"/>
      <c r="G1022" s="114"/>
      <c r="H1022" s="98"/>
      <c r="I1022" s="98"/>
      <c r="J1022" s="98"/>
      <c r="K1022" s="98"/>
      <c r="L1022" s="99"/>
      <c r="M1022" s="98"/>
      <c r="N1022" s="98"/>
    </row>
    <row r="1023" spans="2:15" x14ac:dyDescent="0.2">
      <c r="B1023" s="131" t="s">
        <v>87</v>
      </c>
      <c r="C1023" s="131"/>
      <c r="D1023" s="131"/>
      <c r="E1023" s="131"/>
      <c r="F1023" s="115"/>
      <c r="G1023" s="90"/>
      <c r="H1023" s="90"/>
      <c r="I1023" s="90"/>
      <c r="J1023" s="98"/>
      <c r="K1023" s="98"/>
      <c r="L1023" s="99"/>
      <c r="M1023" s="98"/>
      <c r="N1023" s="98"/>
    </row>
    <row r="1024" spans="2:15" x14ac:dyDescent="0.2">
      <c r="B1024" s="120" t="s">
        <v>133</v>
      </c>
      <c r="C1024" s="120"/>
      <c r="D1024" s="120"/>
      <c r="E1024" s="120"/>
      <c r="F1024" s="120"/>
      <c r="G1024" s="120"/>
      <c r="H1024" s="120"/>
      <c r="I1024" s="120"/>
      <c r="J1024" s="98"/>
      <c r="K1024" s="98"/>
      <c r="L1024" s="99"/>
      <c r="M1024" s="98"/>
      <c r="N1024" s="98"/>
    </row>
    <row r="1025" spans="2:14" x14ac:dyDescent="0.2">
      <c r="B1025" s="120" t="s">
        <v>88</v>
      </c>
      <c r="C1025" s="120"/>
      <c r="D1025" s="120"/>
      <c r="E1025" s="120"/>
      <c r="F1025" s="120"/>
      <c r="G1025" s="120"/>
      <c r="H1025" s="120"/>
      <c r="I1025" s="120"/>
      <c r="J1025" s="98"/>
      <c r="K1025" s="98"/>
      <c r="L1025" s="99"/>
      <c r="M1025" s="98"/>
      <c r="N1025" s="98"/>
    </row>
    <row r="1026" spans="2:14" x14ac:dyDescent="0.2">
      <c r="B1026" s="120" t="s">
        <v>89</v>
      </c>
      <c r="C1026" s="120"/>
      <c r="D1026" s="120"/>
      <c r="E1026" s="120"/>
      <c r="F1026" s="120"/>
      <c r="G1026" s="120"/>
      <c r="H1026" s="120"/>
      <c r="I1026" s="120"/>
      <c r="J1026" s="98"/>
      <c r="K1026" s="98"/>
      <c r="L1026" s="99"/>
      <c r="M1026" s="98"/>
      <c r="N1026" s="98"/>
    </row>
    <row r="1027" spans="2:14" x14ac:dyDescent="0.2">
      <c r="B1027" s="120" t="s">
        <v>90</v>
      </c>
      <c r="C1027" s="120"/>
      <c r="D1027" s="120"/>
      <c r="E1027" s="120"/>
      <c r="F1027" s="120"/>
      <c r="G1027" s="120"/>
      <c r="H1027" s="120"/>
      <c r="I1027" s="120"/>
      <c r="J1027" s="98"/>
      <c r="K1027" s="98"/>
      <c r="L1027" s="99"/>
      <c r="M1027" s="98"/>
      <c r="N1027" s="98"/>
    </row>
    <row r="1028" spans="2:14" x14ac:dyDescent="0.2">
      <c r="B1028" s="120" t="s">
        <v>91</v>
      </c>
      <c r="C1028" s="120"/>
      <c r="D1028" s="120"/>
      <c r="E1028" s="120"/>
      <c r="F1028" s="120"/>
      <c r="G1028" s="120"/>
      <c r="H1028" s="120"/>
      <c r="I1028" s="120"/>
      <c r="J1028" s="90"/>
      <c r="K1028" s="90"/>
      <c r="L1028" s="90"/>
      <c r="M1028" s="90"/>
      <c r="N1028" s="90"/>
    </row>
    <row r="1029" spans="2:14" x14ac:dyDescent="0.2">
      <c r="B1029" s="120" t="s">
        <v>92</v>
      </c>
      <c r="C1029" s="120"/>
      <c r="D1029" s="120"/>
      <c r="E1029" s="120"/>
      <c r="F1029" s="120"/>
      <c r="G1029" s="120"/>
      <c r="H1029" s="120"/>
      <c r="I1029" s="120"/>
      <c r="J1029" s="90"/>
      <c r="K1029" s="90"/>
      <c r="L1029" s="90"/>
      <c r="M1029" s="90"/>
      <c r="N1029" s="90"/>
    </row>
    <row r="1030" spans="2:14" x14ac:dyDescent="0.2">
      <c r="B1030" s="120" t="s">
        <v>93</v>
      </c>
      <c r="C1030" s="120"/>
      <c r="D1030" s="120"/>
      <c r="E1030" s="120"/>
      <c r="F1030" s="120"/>
      <c r="G1030" s="120"/>
      <c r="H1030" s="120"/>
      <c r="I1030" s="120"/>
      <c r="J1030" s="90"/>
      <c r="K1030" s="90"/>
      <c r="L1030" s="90"/>
      <c r="M1030" s="90"/>
      <c r="N1030" s="90"/>
    </row>
    <row r="1031" spans="2:14" x14ac:dyDescent="0.2">
      <c r="B1031" s="120" t="s">
        <v>94</v>
      </c>
      <c r="C1031" s="120"/>
      <c r="D1031" s="120"/>
      <c r="E1031" s="120"/>
      <c r="F1031" s="120"/>
      <c r="G1031" s="120"/>
      <c r="H1031" s="120"/>
      <c r="I1031" s="120"/>
      <c r="J1031" s="90"/>
      <c r="K1031" s="90"/>
      <c r="L1031" s="90"/>
      <c r="M1031" s="90"/>
      <c r="N1031" s="90"/>
    </row>
    <row r="1032" spans="2:14" x14ac:dyDescent="0.2">
      <c r="B1032" s="116"/>
      <c r="C1032" s="116"/>
      <c r="D1032" s="116"/>
      <c r="E1032" s="116"/>
      <c r="F1032" s="116"/>
      <c r="G1032" s="116"/>
      <c r="H1032" s="116"/>
      <c r="I1032" s="116"/>
      <c r="J1032" s="90"/>
      <c r="K1032" s="90"/>
      <c r="L1032" s="90"/>
      <c r="M1032" s="90"/>
      <c r="N1032" s="90"/>
    </row>
    <row r="1033" spans="2:14" x14ac:dyDescent="0.2">
      <c r="B1033" s="90" t="s">
        <v>95</v>
      </c>
      <c r="C1033" s="90"/>
      <c r="D1033" s="90"/>
      <c r="E1033" s="90"/>
      <c r="F1033" s="90"/>
      <c r="G1033" s="90"/>
      <c r="H1033" s="90"/>
      <c r="I1033" s="90"/>
      <c r="J1033" s="90" t="s">
        <v>96</v>
      </c>
      <c r="K1033" s="90"/>
      <c r="L1033" s="90"/>
      <c r="M1033" s="90"/>
      <c r="N1033" s="90"/>
    </row>
    <row r="1034" spans="2:14" x14ac:dyDescent="0.2">
      <c r="B1034" s="117" t="s">
        <v>132</v>
      </c>
      <c r="C1034" s="117"/>
      <c r="D1034" s="90"/>
      <c r="E1034" s="90"/>
      <c r="F1034" s="90"/>
      <c r="G1034" s="90"/>
      <c r="H1034" s="90"/>
      <c r="I1034" s="90"/>
      <c r="J1034" s="117"/>
      <c r="K1034" s="117"/>
      <c r="L1034" s="117"/>
      <c r="M1034" s="90"/>
      <c r="N1034" s="90"/>
    </row>
    <row r="1035" spans="2:14" x14ac:dyDescent="0.2">
      <c r="B1035" s="101" t="s">
        <v>97</v>
      </c>
      <c r="C1035" s="90"/>
      <c r="D1035" s="90"/>
      <c r="E1035" s="90"/>
      <c r="F1035" s="90"/>
      <c r="G1035" s="90"/>
      <c r="H1035" s="90"/>
      <c r="I1035" s="90"/>
      <c r="J1035" s="90" t="s">
        <v>97</v>
      </c>
      <c r="K1035" s="90"/>
      <c r="L1035" s="90"/>
      <c r="M1035" s="90"/>
      <c r="N1035" s="90"/>
    </row>
    <row r="1036" spans="2:14" x14ac:dyDescent="0.2">
      <c r="B1036" s="90"/>
      <c r="C1036" s="90"/>
      <c r="D1036" s="90"/>
      <c r="E1036" s="90"/>
      <c r="F1036" s="90"/>
      <c r="G1036" s="90"/>
      <c r="H1036" s="90"/>
      <c r="I1036" s="90"/>
      <c r="J1036" s="90"/>
      <c r="K1036" s="90"/>
      <c r="L1036" s="90"/>
      <c r="M1036" s="90"/>
      <c r="N1036" s="90"/>
    </row>
    <row r="1037" spans="2:14" x14ac:dyDescent="0.2">
      <c r="B1037" s="117"/>
      <c r="C1037" s="117"/>
      <c r="D1037" s="90"/>
      <c r="E1037" s="90"/>
      <c r="F1037" s="90"/>
      <c r="G1037" s="90"/>
      <c r="H1037" s="90"/>
      <c r="I1037" s="90"/>
      <c r="J1037" s="117"/>
      <c r="K1037" s="117"/>
      <c r="L1037" s="117"/>
      <c r="M1037" s="90"/>
      <c r="N1037" s="90"/>
    </row>
    <row r="1038" spans="2:14" x14ac:dyDescent="0.2">
      <c r="B1038" s="102" t="s">
        <v>98</v>
      </c>
      <c r="C1038" s="90"/>
      <c r="D1038" s="90"/>
      <c r="E1038" s="90"/>
      <c r="F1038" s="90"/>
      <c r="G1038" s="90"/>
      <c r="H1038" s="90"/>
      <c r="I1038" s="90"/>
      <c r="J1038" s="121" t="s">
        <v>98</v>
      </c>
      <c r="K1038" s="121"/>
      <c r="L1038" s="121"/>
      <c r="M1038" s="90"/>
      <c r="N1038" s="90"/>
    </row>
    <row r="1039" spans="2:14" x14ac:dyDescent="0.2">
      <c r="B1039" s="90"/>
      <c r="C1039" s="90"/>
      <c r="D1039" s="90"/>
      <c r="E1039" s="90"/>
      <c r="F1039" s="90"/>
      <c r="G1039" s="90"/>
      <c r="H1039" s="90"/>
      <c r="I1039" s="90"/>
      <c r="J1039" s="90"/>
      <c r="K1039" s="90"/>
      <c r="L1039" s="90"/>
      <c r="M1039" s="90"/>
      <c r="N1039" s="90"/>
    </row>
    <row r="1040" spans="2:14" x14ac:dyDescent="0.2">
      <c r="B1040" s="116" t="s">
        <v>99</v>
      </c>
      <c r="C1040" s="90"/>
      <c r="D1040" s="90"/>
      <c r="E1040" s="90"/>
      <c r="F1040" s="90"/>
      <c r="G1040" s="90"/>
      <c r="H1040" s="90"/>
      <c r="I1040" s="90"/>
      <c r="J1040" s="90" t="s">
        <v>99</v>
      </c>
      <c r="K1040" s="90"/>
      <c r="L1040" s="90"/>
      <c r="M1040" s="90"/>
      <c r="N1040" s="90"/>
    </row>
    <row r="1042" spans="2:14" x14ac:dyDescent="0.2">
      <c r="B1042" s="90"/>
      <c r="C1042" s="90"/>
      <c r="D1042" s="90"/>
      <c r="E1042" s="90"/>
      <c r="F1042" s="90"/>
      <c r="G1042" s="90"/>
      <c r="H1042" s="90"/>
      <c r="I1042" s="90"/>
      <c r="J1042" s="90"/>
      <c r="K1042" s="90"/>
      <c r="M1042" s="90"/>
      <c r="N1042" s="103" t="s">
        <v>62</v>
      </c>
    </row>
    <row r="1043" spans="2:14" x14ac:dyDescent="0.2">
      <c r="B1043" s="90"/>
      <c r="C1043" s="90"/>
      <c r="D1043" s="90"/>
      <c r="E1043" s="90"/>
      <c r="F1043" s="90"/>
      <c r="G1043" s="90"/>
      <c r="H1043" s="90"/>
      <c r="I1043" s="90"/>
      <c r="J1043" s="90"/>
      <c r="K1043" s="90"/>
      <c r="M1043" s="90"/>
      <c r="N1043" s="103" t="s">
        <v>63</v>
      </c>
    </row>
    <row r="1044" spans="2:14" x14ac:dyDescent="0.2">
      <c r="B1044" s="90"/>
      <c r="C1044" s="90"/>
      <c r="D1044" s="90"/>
      <c r="E1044" s="90"/>
      <c r="F1044" s="90"/>
      <c r="G1044" s="90"/>
      <c r="H1044" s="90"/>
      <c r="I1044" s="90"/>
      <c r="J1044" s="90"/>
      <c r="K1044" s="90"/>
      <c r="M1044" s="90"/>
      <c r="N1044" s="103" t="s">
        <v>64</v>
      </c>
    </row>
    <row r="1045" spans="2:14" x14ac:dyDescent="0.2">
      <c r="B1045" s="90"/>
      <c r="C1045" s="90"/>
      <c r="D1045" s="90"/>
      <c r="E1045" s="90"/>
      <c r="F1045" s="90"/>
      <c r="G1045" s="90"/>
      <c r="H1045" s="90"/>
      <c r="I1045" s="90"/>
      <c r="J1045" s="90"/>
      <c r="K1045" s="90"/>
      <c r="L1045" s="90"/>
      <c r="M1045" s="90"/>
      <c r="N1045" s="90"/>
    </row>
    <row r="1046" spans="2:14" x14ac:dyDescent="0.2">
      <c r="B1046" s="90"/>
      <c r="C1046" s="132" t="s">
        <v>65</v>
      </c>
      <c r="D1046" s="132"/>
      <c r="E1046" s="132"/>
      <c r="F1046" s="132"/>
      <c r="G1046" s="132"/>
      <c r="H1046" s="132"/>
      <c r="I1046" s="132"/>
      <c r="J1046" s="132"/>
      <c r="K1046" s="132"/>
      <c r="L1046" s="132"/>
      <c r="M1046" s="90"/>
      <c r="N1046" s="90"/>
    </row>
    <row r="1047" spans="2:14" x14ac:dyDescent="0.2">
      <c r="B1047" s="90"/>
      <c r="C1047" s="132" t="s">
        <v>66</v>
      </c>
      <c r="D1047" s="132"/>
      <c r="E1047" s="132"/>
      <c r="F1047" s="132"/>
      <c r="G1047" s="132"/>
      <c r="H1047" s="132"/>
      <c r="I1047" s="132"/>
      <c r="J1047" s="132"/>
      <c r="K1047" s="132"/>
      <c r="L1047" s="132"/>
      <c r="M1047" s="90"/>
      <c r="N1047" s="90"/>
    </row>
    <row r="1048" spans="2:14" x14ac:dyDescent="0.2">
      <c r="B1048" s="90" t="s">
        <v>67</v>
      </c>
      <c r="C1048" s="104"/>
      <c r="D1048" s="104"/>
      <c r="E1048" s="104"/>
      <c r="F1048" s="104"/>
      <c r="G1048" s="104"/>
      <c r="H1048" s="104"/>
      <c r="I1048" s="104"/>
      <c r="J1048" s="104"/>
      <c r="K1048" s="104"/>
      <c r="L1048" s="132" t="s">
        <v>68</v>
      </c>
      <c r="M1048" s="132"/>
      <c r="N1048" s="132"/>
    </row>
    <row r="1049" spans="2:14" x14ac:dyDescent="0.2">
      <c r="B1049" s="90"/>
      <c r="C1049" s="104"/>
      <c r="D1049" s="104"/>
      <c r="E1049" s="104"/>
      <c r="F1049" s="104"/>
      <c r="G1049" s="104"/>
      <c r="H1049" s="104"/>
      <c r="I1049" s="104"/>
      <c r="J1049" s="104"/>
      <c r="K1049" s="104"/>
      <c r="L1049" s="104"/>
      <c r="M1049" s="104"/>
      <c r="N1049" s="104"/>
    </row>
    <row r="1050" spans="2:14" x14ac:dyDescent="0.2">
      <c r="B1050" s="90" t="s">
        <v>69</v>
      </c>
      <c r="C1050" s="104"/>
      <c r="D1050" s="104"/>
      <c r="E1050" s="104"/>
      <c r="F1050" s="104"/>
      <c r="G1050" s="104"/>
      <c r="H1050" s="104"/>
      <c r="I1050" s="104"/>
      <c r="J1050" s="104"/>
      <c r="K1050" s="104"/>
      <c r="L1050" s="104"/>
      <c r="M1050" s="104"/>
      <c r="N1050" s="104"/>
    </row>
    <row r="1051" spans="2:14" x14ac:dyDescent="0.2">
      <c r="B1051" s="90" t="s">
        <v>70</v>
      </c>
      <c r="C1051" s="104"/>
      <c r="D1051" s="104"/>
      <c r="E1051" s="104"/>
      <c r="F1051" s="104"/>
      <c r="G1051" s="104"/>
      <c r="H1051" s="104"/>
      <c r="I1051" s="104"/>
      <c r="J1051" s="104"/>
      <c r="K1051" s="104"/>
      <c r="L1051" s="104"/>
      <c r="M1051" s="104"/>
      <c r="N1051" s="104"/>
    </row>
    <row r="1052" spans="2:14" x14ac:dyDescent="0.2">
      <c r="B1052" s="90" t="s">
        <v>71</v>
      </c>
      <c r="C1052" s="104"/>
      <c r="D1052" s="104"/>
      <c r="E1052" s="104"/>
      <c r="F1052" s="104"/>
      <c r="G1052" s="104"/>
      <c r="H1052" s="104"/>
      <c r="I1052" s="104"/>
      <c r="J1052" s="104"/>
      <c r="K1052" s="104"/>
      <c r="L1052" s="104"/>
      <c r="M1052" s="104"/>
      <c r="N1052" s="104"/>
    </row>
    <row r="1053" spans="2:14" x14ac:dyDescent="0.2">
      <c r="B1053" s="90"/>
      <c r="C1053" s="104"/>
      <c r="D1053" s="104"/>
      <c r="E1053" s="104"/>
      <c r="F1053" s="104"/>
      <c r="G1053" s="104"/>
      <c r="H1053" s="104"/>
      <c r="I1053" s="104"/>
      <c r="J1053" s="104"/>
      <c r="K1053" s="104"/>
      <c r="L1053" s="104"/>
      <c r="M1053" s="104"/>
      <c r="N1053" s="104"/>
    </row>
    <row r="1054" spans="2:14" x14ac:dyDescent="0.2">
      <c r="B1054" s="90"/>
      <c r="C1054" s="90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</row>
    <row r="1055" spans="2:14" x14ac:dyDescent="0.2">
      <c r="B1055" s="133" t="s">
        <v>45</v>
      </c>
      <c r="C1055" s="135" t="s">
        <v>72</v>
      </c>
      <c r="D1055" s="137" t="s">
        <v>73</v>
      </c>
      <c r="E1055" s="137" t="s">
        <v>74</v>
      </c>
      <c r="F1055" s="137" t="s">
        <v>100</v>
      </c>
      <c r="G1055" s="137" t="s">
        <v>75</v>
      </c>
      <c r="H1055" s="137" t="s">
        <v>8</v>
      </c>
      <c r="I1055" s="138" t="s">
        <v>76</v>
      </c>
      <c r="J1055" s="138"/>
      <c r="K1055" s="138"/>
      <c r="L1055" s="138"/>
      <c r="M1055" s="139" t="s">
        <v>77</v>
      </c>
      <c r="N1055" s="140" t="s">
        <v>78</v>
      </c>
    </row>
    <row r="1056" spans="2:14" x14ac:dyDescent="0.2">
      <c r="B1056" s="134"/>
      <c r="C1056" s="136"/>
      <c r="D1056" s="137"/>
      <c r="E1056" s="137"/>
      <c r="F1056" s="137"/>
      <c r="G1056" s="137"/>
      <c r="H1056" s="137"/>
      <c r="I1056" s="105" t="s">
        <v>79</v>
      </c>
      <c r="J1056" s="105" t="s">
        <v>80</v>
      </c>
      <c r="K1056" s="105" t="s">
        <v>81</v>
      </c>
      <c r="L1056" s="105" t="s">
        <v>82</v>
      </c>
      <c r="M1056" s="139"/>
      <c r="N1056" s="141"/>
    </row>
    <row r="1057" spans="2:15" x14ac:dyDescent="0.2">
      <c r="B1057" s="122" t="s">
        <v>83</v>
      </c>
      <c r="C1057" s="123"/>
      <c r="D1057" s="123"/>
      <c r="E1057" s="123"/>
      <c r="F1057" s="123"/>
      <c r="G1057" s="124"/>
      <c r="H1057" s="106" t="s">
        <v>17</v>
      </c>
      <c r="I1057" s="107">
        <v>108.37</v>
      </c>
      <c r="J1057" s="107">
        <v>77.22</v>
      </c>
      <c r="K1057" s="107">
        <v>39.119999999999997</v>
      </c>
      <c r="L1057" s="107"/>
      <c r="M1057" s="107">
        <v>6.18</v>
      </c>
      <c r="N1057" s="107"/>
    </row>
    <row r="1058" spans="2:15" x14ac:dyDescent="0.2">
      <c r="B1058" s="125"/>
      <c r="C1058" s="126"/>
      <c r="D1058" s="126"/>
      <c r="E1058" s="126"/>
      <c r="F1058" s="126"/>
      <c r="G1058" s="127"/>
      <c r="H1058" s="106" t="s">
        <v>24</v>
      </c>
      <c r="I1058" s="107">
        <v>810.55</v>
      </c>
      <c r="J1058" s="107">
        <v>579.15</v>
      </c>
      <c r="K1058" s="107">
        <v>291.38</v>
      </c>
      <c r="L1058" s="107"/>
      <c r="M1058" s="107">
        <v>25.23</v>
      </c>
      <c r="N1058" s="107"/>
    </row>
    <row r="1059" spans="2:15" x14ac:dyDescent="0.2">
      <c r="B1059" s="125"/>
      <c r="C1059" s="126"/>
      <c r="D1059" s="126"/>
      <c r="E1059" s="126"/>
      <c r="F1059" s="126"/>
      <c r="G1059" s="127"/>
      <c r="H1059" s="106" t="s">
        <v>19</v>
      </c>
      <c r="I1059" s="107">
        <v>64.349999999999994</v>
      </c>
      <c r="J1059" s="107">
        <v>46.85</v>
      </c>
      <c r="K1059" s="107">
        <v>23.94</v>
      </c>
      <c r="L1059" s="107"/>
      <c r="M1059" s="107">
        <v>1.29</v>
      </c>
      <c r="N1059" s="107"/>
    </row>
    <row r="1060" spans="2:15" x14ac:dyDescent="0.2">
      <c r="B1060" s="125"/>
      <c r="C1060" s="126"/>
      <c r="D1060" s="126"/>
      <c r="E1060" s="126"/>
      <c r="F1060" s="126"/>
      <c r="G1060" s="127"/>
      <c r="H1060" s="106" t="s">
        <v>33</v>
      </c>
      <c r="I1060" s="107">
        <v>64.349999999999994</v>
      </c>
      <c r="J1060" s="107">
        <v>46.85</v>
      </c>
      <c r="K1060" s="107">
        <v>23.94</v>
      </c>
      <c r="L1060" s="107"/>
      <c r="M1060" s="107">
        <v>1.29</v>
      </c>
      <c r="N1060" s="107"/>
    </row>
    <row r="1061" spans="2:15" x14ac:dyDescent="0.2">
      <c r="B1061" s="128"/>
      <c r="C1061" s="129"/>
      <c r="D1061" s="129"/>
      <c r="E1061" s="129"/>
      <c r="F1061" s="129"/>
      <c r="G1061" s="130"/>
      <c r="H1061" s="106" t="s">
        <v>18</v>
      </c>
      <c r="I1061" s="107">
        <v>20.59</v>
      </c>
      <c r="J1061" s="107">
        <v>15.7</v>
      </c>
      <c r="K1061" s="107">
        <v>7.98</v>
      </c>
      <c r="L1061" s="107"/>
      <c r="M1061" s="107">
        <v>0.51</v>
      </c>
      <c r="N1061" s="107"/>
    </row>
    <row r="1062" spans="2:15" x14ac:dyDescent="0.2">
      <c r="B1062" s="108" t="s">
        <v>32</v>
      </c>
      <c r="C1062" s="105" t="s">
        <v>84</v>
      </c>
      <c r="D1062" s="108">
        <v>76</v>
      </c>
      <c r="E1062" s="108">
        <v>3</v>
      </c>
      <c r="F1062" s="108">
        <v>1</v>
      </c>
      <c r="G1062" s="109">
        <v>10</v>
      </c>
      <c r="H1062" s="110" t="s">
        <v>17</v>
      </c>
      <c r="I1062" s="111">
        <v>113</v>
      </c>
      <c r="J1062" s="111">
        <v>363</v>
      </c>
      <c r="K1062" s="111">
        <v>48.6</v>
      </c>
      <c r="L1062" s="92">
        <f>IFERROR(SUM(I1062,J1062,K1062),"")</f>
        <v>524.6</v>
      </c>
      <c r="M1062" s="112">
        <v>229.2</v>
      </c>
      <c r="N1062" s="92">
        <f>IFERROR(SUM(L1062,M1062),"")</f>
        <v>753.8</v>
      </c>
      <c r="O1062" s="91" t="s">
        <v>245</v>
      </c>
    </row>
    <row r="1063" spans="2:15" x14ac:dyDescent="0.2">
      <c r="B1063" s="105"/>
      <c r="C1063" s="105"/>
      <c r="D1063" s="105"/>
      <c r="E1063" s="105"/>
      <c r="F1063" s="105"/>
      <c r="G1063" s="105"/>
      <c r="H1063" s="93" t="s">
        <v>85</v>
      </c>
      <c r="I1063" s="94">
        <f>IFERROR(I1062*I1057,"")</f>
        <v>12245.810000000001</v>
      </c>
      <c r="J1063" s="94">
        <f t="shared" ref="J1063:K1063" si="180">IFERROR(J1062*J1057,"")</f>
        <v>28030.86</v>
      </c>
      <c r="K1063" s="94">
        <f t="shared" si="180"/>
        <v>1901.232</v>
      </c>
      <c r="L1063" s="94">
        <f>IFERROR(SUM(I1063,J1063,K1063),"")</f>
        <v>42177.902000000002</v>
      </c>
      <c r="M1063" s="94">
        <f>IFERROR(M1062*M1057,"")</f>
        <v>1416.4559999999999</v>
      </c>
      <c r="N1063" s="94">
        <f>IFERROR(SUM(L1063,M1063),"")</f>
        <v>43594.358</v>
      </c>
      <c r="O1063" s="91" t="s">
        <v>359</v>
      </c>
    </row>
    <row r="1064" spans="2:15" x14ac:dyDescent="0.2">
      <c r="B1064" s="105"/>
      <c r="C1064" s="105"/>
      <c r="D1064" s="105"/>
      <c r="E1064" s="105"/>
      <c r="F1064" s="105"/>
      <c r="G1064" s="105"/>
      <c r="H1064" s="110" t="s">
        <v>24</v>
      </c>
      <c r="I1064" s="111"/>
      <c r="J1064" s="111" t="str">
        <f>IFERROR(INDEX(Извещение!$J$7:$T$79,MATCH(CONCATENATE(РАСЧЕТ!B1062,"/",РАСЧЕТ!D1062,"/",РАСЧЕТ!E1062,"/",F1062,"/",H1064),Извещение!#REF!,0),3),"")</f>
        <v/>
      </c>
      <c r="K1064" s="111" t="str">
        <f>IFERROR(INDEX(Извещение!$J$7:$T$79,MATCH(CONCATENATE(РАСЧЕТ!B1062,"/",РАСЧЕТ!D1062,"/",РАСЧЕТ!E1062,"/",F1062,"/",H1064),Извещение!#REF!,0),4),"")</f>
        <v/>
      </c>
      <c r="L1064" s="92">
        <f t="shared" ref="L1064:L1073" si="181">IFERROR(SUM(I1064,J1064,K1064),"")</f>
        <v>0</v>
      </c>
      <c r="M1064" s="112" t="str">
        <f>IFERROR(INDEX(Извещение!$J$7:$T$79,MATCH(CONCATENATE(РАСЧЕТ!B1062,"/",РАСЧЕТ!D1062,"/",РАСЧЕТ!E1062,"/",F1062,"/",H1064),Извещение!#REF!,0),6),"")</f>
        <v/>
      </c>
      <c r="N1064" s="92">
        <f t="shared" ref="N1064" si="182">IFERROR(SUM(L1064,M1064),"")</f>
        <v>0</v>
      </c>
      <c r="O1064" s="91" t="s">
        <v>360</v>
      </c>
    </row>
    <row r="1065" spans="2:15" x14ac:dyDescent="0.2">
      <c r="B1065" s="105"/>
      <c r="C1065" s="105"/>
      <c r="D1065" s="105"/>
      <c r="E1065" s="105"/>
      <c r="F1065" s="105"/>
      <c r="G1065" s="105"/>
      <c r="H1065" s="93" t="s">
        <v>85</v>
      </c>
      <c r="I1065" s="94">
        <f>IFERROR(I1064*I1058,"")</f>
        <v>0</v>
      </c>
      <c r="J1065" s="94" t="str">
        <f t="shared" ref="J1065:K1065" si="183">IFERROR(J1064*J1058,"")</f>
        <v/>
      </c>
      <c r="K1065" s="94" t="str">
        <f t="shared" si="183"/>
        <v/>
      </c>
      <c r="L1065" s="94">
        <f t="shared" si="181"/>
        <v>0</v>
      </c>
      <c r="M1065" s="94" t="str">
        <f t="shared" ref="M1065" si="184">IFERROR(M1064*M1058,"")</f>
        <v/>
      </c>
      <c r="N1065" s="94">
        <f>IFERROR(SUM(L1065,M1065),"")</f>
        <v>0</v>
      </c>
      <c r="O1065" s="91" t="s">
        <v>359</v>
      </c>
    </row>
    <row r="1066" spans="2:15" x14ac:dyDescent="0.2">
      <c r="B1066" s="105"/>
      <c r="C1066" s="105"/>
      <c r="D1066" s="105"/>
      <c r="E1066" s="105"/>
      <c r="F1066" s="105"/>
      <c r="G1066" s="105"/>
      <c r="H1066" s="95" t="s">
        <v>19</v>
      </c>
      <c r="I1066" s="112"/>
      <c r="J1066" s="112"/>
      <c r="K1066" s="112"/>
      <c r="L1066" s="92">
        <f t="shared" si="181"/>
        <v>0</v>
      </c>
      <c r="M1066" s="112"/>
      <c r="N1066" s="92">
        <f t="shared" ref="N1066" si="185">IFERROR(SUM(L1066,M1066),"")</f>
        <v>0</v>
      </c>
      <c r="O1066" s="91" t="s">
        <v>361</v>
      </c>
    </row>
    <row r="1067" spans="2:15" x14ac:dyDescent="0.2">
      <c r="B1067" s="105"/>
      <c r="C1067" s="105"/>
      <c r="D1067" s="105"/>
      <c r="E1067" s="105"/>
      <c r="F1067" s="105"/>
      <c r="G1067" s="105"/>
      <c r="H1067" s="93" t="s">
        <v>85</v>
      </c>
      <c r="I1067" s="94">
        <f>IFERROR(I1066*I1059,"")</f>
        <v>0</v>
      </c>
      <c r="J1067" s="94">
        <f>IFERROR(J1066*J1059,"")</f>
        <v>0</v>
      </c>
      <c r="K1067" s="94">
        <f>IFERROR(K1066*K1059,"")</f>
        <v>0</v>
      </c>
      <c r="L1067" s="94">
        <f t="shared" si="181"/>
        <v>0</v>
      </c>
      <c r="M1067" s="94">
        <f>IFERROR(M1066*M1059,"")</f>
        <v>0</v>
      </c>
      <c r="N1067" s="94">
        <f>IFERROR(SUM(L1067,M1067),"")</f>
        <v>0</v>
      </c>
      <c r="O1067" s="91" t="s">
        <v>359</v>
      </c>
    </row>
    <row r="1068" spans="2:15" x14ac:dyDescent="0.2">
      <c r="B1068" s="105"/>
      <c r="C1068" s="105"/>
      <c r="D1068" s="105"/>
      <c r="E1068" s="105"/>
      <c r="F1068" s="105"/>
      <c r="G1068" s="105"/>
      <c r="H1068" s="95" t="s">
        <v>33</v>
      </c>
      <c r="I1068" s="112">
        <v>252.9</v>
      </c>
      <c r="J1068" s="112">
        <v>507.2</v>
      </c>
      <c r="K1068" s="112">
        <v>28.9</v>
      </c>
      <c r="L1068" s="92">
        <f t="shared" si="181"/>
        <v>789</v>
      </c>
      <c r="M1068" s="112">
        <v>514.9</v>
      </c>
      <c r="N1068" s="92">
        <f t="shared" ref="N1068" si="186">IFERROR(SUM(L1068,M1068),"")</f>
        <v>1303.9000000000001</v>
      </c>
      <c r="O1068" s="91" t="s">
        <v>246</v>
      </c>
    </row>
    <row r="1069" spans="2:15" x14ac:dyDescent="0.2">
      <c r="B1069" s="105"/>
      <c r="C1069" s="105"/>
      <c r="D1069" s="105"/>
      <c r="E1069" s="105"/>
      <c r="F1069" s="105"/>
      <c r="G1069" s="105"/>
      <c r="H1069" s="93" t="s">
        <v>85</v>
      </c>
      <c r="I1069" s="94">
        <f>IFERROR(I1068*I1060,"")</f>
        <v>16274.115</v>
      </c>
      <c r="J1069" s="94">
        <f>IFERROR(J1068*J1060,"")</f>
        <v>23762.32</v>
      </c>
      <c r="K1069" s="94">
        <f>IFERROR(K1068*K1060,"")</f>
        <v>691.86599999999999</v>
      </c>
      <c r="L1069" s="94">
        <f t="shared" si="181"/>
        <v>40728.300999999999</v>
      </c>
      <c r="M1069" s="94">
        <f>IFERROR(M1068*M1060,"")</f>
        <v>664.221</v>
      </c>
      <c r="N1069" s="94">
        <f>IFERROR(SUM(L1069,M1069),"")</f>
        <v>41392.521999999997</v>
      </c>
      <c r="O1069" s="91" t="s">
        <v>359</v>
      </c>
    </row>
    <row r="1070" spans="2:15" x14ac:dyDescent="0.2">
      <c r="B1070" s="105"/>
      <c r="C1070" s="105"/>
      <c r="D1070" s="105"/>
      <c r="E1070" s="105"/>
      <c r="F1070" s="105"/>
      <c r="G1070" s="105"/>
      <c r="H1070" s="95" t="s">
        <v>18</v>
      </c>
      <c r="I1070" s="112"/>
      <c r="J1070" s="112"/>
      <c r="K1070" s="112"/>
      <c r="L1070" s="92">
        <f t="shared" si="181"/>
        <v>0</v>
      </c>
      <c r="M1070" s="112"/>
      <c r="N1070" s="92">
        <f t="shared" ref="N1070" si="187">IFERROR(SUM(L1070,M1070),"")</f>
        <v>0</v>
      </c>
      <c r="O1070" s="91" t="s">
        <v>362</v>
      </c>
    </row>
    <row r="1071" spans="2:15" x14ac:dyDescent="0.2">
      <c r="B1071" s="105"/>
      <c r="C1071" s="105"/>
      <c r="D1071" s="105"/>
      <c r="E1071" s="105"/>
      <c r="F1071" s="105"/>
      <c r="G1071" s="105"/>
      <c r="H1071" s="93" t="s">
        <v>85</v>
      </c>
      <c r="I1071" s="94">
        <f>IFERROR(I1070*I1061,"")</f>
        <v>0</v>
      </c>
      <c r="J1071" s="94">
        <f>IFERROR(J1070*J1061,"")</f>
        <v>0</v>
      </c>
      <c r="K1071" s="94">
        <f>IFERROR(K1070*K1061,"")</f>
        <v>0</v>
      </c>
      <c r="L1071" s="94">
        <f t="shared" si="181"/>
        <v>0</v>
      </c>
      <c r="M1071" s="94">
        <f>IFERROR(M1070*M1061,"")</f>
        <v>0</v>
      </c>
      <c r="N1071" s="94">
        <f>IFERROR(SUM(L1071,M1071),"")</f>
        <v>0</v>
      </c>
      <c r="O1071" s="91" t="s">
        <v>359</v>
      </c>
    </row>
    <row r="1072" spans="2:15" x14ac:dyDescent="0.2">
      <c r="B1072" s="105"/>
      <c r="C1072" s="105"/>
      <c r="D1072" s="105"/>
      <c r="E1072" s="105"/>
      <c r="F1072" s="105"/>
      <c r="G1072" s="105"/>
      <c r="H1072" s="96" t="s">
        <v>86</v>
      </c>
      <c r="I1072" s="97">
        <f ca="1">SUM(I1062:OFFSET(I1072,-1,0))-I1073</f>
        <v>365.89999999999782</v>
      </c>
      <c r="J1072" s="97">
        <f ca="1">SUM(J1062:OFFSET(J1072,-1,0))-J1073</f>
        <v>870.20000000000437</v>
      </c>
      <c r="K1072" s="97">
        <f ca="1">SUM(K1062:OFFSET(K1072,-1,0))-K1073</f>
        <v>77.5</v>
      </c>
      <c r="L1072" s="97">
        <f t="shared" ca="1" si="181"/>
        <v>1313.6000000000022</v>
      </c>
      <c r="M1072" s="97">
        <f ca="1">SUM(M1062:OFFSET(M1072,-1,0))-M1073</f>
        <v>744.10000000000036</v>
      </c>
      <c r="N1072" s="97">
        <f t="shared" ref="N1072" ca="1" si="188">IFERROR(SUM(L1072,M1072),"")</f>
        <v>2057.7000000000025</v>
      </c>
      <c r="O1072" s="91" t="s">
        <v>363</v>
      </c>
    </row>
    <row r="1073" spans="2:15" x14ac:dyDescent="0.2">
      <c r="B1073" s="105"/>
      <c r="C1073" s="105"/>
      <c r="D1073" s="105"/>
      <c r="E1073" s="105"/>
      <c r="F1073" s="105"/>
      <c r="G1073" s="105"/>
      <c r="H1073" s="96" t="s">
        <v>101</v>
      </c>
      <c r="I1073" s="97">
        <f>SUMIF(H1062:H1071,"стоимость",I1062:I1071)</f>
        <v>28519.925000000003</v>
      </c>
      <c r="J1073" s="97">
        <f>SUMIF(H1062:H1071,"стоимость",J1062:J1071)</f>
        <v>51793.18</v>
      </c>
      <c r="K1073" s="97">
        <f>SUMIF(H1062:H1071,"стоимость",K1062:K1071)</f>
        <v>2593.098</v>
      </c>
      <c r="L1073" s="97">
        <f t="shared" si="181"/>
        <v>82906.203000000009</v>
      </c>
      <c r="M1073" s="97">
        <f>SUMIF(H1062:H1071,"стоимость",M1062:M1071)</f>
        <v>2080.6769999999997</v>
      </c>
      <c r="N1073" s="97">
        <f>IFERROR(SUM(L1073,M1073),"")</f>
        <v>84986.880000000005</v>
      </c>
      <c r="O1073" s="91" t="s">
        <v>364</v>
      </c>
    </row>
    <row r="1074" spans="2:15" x14ac:dyDescent="0.2">
      <c r="B1074" s="113"/>
      <c r="C1074" s="113"/>
      <c r="D1074" s="113"/>
      <c r="E1074" s="113"/>
      <c r="F1074" s="113"/>
      <c r="G1074" s="114"/>
      <c r="H1074" s="98"/>
      <c r="I1074" s="98"/>
      <c r="J1074" s="98"/>
      <c r="K1074" s="98"/>
      <c r="L1074" s="99"/>
      <c r="M1074" s="98"/>
      <c r="N1074" s="98"/>
    </row>
    <row r="1075" spans="2:15" x14ac:dyDescent="0.2">
      <c r="B1075" s="131" t="s">
        <v>87</v>
      </c>
      <c r="C1075" s="131"/>
      <c r="D1075" s="131"/>
      <c r="E1075" s="131"/>
      <c r="F1075" s="115"/>
      <c r="G1075" s="90"/>
      <c r="H1075" s="90"/>
      <c r="I1075" s="90"/>
      <c r="J1075" s="98"/>
      <c r="K1075" s="98"/>
      <c r="L1075" s="99"/>
      <c r="M1075" s="98"/>
      <c r="N1075" s="98"/>
    </row>
    <row r="1076" spans="2:15" x14ac:dyDescent="0.2">
      <c r="B1076" s="120" t="s">
        <v>133</v>
      </c>
      <c r="C1076" s="120"/>
      <c r="D1076" s="120"/>
      <c r="E1076" s="120"/>
      <c r="F1076" s="120"/>
      <c r="G1076" s="120"/>
      <c r="H1076" s="120"/>
      <c r="I1076" s="120"/>
      <c r="J1076" s="98"/>
      <c r="K1076" s="98"/>
      <c r="L1076" s="99"/>
      <c r="M1076" s="98"/>
      <c r="N1076" s="98"/>
    </row>
    <row r="1077" spans="2:15" x14ac:dyDescent="0.2">
      <c r="B1077" s="120" t="s">
        <v>88</v>
      </c>
      <c r="C1077" s="120"/>
      <c r="D1077" s="120"/>
      <c r="E1077" s="120"/>
      <c r="F1077" s="120"/>
      <c r="G1077" s="120"/>
      <c r="H1077" s="120"/>
      <c r="I1077" s="120"/>
      <c r="J1077" s="98"/>
      <c r="K1077" s="98"/>
      <c r="L1077" s="99"/>
      <c r="M1077" s="98"/>
      <c r="N1077" s="98"/>
    </row>
    <row r="1078" spans="2:15" x14ac:dyDescent="0.2">
      <c r="B1078" s="120" t="s">
        <v>89</v>
      </c>
      <c r="C1078" s="120"/>
      <c r="D1078" s="120"/>
      <c r="E1078" s="120"/>
      <c r="F1078" s="120"/>
      <c r="G1078" s="120"/>
      <c r="H1078" s="120"/>
      <c r="I1078" s="120"/>
      <c r="J1078" s="98"/>
      <c r="K1078" s="98"/>
      <c r="L1078" s="99"/>
      <c r="M1078" s="98"/>
      <c r="N1078" s="98"/>
    </row>
    <row r="1079" spans="2:15" x14ac:dyDescent="0.2">
      <c r="B1079" s="120" t="s">
        <v>90</v>
      </c>
      <c r="C1079" s="120"/>
      <c r="D1079" s="120"/>
      <c r="E1079" s="120"/>
      <c r="F1079" s="120"/>
      <c r="G1079" s="120"/>
      <c r="H1079" s="120"/>
      <c r="I1079" s="120"/>
      <c r="J1079" s="98"/>
      <c r="K1079" s="98"/>
      <c r="L1079" s="99"/>
      <c r="M1079" s="98"/>
      <c r="N1079" s="98"/>
    </row>
    <row r="1080" spans="2:15" x14ac:dyDescent="0.2">
      <c r="B1080" s="120" t="s">
        <v>91</v>
      </c>
      <c r="C1080" s="120"/>
      <c r="D1080" s="120"/>
      <c r="E1080" s="120"/>
      <c r="F1080" s="120"/>
      <c r="G1080" s="120"/>
      <c r="H1080" s="120"/>
      <c r="I1080" s="120"/>
      <c r="J1080" s="90"/>
      <c r="K1080" s="90"/>
      <c r="L1080" s="90"/>
      <c r="M1080" s="90"/>
      <c r="N1080" s="90"/>
    </row>
    <row r="1081" spans="2:15" x14ac:dyDescent="0.2">
      <c r="B1081" s="120" t="s">
        <v>92</v>
      </c>
      <c r="C1081" s="120"/>
      <c r="D1081" s="120"/>
      <c r="E1081" s="120"/>
      <c r="F1081" s="120"/>
      <c r="G1081" s="120"/>
      <c r="H1081" s="120"/>
      <c r="I1081" s="120"/>
      <c r="J1081" s="90"/>
      <c r="K1081" s="90"/>
      <c r="L1081" s="90"/>
      <c r="M1081" s="90"/>
      <c r="N1081" s="90"/>
    </row>
    <row r="1082" spans="2:15" x14ac:dyDescent="0.2">
      <c r="B1082" s="120" t="s">
        <v>93</v>
      </c>
      <c r="C1082" s="120"/>
      <c r="D1082" s="120"/>
      <c r="E1082" s="120"/>
      <c r="F1082" s="120"/>
      <c r="G1082" s="120"/>
      <c r="H1082" s="120"/>
      <c r="I1082" s="120"/>
      <c r="J1082" s="90"/>
      <c r="K1082" s="90"/>
      <c r="L1082" s="90"/>
      <c r="M1082" s="90"/>
      <c r="N1082" s="90"/>
    </row>
    <row r="1083" spans="2:15" x14ac:dyDescent="0.2">
      <c r="B1083" s="120" t="s">
        <v>94</v>
      </c>
      <c r="C1083" s="120"/>
      <c r="D1083" s="120"/>
      <c r="E1083" s="120"/>
      <c r="F1083" s="120"/>
      <c r="G1083" s="120"/>
      <c r="H1083" s="120"/>
      <c r="I1083" s="120"/>
      <c r="J1083" s="90"/>
      <c r="K1083" s="90"/>
      <c r="L1083" s="90"/>
      <c r="M1083" s="90"/>
      <c r="N1083" s="90"/>
    </row>
    <row r="1084" spans="2:15" x14ac:dyDescent="0.2">
      <c r="B1084" s="116"/>
      <c r="C1084" s="116"/>
      <c r="D1084" s="116"/>
      <c r="E1084" s="116"/>
      <c r="F1084" s="116"/>
      <c r="G1084" s="116"/>
      <c r="H1084" s="116"/>
      <c r="I1084" s="116"/>
      <c r="J1084" s="90"/>
      <c r="K1084" s="90"/>
      <c r="L1084" s="90"/>
      <c r="M1084" s="90"/>
      <c r="N1084" s="90"/>
    </row>
    <row r="1085" spans="2:15" x14ac:dyDescent="0.2">
      <c r="B1085" s="90" t="s">
        <v>95</v>
      </c>
      <c r="C1085" s="90"/>
      <c r="D1085" s="90"/>
      <c r="E1085" s="90"/>
      <c r="F1085" s="90"/>
      <c r="G1085" s="90"/>
      <c r="H1085" s="90"/>
      <c r="I1085" s="90"/>
      <c r="J1085" s="90" t="s">
        <v>96</v>
      </c>
      <c r="K1085" s="90"/>
      <c r="L1085" s="90"/>
      <c r="M1085" s="90"/>
      <c r="N1085" s="90"/>
    </row>
    <row r="1086" spans="2:15" x14ac:dyDescent="0.2">
      <c r="B1086" s="117" t="s">
        <v>132</v>
      </c>
      <c r="C1086" s="117"/>
      <c r="D1086" s="90"/>
      <c r="E1086" s="90"/>
      <c r="F1086" s="90"/>
      <c r="G1086" s="90"/>
      <c r="H1086" s="90"/>
      <c r="I1086" s="90"/>
      <c r="J1086" s="117"/>
      <c r="K1086" s="117"/>
      <c r="L1086" s="117"/>
      <c r="M1086" s="90"/>
      <c r="N1086" s="90"/>
    </row>
    <row r="1087" spans="2:15" x14ac:dyDescent="0.2">
      <c r="B1087" s="101" t="s">
        <v>97</v>
      </c>
      <c r="C1087" s="90"/>
      <c r="D1087" s="90"/>
      <c r="E1087" s="90"/>
      <c r="F1087" s="90"/>
      <c r="G1087" s="90"/>
      <c r="H1087" s="90"/>
      <c r="I1087" s="90"/>
      <c r="J1087" s="90" t="s">
        <v>97</v>
      </c>
      <c r="K1087" s="90"/>
      <c r="L1087" s="90"/>
      <c r="M1087" s="90"/>
      <c r="N1087" s="90"/>
    </row>
    <row r="1088" spans="2:15" x14ac:dyDescent="0.2">
      <c r="B1088" s="90"/>
      <c r="C1088" s="90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</row>
    <row r="1089" spans="2:14" x14ac:dyDescent="0.2">
      <c r="B1089" s="117"/>
      <c r="C1089" s="117"/>
      <c r="D1089" s="90"/>
      <c r="E1089" s="90"/>
      <c r="F1089" s="90"/>
      <c r="G1089" s="90"/>
      <c r="H1089" s="90"/>
      <c r="I1089" s="90"/>
      <c r="J1089" s="117"/>
      <c r="K1089" s="117"/>
      <c r="L1089" s="117"/>
      <c r="M1089" s="90"/>
      <c r="N1089" s="90"/>
    </row>
    <row r="1090" spans="2:14" x14ac:dyDescent="0.2">
      <c r="B1090" s="102" t="s">
        <v>98</v>
      </c>
      <c r="C1090" s="90"/>
      <c r="D1090" s="90"/>
      <c r="E1090" s="90"/>
      <c r="F1090" s="90"/>
      <c r="G1090" s="90"/>
      <c r="H1090" s="90"/>
      <c r="I1090" s="90"/>
      <c r="J1090" s="121" t="s">
        <v>98</v>
      </c>
      <c r="K1090" s="121"/>
      <c r="L1090" s="121"/>
      <c r="M1090" s="90"/>
      <c r="N1090" s="90"/>
    </row>
    <row r="1091" spans="2:14" x14ac:dyDescent="0.2">
      <c r="B1091" s="90"/>
      <c r="C1091" s="90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</row>
    <row r="1092" spans="2:14" x14ac:dyDescent="0.2">
      <c r="B1092" s="116" t="s">
        <v>99</v>
      </c>
      <c r="C1092" s="90"/>
      <c r="D1092" s="90"/>
      <c r="E1092" s="90"/>
      <c r="F1092" s="90"/>
      <c r="G1092" s="90"/>
      <c r="H1092" s="90"/>
      <c r="I1092" s="90"/>
      <c r="J1092" s="90" t="s">
        <v>99</v>
      </c>
      <c r="K1092" s="90"/>
      <c r="L1092" s="90"/>
      <c r="M1092" s="90"/>
      <c r="N1092" s="90"/>
    </row>
  </sheetData>
  <sheetProtection sheet="1" objects="1" scenarios="1" selectLockedCells="1"/>
  <autoFilter ref="O22:O1073"/>
  <mergeCells count="504">
    <mergeCell ref="J50:L50"/>
    <mergeCell ref="B38:I38"/>
    <mergeCell ref="B39:I39"/>
    <mergeCell ref="B40:I40"/>
    <mergeCell ref="B41:I41"/>
    <mergeCell ref="B42:I42"/>
    <mergeCell ref="B43:I43"/>
    <mergeCell ref="B37:I37"/>
    <mergeCell ref="C6:L6"/>
    <mergeCell ref="C7:L7"/>
    <mergeCell ref="L8:N8"/>
    <mergeCell ref="B15:B16"/>
    <mergeCell ref="C15:C16"/>
    <mergeCell ref="D15:D16"/>
    <mergeCell ref="E15:E16"/>
    <mergeCell ref="G15:G16"/>
    <mergeCell ref="H15:H16"/>
    <mergeCell ref="I15:L15"/>
    <mergeCell ref="F15:F16"/>
    <mergeCell ref="M15:M16"/>
    <mergeCell ref="N15:N16"/>
    <mergeCell ref="B35:E35"/>
    <mergeCell ref="B36:I36"/>
    <mergeCell ref="C110:L110"/>
    <mergeCell ref="C111:L111"/>
    <mergeCell ref="B91:I91"/>
    <mergeCell ref="B88:I88"/>
    <mergeCell ref="B89:I89"/>
    <mergeCell ref="B90:I90"/>
    <mergeCell ref="B87:E87"/>
    <mergeCell ref="C58:L58"/>
    <mergeCell ref="C59:L59"/>
    <mergeCell ref="L60:N60"/>
    <mergeCell ref="B67:B68"/>
    <mergeCell ref="C67:C68"/>
    <mergeCell ref="D67:D68"/>
    <mergeCell ref="E67:E68"/>
    <mergeCell ref="F67:F68"/>
    <mergeCell ref="G67:G68"/>
    <mergeCell ref="H67:H68"/>
    <mergeCell ref="I67:L67"/>
    <mergeCell ref="M67:M68"/>
    <mergeCell ref="N67:N68"/>
    <mergeCell ref="B92:I92"/>
    <mergeCell ref="B93:I93"/>
    <mergeCell ref="B94:I94"/>
    <mergeCell ref="B95:I95"/>
    <mergeCell ref="J102:L102"/>
    <mergeCell ref="B17:G21"/>
    <mergeCell ref="B69:G73"/>
    <mergeCell ref="B244:I244"/>
    <mergeCell ref="B245:I245"/>
    <mergeCell ref="B243:E243"/>
    <mergeCell ref="B225:G229"/>
    <mergeCell ref="C214:L214"/>
    <mergeCell ref="C215:L215"/>
    <mergeCell ref="B192:I192"/>
    <mergeCell ref="B193:I193"/>
    <mergeCell ref="B194:I194"/>
    <mergeCell ref="B195:I195"/>
    <mergeCell ref="B191:E191"/>
    <mergeCell ref="B173:G177"/>
    <mergeCell ref="C162:L162"/>
    <mergeCell ref="C163:L163"/>
    <mergeCell ref="B140:I140"/>
    <mergeCell ref="B141:I141"/>
    <mergeCell ref="B142:I142"/>
    <mergeCell ref="B144:I144"/>
    <mergeCell ref="B145:I145"/>
    <mergeCell ref="B146:I146"/>
    <mergeCell ref="B147:I147"/>
    <mergeCell ref="J154:L154"/>
    <mergeCell ref="L112:N112"/>
    <mergeCell ref="B119:B120"/>
    <mergeCell ref="C119:C120"/>
    <mergeCell ref="D119:D120"/>
    <mergeCell ref="E119:E120"/>
    <mergeCell ref="F119:F120"/>
    <mergeCell ref="G119:G120"/>
    <mergeCell ref="H119:H120"/>
    <mergeCell ref="I119:L119"/>
    <mergeCell ref="M119:M120"/>
    <mergeCell ref="N119:N120"/>
    <mergeCell ref="B143:I143"/>
    <mergeCell ref="B139:E139"/>
    <mergeCell ref="B121:G125"/>
    <mergeCell ref="B196:I196"/>
    <mergeCell ref="B197:I197"/>
    <mergeCell ref="B198:I198"/>
    <mergeCell ref="B199:I199"/>
    <mergeCell ref="J206:L206"/>
    <mergeCell ref="L164:N164"/>
    <mergeCell ref="B171:B172"/>
    <mergeCell ref="C171:C172"/>
    <mergeCell ref="D171:D172"/>
    <mergeCell ref="E171:E172"/>
    <mergeCell ref="F171:F172"/>
    <mergeCell ref="G171:G172"/>
    <mergeCell ref="H171:H172"/>
    <mergeCell ref="I171:L171"/>
    <mergeCell ref="M171:M172"/>
    <mergeCell ref="N171:N172"/>
    <mergeCell ref="B248:I248"/>
    <mergeCell ref="B249:I249"/>
    <mergeCell ref="B250:I250"/>
    <mergeCell ref="B251:I251"/>
    <mergeCell ref="J258:L258"/>
    <mergeCell ref="L216:N216"/>
    <mergeCell ref="B223:B224"/>
    <mergeCell ref="C223:C224"/>
    <mergeCell ref="D223:D224"/>
    <mergeCell ref="E223:E224"/>
    <mergeCell ref="F223:F224"/>
    <mergeCell ref="G223:G224"/>
    <mergeCell ref="H223:H224"/>
    <mergeCell ref="I223:L223"/>
    <mergeCell ref="M223:M224"/>
    <mergeCell ref="N223:N224"/>
    <mergeCell ref="B246:I246"/>
    <mergeCell ref="B247:I247"/>
    <mergeCell ref="C266:L266"/>
    <mergeCell ref="C267:L267"/>
    <mergeCell ref="L268:N268"/>
    <mergeCell ref="B275:B276"/>
    <mergeCell ref="C275:C276"/>
    <mergeCell ref="D275:D276"/>
    <mergeCell ref="E275:E276"/>
    <mergeCell ref="F275:F276"/>
    <mergeCell ref="G275:G276"/>
    <mergeCell ref="H275:H276"/>
    <mergeCell ref="I275:L275"/>
    <mergeCell ref="M275:M276"/>
    <mergeCell ref="N275:N276"/>
    <mergeCell ref="B277:G281"/>
    <mergeCell ref="B295:E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J310:L310"/>
    <mergeCell ref="C318:L318"/>
    <mergeCell ref="C319:L319"/>
    <mergeCell ref="L320:N320"/>
    <mergeCell ref="B327:B328"/>
    <mergeCell ref="C327:C328"/>
    <mergeCell ref="D327:D328"/>
    <mergeCell ref="E327:E328"/>
    <mergeCell ref="F327:F328"/>
    <mergeCell ref="G327:G328"/>
    <mergeCell ref="H327:H328"/>
    <mergeCell ref="I327:L327"/>
    <mergeCell ref="M327:M328"/>
    <mergeCell ref="N327:N328"/>
    <mergeCell ref="B329:G333"/>
    <mergeCell ref="B347:E347"/>
    <mergeCell ref="B348:I348"/>
    <mergeCell ref="B349:I349"/>
    <mergeCell ref="B350:I350"/>
    <mergeCell ref="B351:I351"/>
    <mergeCell ref="B352:I352"/>
    <mergeCell ref="B353:I353"/>
    <mergeCell ref="B354:I354"/>
    <mergeCell ref="B355:I355"/>
    <mergeCell ref="J362:L362"/>
    <mergeCell ref="C370:L370"/>
    <mergeCell ref="C371:L371"/>
    <mergeCell ref="L372:N372"/>
    <mergeCell ref="B379:B380"/>
    <mergeCell ref="C379:C380"/>
    <mergeCell ref="D379:D380"/>
    <mergeCell ref="E379:E380"/>
    <mergeCell ref="F379:F380"/>
    <mergeCell ref="G379:G380"/>
    <mergeCell ref="H379:H380"/>
    <mergeCell ref="I379:L379"/>
    <mergeCell ref="M379:M380"/>
    <mergeCell ref="N379:N380"/>
    <mergeCell ref="B381:G385"/>
    <mergeCell ref="B399:E399"/>
    <mergeCell ref="B400:I400"/>
    <mergeCell ref="B401:I401"/>
    <mergeCell ref="B402:I402"/>
    <mergeCell ref="B403:I403"/>
    <mergeCell ref="B404:I404"/>
    <mergeCell ref="B405:I405"/>
    <mergeCell ref="B406:I406"/>
    <mergeCell ref="B407:I407"/>
    <mergeCell ref="J414:L414"/>
    <mergeCell ref="C422:L422"/>
    <mergeCell ref="C423:L423"/>
    <mergeCell ref="L424:N424"/>
    <mergeCell ref="B431:B432"/>
    <mergeCell ref="C431:C432"/>
    <mergeCell ref="D431:D432"/>
    <mergeCell ref="E431:E432"/>
    <mergeCell ref="F431:F432"/>
    <mergeCell ref="G431:G432"/>
    <mergeCell ref="H431:H432"/>
    <mergeCell ref="I431:L431"/>
    <mergeCell ref="M431:M432"/>
    <mergeCell ref="N431:N432"/>
    <mergeCell ref="B459:I459"/>
    <mergeCell ref="J466:L466"/>
    <mergeCell ref="B433:G437"/>
    <mergeCell ref="B451:E451"/>
    <mergeCell ref="B452:I452"/>
    <mergeCell ref="B453:I453"/>
    <mergeCell ref="B454:I454"/>
    <mergeCell ref="B455:I455"/>
    <mergeCell ref="B456:I456"/>
    <mergeCell ref="B457:I457"/>
    <mergeCell ref="B458:I458"/>
    <mergeCell ref="C474:L474"/>
    <mergeCell ref="C475:L475"/>
    <mergeCell ref="L476:N476"/>
    <mergeCell ref="B483:B484"/>
    <mergeCell ref="C483:C484"/>
    <mergeCell ref="D483:D484"/>
    <mergeCell ref="E483:E484"/>
    <mergeCell ref="F483:F484"/>
    <mergeCell ref="G483:G484"/>
    <mergeCell ref="H483:H484"/>
    <mergeCell ref="I483:L483"/>
    <mergeCell ref="M483:M484"/>
    <mergeCell ref="N483:N484"/>
    <mergeCell ref="B485:G489"/>
    <mergeCell ref="B503:E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J518:L518"/>
    <mergeCell ref="C526:L526"/>
    <mergeCell ref="C527:L527"/>
    <mergeCell ref="L528:N528"/>
    <mergeCell ref="B535:B536"/>
    <mergeCell ref="C535:C536"/>
    <mergeCell ref="D535:D536"/>
    <mergeCell ref="E535:E536"/>
    <mergeCell ref="F535:F536"/>
    <mergeCell ref="G535:G536"/>
    <mergeCell ref="H535:H536"/>
    <mergeCell ref="I535:L535"/>
    <mergeCell ref="M535:M536"/>
    <mergeCell ref="N535:N536"/>
    <mergeCell ref="B537:G541"/>
    <mergeCell ref="B555:E555"/>
    <mergeCell ref="B556:I556"/>
    <mergeCell ref="B557:I557"/>
    <mergeCell ref="B558:I558"/>
    <mergeCell ref="B559:I559"/>
    <mergeCell ref="B560:I560"/>
    <mergeCell ref="B561:I561"/>
    <mergeCell ref="B562:I562"/>
    <mergeCell ref="B563:I563"/>
    <mergeCell ref="J570:L570"/>
    <mergeCell ref="C578:L578"/>
    <mergeCell ref="C579:L579"/>
    <mergeCell ref="L580:N580"/>
    <mergeCell ref="B587:B588"/>
    <mergeCell ref="C587:C588"/>
    <mergeCell ref="D587:D588"/>
    <mergeCell ref="E587:E588"/>
    <mergeCell ref="F587:F588"/>
    <mergeCell ref="G587:G588"/>
    <mergeCell ref="H587:H588"/>
    <mergeCell ref="I587:L587"/>
    <mergeCell ref="M587:M588"/>
    <mergeCell ref="N587:N588"/>
    <mergeCell ref="B589:G593"/>
    <mergeCell ref="B607:E607"/>
    <mergeCell ref="B608:I608"/>
    <mergeCell ref="B609:I609"/>
    <mergeCell ref="B610:I610"/>
    <mergeCell ref="B611:I611"/>
    <mergeCell ref="B612:I612"/>
    <mergeCell ref="B613:I613"/>
    <mergeCell ref="B614:I614"/>
    <mergeCell ref="B615:I615"/>
    <mergeCell ref="J622:L622"/>
    <mergeCell ref="C630:L630"/>
    <mergeCell ref="C631:L631"/>
    <mergeCell ref="L632:N632"/>
    <mergeCell ref="B639:B640"/>
    <mergeCell ref="C639:C640"/>
    <mergeCell ref="D639:D640"/>
    <mergeCell ref="E639:E640"/>
    <mergeCell ref="F639:F640"/>
    <mergeCell ref="G639:G640"/>
    <mergeCell ref="H639:H640"/>
    <mergeCell ref="I639:L639"/>
    <mergeCell ref="M639:M640"/>
    <mergeCell ref="N639:N640"/>
    <mergeCell ref="B641:G645"/>
    <mergeCell ref="B659:E659"/>
    <mergeCell ref="B660:I660"/>
    <mergeCell ref="B661:I661"/>
    <mergeCell ref="B662:I662"/>
    <mergeCell ref="B663:I663"/>
    <mergeCell ref="B664:I664"/>
    <mergeCell ref="B665:I665"/>
    <mergeCell ref="B666:I666"/>
    <mergeCell ref="B667:I667"/>
    <mergeCell ref="J674:L674"/>
    <mergeCell ref="C682:L682"/>
    <mergeCell ref="C683:L683"/>
    <mergeCell ref="L684:N684"/>
    <mergeCell ref="B691:B692"/>
    <mergeCell ref="C691:C692"/>
    <mergeCell ref="D691:D692"/>
    <mergeCell ref="E691:E692"/>
    <mergeCell ref="F691:F692"/>
    <mergeCell ref="G691:G692"/>
    <mergeCell ref="H691:H692"/>
    <mergeCell ref="I691:L691"/>
    <mergeCell ref="M691:M692"/>
    <mergeCell ref="N691:N692"/>
    <mergeCell ref="B693:G697"/>
    <mergeCell ref="B711:E711"/>
    <mergeCell ref="B712:I712"/>
    <mergeCell ref="B713:I713"/>
    <mergeCell ref="B714:I714"/>
    <mergeCell ref="B715:I715"/>
    <mergeCell ref="B716:I716"/>
    <mergeCell ref="B717:I717"/>
    <mergeCell ref="B718:I718"/>
    <mergeCell ref="B719:I719"/>
    <mergeCell ref="J726:L726"/>
    <mergeCell ref="C734:L734"/>
    <mergeCell ref="C735:L735"/>
    <mergeCell ref="L736:N736"/>
    <mergeCell ref="B743:B744"/>
    <mergeCell ref="C743:C744"/>
    <mergeCell ref="D743:D744"/>
    <mergeCell ref="E743:E744"/>
    <mergeCell ref="F743:F744"/>
    <mergeCell ref="G743:G744"/>
    <mergeCell ref="H743:H744"/>
    <mergeCell ref="I743:L743"/>
    <mergeCell ref="M743:M744"/>
    <mergeCell ref="N743:N744"/>
    <mergeCell ref="B745:G749"/>
    <mergeCell ref="B763:E763"/>
    <mergeCell ref="B764:I764"/>
    <mergeCell ref="B765:I765"/>
    <mergeCell ref="B766:I766"/>
    <mergeCell ref="B767:I767"/>
    <mergeCell ref="B768:I768"/>
    <mergeCell ref="B769:I769"/>
    <mergeCell ref="B770:I770"/>
    <mergeCell ref="B771:I771"/>
    <mergeCell ref="J778:L778"/>
    <mergeCell ref="C786:L786"/>
    <mergeCell ref="C787:L787"/>
    <mergeCell ref="L788:N788"/>
    <mergeCell ref="B795:B796"/>
    <mergeCell ref="C795:C796"/>
    <mergeCell ref="D795:D796"/>
    <mergeCell ref="E795:E796"/>
    <mergeCell ref="F795:F796"/>
    <mergeCell ref="G795:G796"/>
    <mergeCell ref="H795:H796"/>
    <mergeCell ref="I795:L795"/>
    <mergeCell ref="M795:M796"/>
    <mergeCell ref="N795:N796"/>
    <mergeCell ref="B797:G801"/>
    <mergeCell ref="B815:E815"/>
    <mergeCell ref="B816:I816"/>
    <mergeCell ref="B817:I817"/>
    <mergeCell ref="B818:I818"/>
    <mergeCell ref="B819:I819"/>
    <mergeCell ref="B820:I820"/>
    <mergeCell ref="B821:I821"/>
    <mergeCell ref="B822:I822"/>
    <mergeCell ref="B823:I823"/>
    <mergeCell ref="J830:L830"/>
    <mergeCell ref="C838:L838"/>
    <mergeCell ref="C839:L839"/>
    <mergeCell ref="L840:N840"/>
    <mergeCell ref="B847:B848"/>
    <mergeCell ref="C847:C848"/>
    <mergeCell ref="D847:D848"/>
    <mergeCell ref="E847:E848"/>
    <mergeCell ref="F847:F848"/>
    <mergeCell ref="G847:G848"/>
    <mergeCell ref="H847:H848"/>
    <mergeCell ref="I847:L847"/>
    <mergeCell ref="M847:M848"/>
    <mergeCell ref="N847:N848"/>
    <mergeCell ref="B849:G853"/>
    <mergeCell ref="B867:E867"/>
    <mergeCell ref="B868:I868"/>
    <mergeCell ref="B869:I869"/>
    <mergeCell ref="B870:I870"/>
    <mergeCell ref="B871:I871"/>
    <mergeCell ref="B872:I872"/>
    <mergeCell ref="B873:I873"/>
    <mergeCell ref="B874:I874"/>
    <mergeCell ref="B875:I875"/>
    <mergeCell ref="J882:L882"/>
    <mergeCell ref="C890:L890"/>
    <mergeCell ref="C891:L891"/>
    <mergeCell ref="L892:N892"/>
    <mergeCell ref="B899:B900"/>
    <mergeCell ref="C899:C900"/>
    <mergeCell ref="D899:D900"/>
    <mergeCell ref="E899:E900"/>
    <mergeCell ref="F899:F900"/>
    <mergeCell ref="G899:G900"/>
    <mergeCell ref="H899:H900"/>
    <mergeCell ref="I899:L899"/>
    <mergeCell ref="M899:M900"/>
    <mergeCell ref="N899:N900"/>
    <mergeCell ref="B901:G905"/>
    <mergeCell ref="B919:E919"/>
    <mergeCell ref="B920:I920"/>
    <mergeCell ref="B921:I921"/>
    <mergeCell ref="B922:I922"/>
    <mergeCell ref="B923:I923"/>
    <mergeCell ref="B924:I924"/>
    <mergeCell ref="B925:I925"/>
    <mergeCell ref="B926:I926"/>
    <mergeCell ref="B927:I927"/>
    <mergeCell ref="J934:L934"/>
    <mergeCell ref="C942:L942"/>
    <mergeCell ref="C943:L943"/>
    <mergeCell ref="L944:N944"/>
    <mergeCell ref="B951:B952"/>
    <mergeCell ref="C951:C952"/>
    <mergeCell ref="D951:D952"/>
    <mergeCell ref="E951:E952"/>
    <mergeCell ref="F951:F952"/>
    <mergeCell ref="G951:G952"/>
    <mergeCell ref="H951:H952"/>
    <mergeCell ref="I951:L951"/>
    <mergeCell ref="M951:M952"/>
    <mergeCell ref="N951:N952"/>
    <mergeCell ref="B953:G957"/>
    <mergeCell ref="B971:E971"/>
    <mergeCell ref="B972:I972"/>
    <mergeCell ref="B973:I973"/>
    <mergeCell ref="B974:I974"/>
    <mergeCell ref="B975:I975"/>
    <mergeCell ref="B976:I976"/>
    <mergeCell ref="B977:I977"/>
    <mergeCell ref="B978:I978"/>
    <mergeCell ref="B979:I979"/>
    <mergeCell ref="J986:L986"/>
    <mergeCell ref="C994:L994"/>
    <mergeCell ref="C995:L995"/>
    <mergeCell ref="L996:N996"/>
    <mergeCell ref="B1003:B1004"/>
    <mergeCell ref="C1003:C1004"/>
    <mergeCell ref="D1003:D1004"/>
    <mergeCell ref="E1003:E1004"/>
    <mergeCell ref="F1003:F1004"/>
    <mergeCell ref="G1003:G1004"/>
    <mergeCell ref="H1003:H1004"/>
    <mergeCell ref="I1003:L1003"/>
    <mergeCell ref="M1003:M1004"/>
    <mergeCell ref="N1003:N1004"/>
    <mergeCell ref="B1005:G1009"/>
    <mergeCell ref="B1023:E1023"/>
    <mergeCell ref="B1024:I1024"/>
    <mergeCell ref="B1025:I1025"/>
    <mergeCell ref="B1026:I1026"/>
    <mergeCell ref="B1027:I1027"/>
    <mergeCell ref="B1028:I1028"/>
    <mergeCell ref="B1029:I1029"/>
    <mergeCell ref="B1030:I1030"/>
    <mergeCell ref="B1031:I1031"/>
    <mergeCell ref="J1038:L1038"/>
    <mergeCell ref="C1046:L1046"/>
    <mergeCell ref="C1047:L1047"/>
    <mergeCell ref="L1048:N1048"/>
    <mergeCell ref="B1055:B1056"/>
    <mergeCell ref="C1055:C1056"/>
    <mergeCell ref="D1055:D1056"/>
    <mergeCell ref="E1055:E1056"/>
    <mergeCell ref="F1055:F1056"/>
    <mergeCell ref="G1055:G1056"/>
    <mergeCell ref="H1055:H1056"/>
    <mergeCell ref="I1055:L1055"/>
    <mergeCell ref="M1055:M1056"/>
    <mergeCell ref="N1055:N1056"/>
    <mergeCell ref="B1083:I1083"/>
    <mergeCell ref="J1090:L1090"/>
    <mergeCell ref="B1057:G1061"/>
    <mergeCell ref="B1075:E1075"/>
    <mergeCell ref="B1076:I1076"/>
    <mergeCell ref="B1077:I1077"/>
    <mergeCell ref="B1078:I1078"/>
    <mergeCell ref="B1079:I1079"/>
    <mergeCell ref="B1080:I1080"/>
    <mergeCell ref="B1081:I1081"/>
    <mergeCell ref="B1082:I1082"/>
  </mergeCells>
  <pageMargins left="0" right="0" top="0" bottom="0" header="0.31496062992125984" footer="0.31496062992125984"/>
  <pageSetup paperSize="9" scale="86" orientation="landscape" r:id="rId1"/>
  <rowBreaks count="20" manualBreakCount="20">
    <brk id="52" min="1" max="13" man="1"/>
    <brk id="105" min="1" max="13" man="1"/>
    <brk id="157" min="1" max="13" man="1"/>
    <brk id="209" min="1" max="13" man="1"/>
    <brk id="261" min="1" max="13" man="1"/>
    <brk id="313" min="1" max="13" man="1"/>
    <brk id="365" min="1" max="13" man="1"/>
    <brk id="417" min="1" max="13" man="1"/>
    <brk id="469" min="1" max="13" man="1"/>
    <brk id="521" min="1" max="13" man="1"/>
    <brk id="573" min="1" max="13" man="1"/>
    <brk id="625" min="1" max="13" man="1"/>
    <brk id="677" min="1" max="13" man="1"/>
    <brk id="729" min="1" max="13" man="1"/>
    <brk id="781" min="1" max="13" man="1"/>
    <brk id="833" min="1" max="13" man="1"/>
    <brk id="885" min="1" max="13" man="1"/>
    <brk id="937" min="1" max="13" man="1"/>
    <brk id="989" min="1" max="13" man="1"/>
    <brk id="1041" min="1" max="13" man="1"/>
  </rowBreaks>
  <ignoredErrors>
    <ignoredError sqref="B20:I20 B24:H24 B23:H23 B34:N68 B31:H31 B32:G32 B30:H30 B29:H29 B33:G33 B28:H28 B26:H26 B27:H27 B25:H25 B86:N120 B75:H84 B17:H17 J17 L17 N17 B18:H18 J18 H22 B21:H21 L21 B19:I19 L19 L20 L18 N18 N19 N20 N21 H74 B138:N172 H126 B190:N224 H178 B242:N276 H230 B294:N328 H282 B346:N380 H334 B398:N432 H386 B450:N468 H438 B469:N484 B502:N536 H490 B554:N588 H542 B606:N640 H594 B658:N692 H646 B710:N744 H698 B762:N796 H750 B803:H812 H802 B69:H73 N69:N73 B121:H125 N121:N125 B173:H177 N173:N177 B225:H229 N225:N229 B277:H281 N277:N281 B329:H333 N329:N333 B381:H385 N381:N385 B433:H437 N433:N437 B485:H489 N485:N489 B537:H541 N537:N541 B589:H593 N589:N593 B641:H645 N641:N645 B693:H697 N693:N697 B745:H749 N745:N749 B797:H801 N797:N801 B85:H85 L23 B127:H137 B179:H189 B231:H241 B283:H293 B335:H345 B387:H397 B439:H449 B491:H501 B543:H553 B595:H605 B647:H657 B699:H709 B751:H761" formula="1"/>
    <ignoredError sqref="L28 L29 L24 L30 L31:L33 L26 L27 L25" formula="1" unlockedFormula="1"/>
    <ignoredError sqref="I25:K25 N22 I27:K27 N26 I31:K33 N30 J24:K24 I29:K29 J28:K28 M25:N25 M27:N27 M31:N33 M24:N24 M29:N29 M28:N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336"/>
  <sheetViews>
    <sheetView tabSelected="1" topLeftCell="A301" zoomScale="80" zoomScaleNormal="80" zoomScaleSheetLayoutView="55" zoomScalePageLayoutView="55" workbookViewId="0">
      <selection activeCell="F295" sqref="F295"/>
    </sheetView>
  </sheetViews>
  <sheetFormatPr defaultRowHeight="15.75" x14ac:dyDescent="0.25"/>
  <cols>
    <col min="1" max="1" width="2.7109375" style="1" customWidth="1"/>
    <col min="2" max="2" width="37.28515625" style="1" customWidth="1"/>
    <col min="3" max="3" width="64.5703125" style="1" customWidth="1"/>
    <col min="4" max="4" width="27.85546875" style="1" customWidth="1"/>
    <col min="5" max="5" width="19.7109375" style="1" customWidth="1"/>
    <col min="6" max="6" width="8.85546875" style="1"/>
    <col min="7" max="7" width="16" style="1" customWidth="1"/>
    <col min="8" max="8" width="5.5703125" style="54" customWidth="1"/>
    <col min="9" max="9" width="8.85546875" style="55"/>
  </cols>
  <sheetData>
    <row r="2" spans="2:8" ht="60.75" customHeight="1" x14ac:dyDescent="0.8">
      <c r="B2" s="166" t="s">
        <v>134</v>
      </c>
      <c r="C2" s="166"/>
      <c r="D2" s="166"/>
      <c r="E2" s="166"/>
      <c r="F2" s="166"/>
      <c r="G2" s="166"/>
      <c r="H2" s="166"/>
    </row>
    <row r="3" spans="2:8" ht="64.150000000000006" customHeight="1" x14ac:dyDescent="0.25">
      <c r="B3" s="167" t="s">
        <v>102</v>
      </c>
      <c r="C3" s="167"/>
      <c r="D3" s="167"/>
      <c r="E3" s="167"/>
      <c r="F3" s="167"/>
      <c r="G3" s="167"/>
      <c r="H3" s="56"/>
    </row>
    <row r="4" spans="2:8" ht="25.5" x14ac:dyDescent="0.25">
      <c r="B4" s="4"/>
      <c r="C4" s="14" t="s">
        <v>103</v>
      </c>
      <c r="D4" s="15"/>
      <c r="E4" s="4"/>
      <c r="F4" s="4"/>
      <c r="G4" s="3"/>
      <c r="H4" s="56"/>
    </row>
    <row r="5" spans="2:8" ht="39.950000000000003" customHeight="1" x14ac:dyDescent="0.25">
      <c r="B5" s="5"/>
      <c r="C5" s="168" t="s">
        <v>104</v>
      </c>
      <c r="D5" s="171" t="s">
        <v>131</v>
      </c>
      <c r="E5" s="172"/>
      <c r="F5" s="172"/>
      <c r="G5" s="173"/>
      <c r="H5" s="57"/>
    </row>
    <row r="6" spans="2:8" ht="19.899999999999999" customHeight="1" x14ac:dyDescent="0.25">
      <c r="B6" s="5"/>
      <c r="C6" s="169"/>
      <c r="D6" s="174" t="s">
        <v>143</v>
      </c>
      <c r="E6" s="174"/>
      <c r="F6" s="174"/>
      <c r="G6" s="174"/>
      <c r="H6" s="57"/>
    </row>
    <row r="7" spans="2:8" ht="19.899999999999999" customHeight="1" x14ac:dyDescent="0.25">
      <c r="B7" s="5"/>
      <c r="C7" s="170"/>
      <c r="D7" s="174" t="s">
        <v>144</v>
      </c>
      <c r="E7" s="174"/>
      <c r="F7" s="174"/>
      <c r="G7" s="174"/>
      <c r="H7" s="57"/>
    </row>
    <row r="8" spans="2:8" ht="23.25" x14ac:dyDescent="0.25">
      <c r="B8" s="4"/>
      <c r="C8" s="16" t="s">
        <v>105</v>
      </c>
      <c r="D8" s="6">
        <v>7.2</v>
      </c>
      <c r="E8" s="17"/>
      <c r="F8" s="5"/>
      <c r="G8" s="3"/>
      <c r="H8" s="56"/>
    </row>
    <row r="9" spans="2:8" ht="22.5" x14ac:dyDescent="0.25">
      <c r="B9" s="4"/>
      <c r="C9" s="18" t="s">
        <v>106</v>
      </c>
      <c r="D9" s="7">
        <v>1188</v>
      </c>
      <c r="E9" s="145" t="s">
        <v>107</v>
      </c>
      <c r="F9" s="146"/>
      <c r="G9" s="149">
        <f>D10/D9</f>
        <v>18.198653198653197</v>
      </c>
      <c r="H9" s="56"/>
    </row>
    <row r="10" spans="2:8" ht="22.5" x14ac:dyDescent="0.25">
      <c r="B10" s="4"/>
      <c r="C10" s="18" t="s">
        <v>108</v>
      </c>
      <c r="D10" s="7">
        <v>21620</v>
      </c>
      <c r="E10" s="147"/>
      <c r="F10" s="148"/>
      <c r="G10" s="150"/>
      <c r="H10" s="56"/>
    </row>
    <row r="11" spans="2:8" ht="23.25" x14ac:dyDescent="0.25">
      <c r="B11" s="4"/>
      <c r="C11" s="19"/>
      <c r="D11" s="8"/>
      <c r="E11" s="20"/>
      <c r="F11" s="4"/>
      <c r="G11" s="3"/>
      <c r="H11" s="56"/>
    </row>
    <row r="12" spans="2:8" ht="23.25" x14ac:dyDescent="0.25">
      <c r="B12" s="4"/>
      <c r="C12" s="49" t="s">
        <v>109</v>
      </c>
      <c r="D12" s="61" t="s">
        <v>49</v>
      </c>
      <c r="E12" s="4"/>
      <c r="F12" s="4"/>
      <c r="G12" s="3"/>
      <c r="H12" s="56"/>
    </row>
    <row r="13" spans="2:8" ht="23.25" x14ac:dyDescent="0.25">
      <c r="B13" s="4"/>
      <c r="C13" s="49" t="s">
        <v>110</v>
      </c>
      <c r="D13" s="61">
        <v>45</v>
      </c>
      <c r="E13" s="4"/>
      <c r="F13" s="4"/>
      <c r="G13" s="3"/>
      <c r="H13" s="56"/>
    </row>
    <row r="14" spans="2:8" ht="23.25" x14ac:dyDescent="0.25">
      <c r="B14" s="4"/>
      <c r="C14" s="49" t="s">
        <v>111</v>
      </c>
      <c r="D14" s="50" t="s">
        <v>112</v>
      </c>
      <c r="E14" s="4"/>
      <c r="F14" s="4"/>
      <c r="G14" s="3"/>
      <c r="H14" s="56"/>
    </row>
    <row r="15" spans="2:8" ht="24" thickBot="1" x14ac:dyDescent="0.3">
      <c r="B15" s="4"/>
      <c r="C15" s="4"/>
      <c r="D15" s="4"/>
      <c r="E15" s="4"/>
      <c r="F15" s="4"/>
      <c r="G15" s="3"/>
      <c r="H15" s="56"/>
    </row>
    <row r="16" spans="2:8" ht="67.900000000000006" customHeight="1" thickBot="1" x14ac:dyDescent="0.3">
      <c r="B16" s="151" t="s">
        <v>56</v>
      </c>
      <c r="C16" s="152"/>
      <c r="D16" s="9" t="s">
        <v>113</v>
      </c>
      <c r="E16" s="153" t="s">
        <v>114</v>
      </c>
      <c r="F16" s="154"/>
      <c r="G16" s="10" t="s">
        <v>115</v>
      </c>
      <c r="H16" s="56"/>
    </row>
    <row r="17" spans="2:10" ht="30" customHeight="1" thickBot="1" x14ac:dyDescent="0.3">
      <c r="B17" s="155" t="s">
        <v>116</v>
      </c>
      <c r="C17" s="156"/>
      <c r="D17" s="32">
        <v>197.93</v>
      </c>
      <c r="E17" s="52">
        <v>7.2</v>
      </c>
      <c r="F17" s="33" t="s">
        <v>55</v>
      </c>
      <c r="G17" s="34">
        <f t="shared" ref="G17:G24" si="0">D17*E17</f>
        <v>1425.096</v>
      </c>
      <c r="H17" s="157"/>
    </row>
    <row r="18" spans="2:10" ht="45.6" customHeight="1" x14ac:dyDescent="0.25">
      <c r="B18" s="158" t="s">
        <v>117</v>
      </c>
      <c r="C18" s="159"/>
      <c r="D18" s="35">
        <v>70.41</v>
      </c>
      <c r="E18" s="62">
        <v>1</v>
      </c>
      <c r="F18" s="36" t="s">
        <v>57</v>
      </c>
      <c r="G18" s="37">
        <f t="shared" si="0"/>
        <v>70.41</v>
      </c>
      <c r="H18" s="157"/>
    </row>
    <row r="19" spans="2:10" ht="30" customHeight="1" thickBot="1" x14ac:dyDescent="0.3">
      <c r="B19" s="160" t="s">
        <v>118</v>
      </c>
      <c r="C19" s="161"/>
      <c r="D19" s="38">
        <v>222.31</v>
      </c>
      <c r="E19" s="63">
        <v>1</v>
      </c>
      <c r="F19" s="39" t="s">
        <v>57</v>
      </c>
      <c r="G19" s="40">
        <f t="shared" si="0"/>
        <v>222.31</v>
      </c>
      <c r="H19" s="157"/>
    </row>
    <row r="20" spans="2:10" ht="30" customHeight="1" thickBot="1" x14ac:dyDescent="0.3">
      <c r="B20" s="162" t="s">
        <v>58</v>
      </c>
      <c r="C20" s="163"/>
      <c r="D20" s="41"/>
      <c r="E20" s="41"/>
      <c r="F20" s="42" t="s">
        <v>55</v>
      </c>
      <c r="G20" s="43">
        <f t="shared" si="0"/>
        <v>0</v>
      </c>
      <c r="H20" s="157"/>
    </row>
    <row r="21" spans="2:10" ht="45" customHeight="1" x14ac:dyDescent="0.25">
      <c r="B21" s="158" t="s">
        <v>119</v>
      </c>
      <c r="C21" s="159"/>
      <c r="D21" s="35">
        <v>665.33</v>
      </c>
      <c r="E21" s="35">
        <v>14.4</v>
      </c>
      <c r="F21" s="36" t="s">
        <v>55</v>
      </c>
      <c r="G21" s="37">
        <f t="shared" si="0"/>
        <v>9580.7520000000004</v>
      </c>
      <c r="H21" s="157"/>
    </row>
    <row r="22" spans="2:10" ht="30" customHeight="1" x14ac:dyDescent="0.25">
      <c r="B22" s="164" t="s">
        <v>120</v>
      </c>
      <c r="C22" s="165"/>
      <c r="D22" s="44"/>
      <c r="E22" s="44"/>
      <c r="F22" s="45" t="s">
        <v>55</v>
      </c>
      <c r="G22" s="46">
        <f t="shared" si="0"/>
        <v>0</v>
      </c>
      <c r="H22" s="157"/>
    </row>
    <row r="23" spans="2:10" ht="30" customHeight="1" x14ac:dyDescent="0.25">
      <c r="B23" s="164" t="s">
        <v>59</v>
      </c>
      <c r="C23" s="165"/>
      <c r="D23" s="47">
        <v>2425.1</v>
      </c>
      <c r="E23" s="53">
        <v>7.2</v>
      </c>
      <c r="F23" s="45" t="s">
        <v>55</v>
      </c>
      <c r="G23" s="46">
        <f t="shared" si="0"/>
        <v>17460.72</v>
      </c>
      <c r="H23" s="157"/>
    </row>
    <row r="24" spans="2:10" ht="30" customHeight="1" x14ac:dyDescent="0.25">
      <c r="B24" s="164" t="s">
        <v>121</v>
      </c>
      <c r="C24" s="165"/>
      <c r="D24" s="47">
        <v>1718.79</v>
      </c>
      <c r="E24" s="53">
        <v>7.2</v>
      </c>
      <c r="F24" s="45" t="s">
        <v>55</v>
      </c>
      <c r="G24" s="46">
        <f t="shared" si="0"/>
        <v>12375.288</v>
      </c>
      <c r="H24" s="157"/>
    </row>
    <row r="25" spans="2:10" ht="30" customHeight="1" x14ac:dyDescent="0.25">
      <c r="B25" s="164" t="s">
        <v>61</v>
      </c>
      <c r="C25" s="165"/>
      <c r="D25" s="47">
        <v>473.91</v>
      </c>
      <c r="E25" s="53">
        <v>7.2</v>
      </c>
      <c r="F25" s="45" t="s">
        <v>55</v>
      </c>
      <c r="G25" s="46">
        <f>D25*E25</f>
        <v>3412.152</v>
      </c>
      <c r="H25" s="157"/>
    </row>
    <row r="26" spans="2:10" ht="30" customHeight="1" thickBot="1" x14ac:dyDescent="0.3">
      <c r="B26" s="160" t="s">
        <v>60</v>
      </c>
      <c r="C26" s="161"/>
      <c r="D26" s="38">
        <v>320.5</v>
      </c>
      <c r="E26" s="38">
        <v>28.8</v>
      </c>
      <c r="F26" s="39" t="s">
        <v>55</v>
      </c>
      <c r="G26" s="48">
        <f>D26*E26</f>
        <v>9230.4</v>
      </c>
      <c r="H26" s="157"/>
    </row>
    <row r="27" spans="2:10" ht="23.25" x14ac:dyDescent="0.25">
      <c r="B27" s="4"/>
      <c r="C27" s="21"/>
      <c r="D27" s="21"/>
      <c r="E27" s="11"/>
      <c r="F27" s="11"/>
      <c r="G27" s="3"/>
      <c r="H27" s="58"/>
      <c r="J27" s="1"/>
    </row>
    <row r="28" spans="2:10" ht="25.5" x14ac:dyDescent="0.25">
      <c r="B28" s="4"/>
      <c r="C28" s="14" t="s">
        <v>122</v>
      </c>
      <c r="D28" s="15"/>
      <c r="E28" s="4"/>
      <c r="F28" s="4"/>
      <c r="G28" s="3"/>
      <c r="H28" s="56"/>
      <c r="J28" s="1"/>
    </row>
    <row r="29" spans="2:10" ht="18.75" x14ac:dyDescent="0.25">
      <c r="B29" s="4"/>
      <c r="C29" s="142" t="s">
        <v>123</v>
      </c>
      <c r="D29" s="22" t="s">
        <v>124</v>
      </c>
      <c r="E29" s="23">
        <f>ROUND((G17+D10)/D10,2)</f>
        <v>1.07</v>
      </c>
      <c r="F29" s="23"/>
      <c r="G29" s="5"/>
      <c r="H29" s="56"/>
      <c r="J29" s="1"/>
    </row>
    <row r="30" spans="2:10" ht="23.25" x14ac:dyDescent="0.25">
      <c r="B30" s="4"/>
      <c r="C30" s="142"/>
      <c r="D30" s="22" t="s">
        <v>125</v>
      </c>
      <c r="E30" s="23">
        <f>ROUND((G18+G19+D10)/D10,2)</f>
        <v>1.01</v>
      </c>
      <c r="F30" s="23"/>
      <c r="G30" s="12"/>
      <c r="H30" s="59"/>
      <c r="J30" s="1"/>
    </row>
    <row r="31" spans="2:10" ht="23.25" x14ac:dyDescent="0.25">
      <c r="B31" s="4"/>
      <c r="C31" s="142"/>
      <c r="D31" s="22" t="s">
        <v>126</v>
      </c>
      <c r="E31" s="23">
        <f>ROUND((G20+D10)/D10,2)</f>
        <v>1</v>
      </c>
      <c r="F31" s="5"/>
      <c r="G31" s="12"/>
      <c r="H31" s="56"/>
      <c r="J31" s="1"/>
    </row>
    <row r="32" spans="2:10" ht="23.25" x14ac:dyDescent="0.25">
      <c r="B32" s="4"/>
      <c r="C32" s="142"/>
      <c r="D32" s="24" t="s">
        <v>127</v>
      </c>
      <c r="E32" s="25">
        <f>ROUND((SUM(G21:G26)+D10)/D10,2)</f>
        <v>3.41</v>
      </c>
      <c r="F32" s="5"/>
      <c r="G32" s="12"/>
      <c r="H32" s="56"/>
      <c r="J32" s="1"/>
    </row>
    <row r="33" spans="2:10" ht="25.5" x14ac:dyDescent="0.25">
      <c r="B33" s="4"/>
      <c r="C33" s="4"/>
      <c r="D33" s="26" t="s">
        <v>128</v>
      </c>
      <c r="E33" s="27">
        <f>SUM(E29:E32)-IF(D14="сплошная",3,2)</f>
        <v>3.49</v>
      </c>
      <c r="F33" s="28"/>
      <c r="G33" s="3"/>
      <c r="H33" s="56"/>
      <c r="J33" s="1"/>
    </row>
    <row r="34" spans="2:10" ht="23.25" x14ac:dyDescent="0.25">
      <c r="B34" s="4"/>
      <c r="C34" s="4"/>
      <c r="D34" s="4"/>
      <c r="E34" s="29"/>
      <c r="F34" s="4"/>
      <c r="G34" s="3"/>
      <c r="H34" s="56"/>
      <c r="J34" s="1"/>
    </row>
    <row r="35" spans="2:10" ht="25.5" x14ac:dyDescent="0.35">
      <c r="B35" s="13"/>
      <c r="C35" s="30" t="s">
        <v>129</v>
      </c>
      <c r="D35" s="143">
        <f>E33*D10</f>
        <v>75453.8</v>
      </c>
      <c r="E35" s="143"/>
      <c r="F35" s="4"/>
      <c r="G35" s="3"/>
      <c r="H35" s="56"/>
      <c r="J35" s="1"/>
    </row>
    <row r="36" spans="2:10" ht="18.75" x14ac:dyDescent="0.3">
      <c r="B36" s="4"/>
      <c r="C36" s="31" t="s">
        <v>130</v>
      </c>
      <c r="D36" s="144">
        <f>D35/D9</f>
        <v>63.513299663299662</v>
      </c>
      <c r="E36" s="144"/>
      <c r="F36" s="4"/>
      <c r="G36" s="4"/>
      <c r="H36" s="60"/>
      <c r="J36" s="1"/>
    </row>
    <row r="37" spans="2:10" x14ac:dyDescent="0.25">
      <c r="J37" s="1"/>
    </row>
    <row r="38" spans="2:10" x14ac:dyDescent="0.25">
      <c r="J38" s="1"/>
    </row>
    <row r="39" spans="2:10" ht="60.75" customHeight="1" x14ac:dyDescent="0.8">
      <c r="B39" s="166" t="s">
        <v>135</v>
      </c>
      <c r="C39" s="166"/>
      <c r="D39" s="166"/>
      <c r="E39" s="166"/>
      <c r="F39" s="166"/>
      <c r="G39" s="166"/>
      <c r="H39" s="166"/>
      <c r="J39" s="1"/>
    </row>
    <row r="40" spans="2:10" ht="18.75" x14ac:dyDescent="0.25">
      <c r="B40" s="167" t="s">
        <v>102</v>
      </c>
      <c r="C40" s="167"/>
      <c r="D40" s="167"/>
      <c r="E40" s="167"/>
      <c r="F40" s="167"/>
      <c r="G40" s="167"/>
      <c r="H40" s="56"/>
      <c r="J40" s="1"/>
    </row>
    <row r="41" spans="2:10" ht="25.5" x14ac:dyDescent="0.25">
      <c r="B41" s="4"/>
      <c r="C41" s="14" t="s">
        <v>103</v>
      </c>
      <c r="D41" s="15"/>
      <c r="E41" s="4"/>
      <c r="F41" s="4"/>
      <c r="G41" s="3"/>
      <c r="H41" s="56"/>
      <c r="J41" s="1"/>
    </row>
    <row r="42" spans="2:10" ht="39.950000000000003" customHeight="1" x14ac:dyDescent="0.25">
      <c r="B42" s="5"/>
      <c r="C42" s="168" t="s">
        <v>104</v>
      </c>
      <c r="D42" s="171" t="s">
        <v>131</v>
      </c>
      <c r="E42" s="172"/>
      <c r="F42" s="172"/>
      <c r="G42" s="173"/>
      <c r="H42" s="57"/>
      <c r="J42" s="1"/>
    </row>
    <row r="43" spans="2:10" ht="19.5" x14ac:dyDescent="0.25">
      <c r="B43" s="5"/>
      <c r="C43" s="169"/>
      <c r="D43" s="174" t="s">
        <v>143</v>
      </c>
      <c r="E43" s="174"/>
      <c r="F43" s="174"/>
      <c r="G43" s="174"/>
      <c r="H43" s="57"/>
      <c r="J43" s="1"/>
    </row>
    <row r="44" spans="2:10" ht="19.5" x14ac:dyDescent="0.25">
      <c r="B44" s="5"/>
      <c r="C44" s="170"/>
      <c r="D44" s="174" t="s">
        <v>145</v>
      </c>
      <c r="E44" s="174"/>
      <c r="F44" s="174"/>
      <c r="G44" s="174"/>
      <c r="H44" s="57"/>
      <c r="J44" s="1"/>
    </row>
    <row r="45" spans="2:10" ht="23.25" x14ac:dyDescent="0.25">
      <c r="B45" s="4"/>
      <c r="C45" s="16" t="s">
        <v>105</v>
      </c>
      <c r="D45" s="6">
        <v>9.5</v>
      </c>
      <c r="E45" s="17"/>
      <c r="F45" s="5"/>
      <c r="G45" s="3"/>
      <c r="H45" s="56"/>
      <c r="J45" s="1"/>
    </row>
    <row r="46" spans="2:10" ht="22.5" x14ac:dyDescent="0.25">
      <c r="B46" s="4"/>
      <c r="C46" s="18" t="s">
        <v>106</v>
      </c>
      <c r="D46" s="7">
        <v>1704</v>
      </c>
      <c r="E46" s="145" t="s">
        <v>107</v>
      </c>
      <c r="F46" s="146"/>
      <c r="G46" s="149">
        <f>D47/D46</f>
        <v>18.562206572769952</v>
      </c>
      <c r="H46" s="56"/>
      <c r="J46" s="1"/>
    </row>
    <row r="47" spans="2:10" ht="22.5" x14ac:dyDescent="0.25">
      <c r="B47" s="4"/>
      <c r="C47" s="18" t="s">
        <v>108</v>
      </c>
      <c r="D47" s="7">
        <v>31630</v>
      </c>
      <c r="E47" s="147"/>
      <c r="F47" s="148"/>
      <c r="G47" s="150"/>
      <c r="H47" s="56"/>
      <c r="J47" s="1"/>
    </row>
    <row r="48" spans="2:10" ht="23.25" x14ac:dyDescent="0.25">
      <c r="B48" s="4"/>
      <c r="C48" s="19"/>
      <c r="D48" s="8"/>
      <c r="E48" s="20"/>
      <c r="F48" s="4"/>
      <c r="G48" s="3"/>
      <c r="H48" s="56"/>
      <c r="J48" s="1"/>
    </row>
    <row r="49" spans="2:10" ht="23.25" x14ac:dyDescent="0.25">
      <c r="B49" s="4"/>
      <c r="C49" s="49" t="s">
        <v>109</v>
      </c>
      <c r="D49" s="61" t="s">
        <v>47</v>
      </c>
      <c r="E49" s="4"/>
      <c r="F49" s="4"/>
      <c r="G49" s="3"/>
      <c r="H49" s="56"/>
      <c r="J49" s="1"/>
    </row>
    <row r="50" spans="2:10" ht="23.25" x14ac:dyDescent="0.25">
      <c r="B50" s="4"/>
      <c r="C50" s="49" t="s">
        <v>110</v>
      </c>
      <c r="D50" s="61">
        <v>55</v>
      </c>
      <c r="E50" s="4"/>
      <c r="F50" s="4"/>
      <c r="G50" s="3"/>
      <c r="H50" s="56"/>
      <c r="J50" s="1"/>
    </row>
    <row r="51" spans="2:10" ht="23.25" x14ac:dyDescent="0.25">
      <c r="B51" s="4"/>
      <c r="C51" s="49" t="s">
        <v>111</v>
      </c>
      <c r="D51" s="50" t="s">
        <v>112</v>
      </c>
      <c r="E51" s="4"/>
      <c r="F51" s="4"/>
      <c r="G51" s="3"/>
      <c r="H51" s="56"/>
      <c r="J51" s="1"/>
    </row>
    <row r="52" spans="2:10" ht="24" thickBot="1" x14ac:dyDescent="0.3">
      <c r="B52" s="4"/>
      <c r="C52" s="4"/>
      <c r="D52" s="4"/>
      <c r="E52" s="4"/>
      <c r="F52" s="4"/>
      <c r="G52" s="3"/>
      <c r="H52" s="56"/>
      <c r="J52" s="1"/>
    </row>
    <row r="53" spans="2:10" ht="48" thickBot="1" x14ac:dyDescent="0.3">
      <c r="B53" s="151" t="s">
        <v>56</v>
      </c>
      <c r="C53" s="152"/>
      <c r="D53" s="9" t="s">
        <v>113</v>
      </c>
      <c r="E53" s="153" t="s">
        <v>114</v>
      </c>
      <c r="F53" s="154"/>
      <c r="G53" s="10" t="s">
        <v>115</v>
      </c>
      <c r="H53" s="56"/>
      <c r="J53" s="1"/>
    </row>
    <row r="54" spans="2:10" ht="24" thickBot="1" x14ac:dyDescent="0.3">
      <c r="B54" s="155" t="s">
        <v>116</v>
      </c>
      <c r="C54" s="156"/>
      <c r="D54" s="32">
        <v>197.93</v>
      </c>
      <c r="E54" s="52">
        <v>9.5</v>
      </c>
      <c r="F54" s="33" t="s">
        <v>55</v>
      </c>
      <c r="G54" s="34">
        <f t="shared" ref="G54:G61" si="1">D54*E54</f>
        <v>1880.335</v>
      </c>
      <c r="H54" s="157"/>
      <c r="J54" s="1"/>
    </row>
    <row r="55" spans="2:10" ht="51.6" customHeight="1" x14ac:dyDescent="0.25">
      <c r="B55" s="158" t="s">
        <v>117</v>
      </c>
      <c r="C55" s="159"/>
      <c r="D55" s="35">
        <v>70.41</v>
      </c>
      <c r="E55" s="62">
        <v>1.6</v>
      </c>
      <c r="F55" s="36" t="s">
        <v>57</v>
      </c>
      <c r="G55" s="37">
        <f t="shared" si="1"/>
        <v>112.65600000000001</v>
      </c>
      <c r="H55" s="157"/>
      <c r="J55" s="1"/>
    </row>
    <row r="56" spans="2:10" ht="24" thickBot="1" x14ac:dyDescent="0.3">
      <c r="B56" s="160" t="s">
        <v>118</v>
      </c>
      <c r="C56" s="161"/>
      <c r="D56" s="38">
        <v>222.31</v>
      </c>
      <c r="E56" s="63">
        <v>1.6</v>
      </c>
      <c r="F56" s="39" t="s">
        <v>57</v>
      </c>
      <c r="G56" s="40">
        <f t="shared" si="1"/>
        <v>355.69600000000003</v>
      </c>
      <c r="H56" s="157"/>
      <c r="J56" s="1"/>
    </row>
    <row r="57" spans="2:10" ht="24" thickBot="1" x14ac:dyDescent="0.3">
      <c r="B57" s="162" t="s">
        <v>58</v>
      </c>
      <c r="C57" s="163"/>
      <c r="D57" s="41"/>
      <c r="E57" s="41"/>
      <c r="F57" s="42" t="s">
        <v>55</v>
      </c>
      <c r="G57" s="43">
        <f t="shared" si="1"/>
        <v>0</v>
      </c>
      <c r="H57" s="157"/>
      <c r="J57" s="1"/>
    </row>
    <row r="58" spans="2:10" ht="43.15" customHeight="1" x14ac:dyDescent="0.25">
      <c r="B58" s="158" t="s">
        <v>119</v>
      </c>
      <c r="C58" s="159"/>
      <c r="D58" s="35">
        <v>665.33</v>
      </c>
      <c r="E58" s="35">
        <v>19</v>
      </c>
      <c r="F58" s="36" t="s">
        <v>55</v>
      </c>
      <c r="G58" s="37">
        <f t="shared" si="1"/>
        <v>12641.27</v>
      </c>
      <c r="H58" s="157"/>
      <c r="J58" s="1"/>
    </row>
    <row r="59" spans="2:10" ht="23.25" x14ac:dyDescent="0.25">
      <c r="B59" s="164" t="s">
        <v>120</v>
      </c>
      <c r="C59" s="165"/>
      <c r="D59" s="44"/>
      <c r="E59" s="44"/>
      <c r="F59" s="45" t="s">
        <v>55</v>
      </c>
      <c r="G59" s="46">
        <f t="shared" si="1"/>
        <v>0</v>
      </c>
      <c r="H59" s="157"/>
      <c r="J59" s="1"/>
    </row>
    <row r="60" spans="2:10" ht="23.25" x14ac:dyDescent="0.25">
      <c r="B60" s="164" t="s">
        <v>59</v>
      </c>
      <c r="C60" s="165"/>
      <c r="D60" s="47">
        <v>2425.1</v>
      </c>
      <c r="E60" s="53">
        <v>9.5</v>
      </c>
      <c r="F60" s="45" t="s">
        <v>55</v>
      </c>
      <c r="G60" s="46">
        <f t="shared" si="1"/>
        <v>23038.45</v>
      </c>
      <c r="H60" s="157"/>
      <c r="J60" s="1"/>
    </row>
    <row r="61" spans="2:10" ht="23.25" x14ac:dyDescent="0.25">
      <c r="B61" s="164" t="s">
        <v>121</v>
      </c>
      <c r="C61" s="165"/>
      <c r="D61" s="47">
        <v>1718.79</v>
      </c>
      <c r="E61" s="53">
        <v>9.5</v>
      </c>
      <c r="F61" s="45" t="s">
        <v>55</v>
      </c>
      <c r="G61" s="46">
        <f t="shared" si="1"/>
        <v>16328.504999999999</v>
      </c>
      <c r="H61" s="157"/>
      <c r="J61" s="1"/>
    </row>
    <row r="62" spans="2:10" ht="23.25" x14ac:dyDescent="0.25">
      <c r="B62" s="164" t="s">
        <v>61</v>
      </c>
      <c r="C62" s="165"/>
      <c r="D62" s="47">
        <v>473.91</v>
      </c>
      <c r="E62" s="53">
        <v>9.5</v>
      </c>
      <c r="F62" s="45" t="s">
        <v>55</v>
      </c>
      <c r="G62" s="46">
        <f>D62*E62</f>
        <v>4502.1450000000004</v>
      </c>
      <c r="H62" s="157"/>
      <c r="J62" s="1"/>
    </row>
    <row r="63" spans="2:10" ht="24" thickBot="1" x14ac:dyDescent="0.3">
      <c r="B63" s="160" t="s">
        <v>60</v>
      </c>
      <c r="C63" s="161"/>
      <c r="D63" s="38">
        <v>320.5</v>
      </c>
      <c r="E63" s="38">
        <v>38</v>
      </c>
      <c r="F63" s="39" t="s">
        <v>55</v>
      </c>
      <c r="G63" s="48">
        <f>D63*E63</f>
        <v>12179</v>
      </c>
      <c r="H63" s="157"/>
      <c r="J63" s="1"/>
    </row>
    <row r="64" spans="2:10" ht="23.25" x14ac:dyDescent="0.25">
      <c r="B64" s="4"/>
      <c r="C64" s="21"/>
      <c r="D64" s="21"/>
      <c r="E64" s="11"/>
      <c r="F64" s="11"/>
      <c r="G64" s="3"/>
      <c r="H64" s="58"/>
      <c r="J64" s="1"/>
    </row>
    <row r="65" spans="2:10" ht="25.5" x14ac:dyDescent="0.25">
      <c r="B65" s="4"/>
      <c r="C65" s="14" t="s">
        <v>122</v>
      </c>
      <c r="D65" s="15"/>
      <c r="E65" s="4"/>
      <c r="F65" s="4"/>
      <c r="G65" s="3"/>
      <c r="H65" s="56"/>
      <c r="J65" s="1"/>
    </row>
    <row r="66" spans="2:10" ht="18.75" x14ac:dyDescent="0.25">
      <c r="B66" s="4"/>
      <c r="C66" s="142" t="s">
        <v>123</v>
      </c>
      <c r="D66" s="22" t="s">
        <v>124</v>
      </c>
      <c r="E66" s="23">
        <f>ROUND((G54+D47)/D47,2)</f>
        <v>1.06</v>
      </c>
      <c r="F66" s="23"/>
      <c r="G66" s="5"/>
      <c r="H66" s="56"/>
      <c r="J66" s="1"/>
    </row>
    <row r="67" spans="2:10" ht="23.25" x14ac:dyDescent="0.25">
      <c r="B67" s="4"/>
      <c r="C67" s="142"/>
      <c r="D67" s="22" t="s">
        <v>125</v>
      </c>
      <c r="E67" s="23">
        <f>ROUND((G55+G56+D47)/D47,2)</f>
        <v>1.01</v>
      </c>
      <c r="F67" s="23"/>
      <c r="G67" s="12"/>
      <c r="H67" s="59"/>
      <c r="J67" s="1"/>
    </row>
    <row r="68" spans="2:10" ht="23.25" x14ac:dyDescent="0.25">
      <c r="B68" s="4"/>
      <c r="C68" s="142"/>
      <c r="D68" s="22" t="s">
        <v>126</v>
      </c>
      <c r="E68" s="23">
        <f>ROUND((G57+D47)/D47,2)</f>
        <v>1</v>
      </c>
      <c r="F68" s="5"/>
      <c r="G68" s="12"/>
      <c r="H68" s="56"/>
      <c r="J68" s="1"/>
    </row>
    <row r="69" spans="2:10" ht="23.25" x14ac:dyDescent="0.25">
      <c r="B69" s="4"/>
      <c r="C69" s="142"/>
      <c r="D69" s="24" t="s">
        <v>127</v>
      </c>
      <c r="E69" s="25">
        <f>ROUND((SUM(G58:G63)+D47)/D47,2)</f>
        <v>3.17</v>
      </c>
      <c r="F69" s="5"/>
      <c r="G69" s="12"/>
      <c r="H69" s="56"/>
      <c r="J69" s="1"/>
    </row>
    <row r="70" spans="2:10" ht="25.5" x14ac:dyDescent="0.25">
      <c r="B70" s="4"/>
      <c r="C70" s="4"/>
      <c r="D70" s="26" t="s">
        <v>128</v>
      </c>
      <c r="E70" s="27">
        <f>SUM(E66:E69)-IF(D51="сплошная",3,2)</f>
        <v>3.24</v>
      </c>
      <c r="F70" s="28"/>
      <c r="G70" s="3"/>
      <c r="H70" s="56"/>
      <c r="J70" s="1"/>
    </row>
    <row r="71" spans="2:10" ht="23.25" x14ac:dyDescent="0.25">
      <c r="B71" s="4"/>
      <c r="C71" s="4"/>
      <c r="D71" s="4"/>
      <c r="E71" s="29"/>
      <c r="F71" s="4"/>
      <c r="G71" s="3"/>
      <c r="H71" s="56"/>
      <c r="J71" s="1"/>
    </row>
    <row r="72" spans="2:10" ht="25.5" x14ac:dyDescent="0.35">
      <c r="B72" s="13"/>
      <c r="C72" s="30" t="s">
        <v>129</v>
      </c>
      <c r="D72" s="143">
        <f>E70*D47</f>
        <v>102481.20000000001</v>
      </c>
      <c r="E72" s="143"/>
      <c r="F72" s="4"/>
      <c r="G72" s="3"/>
      <c r="H72" s="56"/>
      <c r="J72" s="1"/>
    </row>
    <row r="73" spans="2:10" ht="18.75" x14ac:dyDescent="0.3">
      <c r="B73" s="4"/>
      <c r="C73" s="31" t="s">
        <v>130</v>
      </c>
      <c r="D73" s="144">
        <f>D72/D46</f>
        <v>60.141549295774652</v>
      </c>
      <c r="E73" s="144"/>
      <c r="F73" s="4"/>
      <c r="G73" s="4"/>
      <c r="H73" s="60"/>
      <c r="J73" s="1"/>
    </row>
    <row r="74" spans="2:10" x14ac:dyDescent="0.25">
      <c r="J74" s="1"/>
    </row>
    <row r="75" spans="2:10" x14ac:dyDescent="0.25">
      <c r="J75" s="1"/>
    </row>
    <row r="76" spans="2:10" ht="60.75" customHeight="1" x14ac:dyDescent="0.8">
      <c r="B76" s="166" t="s">
        <v>136</v>
      </c>
      <c r="C76" s="166"/>
      <c r="D76" s="166"/>
      <c r="E76" s="166"/>
      <c r="F76" s="166"/>
      <c r="G76" s="166"/>
      <c r="H76" s="166"/>
      <c r="J76" s="1"/>
    </row>
    <row r="77" spans="2:10" ht="18.75" x14ac:dyDescent="0.25">
      <c r="B77" s="167" t="s">
        <v>102</v>
      </c>
      <c r="C77" s="167"/>
      <c r="D77" s="167"/>
      <c r="E77" s="167"/>
      <c r="F77" s="167"/>
      <c r="G77" s="167"/>
      <c r="H77" s="56"/>
      <c r="J77" s="1"/>
    </row>
    <row r="78" spans="2:10" ht="25.5" x14ac:dyDescent="0.25">
      <c r="B78" s="4"/>
      <c r="C78" s="14" t="s">
        <v>103</v>
      </c>
      <c r="D78" s="15"/>
      <c r="E78" s="4"/>
      <c r="F78" s="4"/>
      <c r="G78" s="3"/>
      <c r="H78" s="56"/>
      <c r="J78" s="1"/>
    </row>
    <row r="79" spans="2:10" ht="39.950000000000003" customHeight="1" x14ac:dyDescent="0.25">
      <c r="B79" s="5"/>
      <c r="C79" s="168" t="s">
        <v>104</v>
      </c>
      <c r="D79" s="171" t="s">
        <v>131</v>
      </c>
      <c r="E79" s="172"/>
      <c r="F79" s="172"/>
      <c r="G79" s="173"/>
      <c r="H79" s="57"/>
      <c r="J79" s="1"/>
    </row>
    <row r="80" spans="2:10" ht="19.5" x14ac:dyDescent="0.25">
      <c r="B80" s="5"/>
      <c r="C80" s="169"/>
      <c r="D80" s="174" t="s">
        <v>143</v>
      </c>
      <c r="E80" s="174"/>
      <c r="F80" s="174"/>
      <c r="G80" s="174"/>
      <c r="H80" s="57"/>
      <c r="J80" s="1"/>
    </row>
    <row r="81" spans="2:10" ht="19.5" x14ac:dyDescent="0.25">
      <c r="B81" s="5"/>
      <c r="C81" s="170"/>
      <c r="D81" s="174" t="s">
        <v>146</v>
      </c>
      <c r="E81" s="174"/>
      <c r="F81" s="174"/>
      <c r="G81" s="174"/>
      <c r="H81" s="57"/>
      <c r="J81" s="1"/>
    </row>
    <row r="82" spans="2:10" ht="23.25" x14ac:dyDescent="0.25">
      <c r="B82" s="4"/>
      <c r="C82" s="16" t="s">
        <v>105</v>
      </c>
      <c r="D82" s="6">
        <v>5.9</v>
      </c>
      <c r="E82" s="17"/>
      <c r="F82" s="5"/>
      <c r="G82" s="3"/>
      <c r="H82" s="56"/>
      <c r="J82" s="1"/>
    </row>
    <row r="83" spans="2:10" ht="22.5" x14ac:dyDescent="0.25">
      <c r="B83" s="4"/>
      <c r="C83" s="18" t="s">
        <v>106</v>
      </c>
      <c r="D83" s="7">
        <v>929</v>
      </c>
      <c r="E83" s="145" t="s">
        <v>107</v>
      </c>
      <c r="F83" s="146"/>
      <c r="G83" s="149">
        <f>D84/D83</f>
        <v>17.282023681377826</v>
      </c>
      <c r="H83" s="56"/>
      <c r="J83" s="1"/>
    </row>
    <row r="84" spans="2:10" ht="22.5" x14ac:dyDescent="0.25">
      <c r="B84" s="4"/>
      <c r="C84" s="18" t="s">
        <v>108</v>
      </c>
      <c r="D84" s="7">
        <v>16055</v>
      </c>
      <c r="E84" s="147"/>
      <c r="F84" s="148"/>
      <c r="G84" s="150"/>
      <c r="H84" s="56"/>
      <c r="J84" s="1"/>
    </row>
    <row r="85" spans="2:10" ht="23.25" x14ac:dyDescent="0.25">
      <c r="B85" s="4"/>
      <c r="C85" s="19"/>
      <c r="D85" s="8"/>
      <c r="E85" s="20"/>
      <c r="F85" s="4"/>
      <c r="G85" s="3"/>
      <c r="H85" s="56"/>
      <c r="J85" s="1"/>
    </row>
    <row r="86" spans="2:10" ht="23.25" x14ac:dyDescent="0.25">
      <c r="B86" s="4"/>
      <c r="C86" s="49" t="s">
        <v>109</v>
      </c>
      <c r="D86" s="61" t="s">
        <v>47</v>
      </c>
      <c r="E86" s="4"/>
      <c r="F86" s="4"/>
      <c r="G86" s="3"/>
      <c r="H86" s="56"/>
      <c r="J86" s="1"/>
    </row>
    <row r="87" spans="2:10" ht="23.25" x14ac:dyDescent="0.25">
      <c r="B87" s="4"/>
      <c r="C87" s="49" t="s">
        <v>110</v>
      </c>
      <c r="D87" s="61">
        <v>45</v>
      </c>
      <c r="E87" s="4"/>
      <c r="F87" s="4"/>
      <c r="G87" s="3"/>
      <c r="H87" s="56"/>
      <c r="J87" s="1"/>
    </row>
    <row r="88" spans="2:10" ht="23.25" x14ac:dyDescent="0.25">
      <c r="B88" s="4"/>
      <c r="C88" s="49" t="s">
        <v>111</v>
      </c>
      <c r="D88" s="50" t="s">
        <v>112</v>
      </c>
      <c r="E88" s="4"/>
      <c r="F88" s="4"/>
      <c r="G88" s="3"/>
      <c r="H88" s="56"/>
      <c r="J88" s="1"/>
    </row>
    <row r="89" spans="2:10" ht="24" thickBot="1" x14ac:dyDescent="0.3">
      <c r="B89" s="4"/>
      <c r="C89" s="4"/>
      <c r="D89" s="4"/>
      <c r="E89" s="4"/>
      <c r="F89" s="4"/>
      <c r="G89" s="3"/>
      <c r="H89" s="56"/>
      <c r="J89" s="1"/>
    </row>
    <row r="90" spans="2:10" ht="48" thickBot="1" x14ac:dyDescent="0.3">
      <c r="B90" s="151" t="s">
        <v>56</v>
      </c>
      <c r="C90" s="152"/>
      <c r="D90" s="9" t="s">
        <v>113</v>
      </c>
      <c r="E90" s="153" t="s">
        <v>114</v>
      </c>
      <c r="F90" s="154"/>
      <c r="G90" s="10" t="s">
        <v>115</v>
      </c>
      <c r="H90" s="56"/>
      <c r="J90" s="1"/>
    </row>
    <row r="91" spans="2:10" ht="24" thickBot="1" x14ac:dyDescent="0.3">
      <c r="B91" s="155" t="s">
        <v>116</v>
      </c>
      <c r="C91" s="156"/>
      <c r="D91" s="32">
        <v>197.93</v>
      </c>
      <c r="E91" s="52">
        <v>5.9</v>
      </c>
      <c r="F91" s="33" t="s">
        <v>55</v>
      </c>
      <c r="G91" s="34">
        <f t="shared" ref="G91:G98" si="2">D91*E91</f>
        <v>1167.787</v>
      </c>
      <c r="H91" s="157"/>
      <c r="J91" s="1"/>
    </row>
    <row r="92" spans="2:10" ht="49.9" customHeight="1" x14ac:dyDescent="0.25">
      <c r="B92" s="158" t="s">
        <v>117</v>
      </c>
      <c r="C92" s="159"/>
      <c r="D92" s="35">
        <v>70.41</v>
      </c>
      <c r="E92" s="62">
        <v>1.4</v>
      </c>
      <c r="F92" s="36" t="s">
        <v>57</v>
      </c>
      <c r="G92" s="37">
        <f t="shared" si="2"/>
        <v>98.573999999999984</v>
      </c>
      <c r="H92" s="157"/>
      <c r="J92" s="1"/>
    </row>
    <row r="93" spans="2:10" ht="24" thickBot="1" x14ac:dyDescent="0.3">
      <c r="B93" s="160" t="s">
        <v>118</v>
      </c>
      <c r="C93" s="161"/>
      <c r="D93" s="38">
        <v>222.31</v>
      </c>
      <c r="E93" s="63">
        <v>1.4</v>
      </c>
      <c r="F93" s="39" t="s">
        <v>57</v>
      </c>
      <c r="G93" s="40">
        <f t="shared" si="2"/>
        <v>311.23399999999998</v>
      </c>
      <c r="H93" s="157"/>
      <c r="J93" s="1"/>
    </row>
    <row r="94" spans="2:10" ht="24" thickBot="1" x14ac:dyDescent="0.3">
      <c r="B94" s="162" t="s">
        <v>58</v>
      </c>
      <c r="C94" s="163"/>
      <c r="D94" s="41"/>
      <c r="E94" s="41"/>
      <c r="F94" s="42" t="s">
        <v>55</v>
      </c>
      <c r="G94" s="43">
        <f t="shared" si="2"/>
        <v>0</v>
      </c>
      <c r="H94" s="157"/>
      <c r="J94" s="1"/>
    </row>
    <row r="95" spans="2:10" ht="45.6" customHeight="1" x14ac:dyDescent="0.25">
      <c r="B95" s="158" t="s">
        <v>119</v>
      </c>
      <c r="C95" s="159"/>
      <c r="D95" s="35">
        <v>665.33</v>
      </c>
      <c r="E95" s="35">
        <v>11.8</v>
      </c>
      <c r="F95" s="36" t="s">
        <v>55</v>
      </c>
      <c r="G95" s="37">
        <f t="shared" si="2"/>
        <v>7850.8940000000011</v>
      </c>
      <c r="H95" s="157"/>
      <c r="J95" s="1"/>
    </row>
    <row r="96" spans="2:10" ht="23.25" x14ac:dyDescent="0.25">
      <c r="B96" s="164" t="s">
        <v>120</v>
      </c>
      <c r="C96" s="165"/>
      <c r="D96" s="44"/>
      <c r="E96" s="44"/>
      <c r="F96" s="45" t="s">
        <v>55</v>
      </c>
      <c r="G96" s="46">
        <f t="shared" si="2"/>
        <v>0</v>
      </c>
      <c r="H96" s="157"/>
      <c r="J96" s="1"/>
    </row>
    <row r="97" spans="2:10" ht="23.25" x14ac:dyDescent="0.25">
      <c r="B97" s="164" t="s">
        <v>59</v>
      </c>
      <c r="C97" s="165"/>
      <c r="D97" s="47">
        <v>2425.1</v>
      </c>
      <c r="E97" s="53">
        <v>5.9</v>
      </c>
      <c r="F97" s="45" t="s">
        <v>55</v>
      </c>
      <c r="G97" s="46">
        <f t="shared" si="2"/>
        <v>14308.09</v>
      </c>
      <c r="H97" s="157"/>
      <c r="J97" s="1"/>
    </row>
    <row r="98" spans="2:10" ht="23.25" x14ac:dyDescent="0.25">
      <c r="B98" s="164" t="s">
        <v>121</v>
      </c>
      <c r="C98" s="165"/>
      <c r="D98" s="47">
        <v>1718.79</v>
      </c>
      <c r="E98" s="53">
        <v>5.9</v>
      </c>
      <c r="F98" s="45" t="s">
        <v>55</v>
      </c>
      <c r="G98" s="46">
        <f t="shared" si="2"/>
        <v>10140.861000000001</v>
      </c>
      <c r="H98" s="157"/>
      <c r="J98" s="1"/>
    </row>
    <row r="99" spans="2:10" ht="23.25" x14ac:dyDescent="0.25">
      <c r="B99" s="164" t="s">
        <v>61</v>
      </c>
      <c r="C99" s="165"/>
      <c r="D99" s="47">
        <v>473.91</v>
      </c>
      <c r="E99" s="53">
        <v>5.9</v>
      </c>
      <c r="F99" s="45" t="s">
        <v>55</v>
      </c>
      <c r="G99" s="46">
        <f>D99*E99</f>
        <v>2796.0690000000004</v>
      </c>
      <c r="H99" s="157"/>
      <c r="J99" s="1"/>
    </row>
    <row r="100" spans="2:10" ht="24" thickBot="1" x14ac:dyDescent="0.3">
      <c r="B100" s="160" t="s">
        <v>60</v>
      </c>
      <c r="C100" s="161"/>
      <c r="D100" s="38">
        <v>320.5</v>
      </c>
      <c r="E100" s="38">
        <v>23.6</v>
      </c>
      <c r="F100" s="39" t="s">
        <v>55</v>
      </c>
      <c r="G100" s="48">
        <f>D100*E100</f>
        <v>7563.8</v>
      </c>
      <c r="H100" s="157"/>
      <c r="J100" s="1"/>
    </row>
    <row r="101" spans="2:10" ht="23.25" x14ac:dyDescent="0.25">
      <c r="B101" s="4"/>
      <c r="C101" s="21"/>
      <c r="D101" s="21"/>
      <c r="E101" s="11"/>
      <c r="F101" s="11"/>
      <c r="G101" s="3"/>
      <c r="H101" s="58"/>
      <c r="J101" s="1"/>
    </row>
    <row r="102" spans="2:10" ht="25.5" x14ac:dyDescent="0.25">
      <c r="B102" s="4"/>
      <c r="C102" s="14" t="s">
        <v>122</v>
      </c>
      <c r="D102" s="15"/>
      <c r="E102" s="4"/>
      <c r="F102" s="4"/>
      <c r="G102" s="3"/>
      <c r="H102" s="56"/>
      <c r="J102" s="1"/>
    </row>
    <row r="103" spans="2:10" ht="18.75" x14ac:dyDescent="0.25">
      <c r="B103" s="4"/>
      <c r="C103" s="142" t="s">
        <v>123</v>
      </c>
      <c r="D103" s="22" t="s">
        <v>124</v>
      </c>
      <c r="E103" s="23">
        <f>ROUND((G91+D84)/D84,2)</f>
        <v>1.07</v>
      </c>
      <c r="F103" s="23"/>
      <c r="G103" s="5"/>
      <c r="H103" s="56"/>
      <c r="J103" s="1"/>
    </row>
    <row r="104" spans="2:10" ht="23.25" x14ac:dyDescent="0.25">
      <c r="B104" s="4"/>
      <c r="C104" s="142"/>
      <c r="D104" s="22" t="s">
        <v>125</v>
      </c>
      <c r="E104" s="23">
        <f>ROUND((G92+G93+D84)/D84,2)</f>
        <v>1.03</v>
      </c>
      <c r="F104" s="23"/>
      <c r="G104" s="12"/>
      <c r="H104" s="59"/>
      <c r="J104" s="1"/>
    </row>
    <row r="105" spans="2:10" ht="23.25" x14ac:dyDescent="0.25">
      <c r="B105" s="4"/>
      <c r="C105" s="142"/>
      <c r="D105" s="22" t="s">
        <v>126</v>
      </c>
      <c r="E105" s="23">
        <f>ROUND((G94+D84)/D84,2)</f>
        <v>1</v>
      </c>
      <c r="F105" s="5"/>
      <c r="G105" s="12"/>
      <c r="H105" s="56"/>
      <c r="J105" s="1"/>
    </row>
    <row r="106" spans="2:10" ht="23.25" x14ac:dyDescent="0.25">
      <c r="B106" s="4"/>
      <c r="C106" s="142"/>
      <c r="D106" s="24" t="s">
        <v>127</v>
      </c>
      <c r="E106" s="25">
        <f>ROUND((SUM(G95:G100)+D84)/D84,2)</f>
        <v>3.66</v>
      </c>
      <c r="F106" s="5"/>
      <c r="G106" s="12"/>
      <c r="H106" s="56"/>
      <c r="J106" s="1"/>
    </row>
    <row r="107" spans="2:10" ht="25.5" x14ac:dyDescent="0.25">
      <c r="B107" s="4"/>
      <c r="C107" s="4"/>
      <c r="D107" s="26" t="s">
        <v>128</v>
      </c>
      <c r="E107" s="27">
        <f>SUM(E103:E106)-IF(D88="сплошная",3,2)</f>
        <v>3.76</v>
      </c>
      <c r="F107" s="28"/>
      <c r="G107" s="3"/>
      <c r="H107" s="56"/>
      <c r="J107" s="1"/>
    </row>
    <row r="108" spans="2:10" ht="23.25" x14ac:dyDescent="0.25">
      <c r="B108" s="4"/>
      <c r="C108" s="4"/>
      <c r="D108" s="4"/>
      <c r="E108" s="29"/>
      <c r="F108" s="4"/>
      <c r="G108" s="3"/>
      <c r="H108" s="56"/>
      <c r="J108" s="1"/>
    </row>
    <row r="109" spans="2:10" ht="25.5" x14ac:dyDescent="0.35">
      <c r="B109" s="13"/>
      <c r="C109" s="30" t="s">
        <v>129</v>
      </c>
      <c r="D109" s="143">
        <f>E107*D84</f>
        <v>60366.799999999996</v>
      </c>
      <c r="E109" s="143"/>
      <c r="F109" s="4"/>
      <c r="G109" s="3"/>
      <c r="H109" s="56"/>
      <c r="J109" s="1"/>
    </row>
    <row r="110" spans="2:10" ht="18.75" x14ac:dyDescent="0.3">
      <c r="B110" s="4"/>
      <c r="C110" s="31" t="s">
        <v>130</v>
      </c>
      <c r="D110" s="144">
        <f>D109/D83</f>
        <v>64.980409041980622</v>
      </c>
      <c r="E110" s="144"/>
      <c r="F110" s="4"/>
      <c r="G110" s="4"/>
      <c r="H110" s="60"/>
      <c r="J110" s="1"/>
    </row>
    <row r="111" spans="2:10" x14ac:dyDescent="0.25">
      <c r="J111" s="1"/>
    </row>
    <row r="112" spans="2:10" x14ac:dyDescent="0.25">
      <c r="J112" s="1"/>
    </row>
    <row r="113" spans="2:10" x14ac:dyDescent="0.25">
      <c r="J113" s="1"/>
    </row>
    <row r="114" spans="2:10" x14ac:dyDescent="0.25">
      <c r="J114" s="1"/>
    </row>
    <row r="115" spans="2:10" ht="60.75" customHeight="1" x14ac:dyDescent="0.8">
      <c r="B115" s="166" t="s">
        <v>137</v>
      </c>
      <c r="C115" s="166"/>
      <c r="D115" s="166"/>
      <c r="E115" s="166"/>
      <c r="F115" s="166"/>
      <c r="G115" s="166"/>
      <c r="H115" s="166"/>
      <c r="J115" s="1"/>
    </row>
    <row r="116" spans="2:10" ht="18.75" x14ac:dyDescent="0.25">
      <c r="B116" s="167" t="s">
        <v>102</v>
      </c>
      <c r="C116" s="167"/>
      <c r="D116" s="167"/>
      <c r="E116" s="167"/>
      <c r="F116" s="167"/>
      <c r="G116" s="167"/>
      <c r="H116" s="56"/>
      <c r="J116" s="1"/>
    </row>
    <row r="117" spans="2:10" ht="25.5" x14ac:dyDescent="0.25">
      <c r="B117" s="4"/>
      <c r="C117" s="14" t="s">
        <v>103</v>
      </c>
      <c r="D117" s="15"/>
      <c r="E117" s="4"/>
      <c r="F117" s="4"/>
      <c r="G117" s="3"/>
      <c r="H117" s="56"/>
      <c r="J117" s="1"/>
    </row>
    <row r="118" spans="2:10" ht="39.950000000000003" customHeight="1" x14ac:dyDescent="0.25">
      <c r="B118" s="5"/>
      <c r="C118" s="168" t="s">
        <v>104</v>
      </c>
      <c r="D118" s="171" t="s">
        <v>131</v>
      </c>
      <c r="E118" s="172"/>
      <c r="F118" s="172"/>
      <c r="G118" s="173"/>
      <c r="H118" s="57"/>
      <c r="J118" s="1"/>
    </row>
    <row r="119" spans="2:10" ht="19.5" x14ac:dyDescent="0.25">
      <c r="B119" s="5"/>
      <c r="C119" s="169"/>
      <c r="D119" s="174" t="s">
        <v>147</v>
      </c>
      <c r="E119" s="174"/>
      <c r="F119" s="174"/>
      <c r="G119" s="174"/>
      <c r="H119" s="57"/>
      <c r="J119" s="1"/>
    </row>
    <row r="120" spans="2:10" ht="19.5" x14ac:dyDescent="0.25">
      <c r="B120" s="5"/>
      <c r="C120" s="170"/>
      <c r="D120" s="174" t="s">
        <v>148</v>
      </c>
      <c r="E120" s="174"/>
      <c r="F120" s="174"/>
      <c r="G120" s="174"/>
      <c r="H120" s="57"/>
      <c r="J120" s="1"/>
    </row>
    <row r="121" spans="2:10" ht="23.25" x14ac:dyDescent="0.25">
      <c r="B121" s="4"/>
      <c r="C121" s="16" t="s">
        <v>105</v>
      </c>
      <c r="D121" s="6">
        <v>2.5</v>
      </c>
      <c r="E121" s="17"/>
      <c r="F121" s="5"/>
      <c r="G121" s="3"/>
      <c r="H121" s="56"/>
      <c r="J121" s="1"/>
    </row>
    <row r="122" spans="2:10" ht="22.5" x14ac:dyDescent="0.25">
      <c r="B122" s="4"/>
      <c r="C122" s="18" t="s">
        <v>106</v>
      </c>
      <c r="D122" s="7">
        <v>325</v>
      </c>
      <c r="E122" s="145" t="s">
        <v>107</v>
      </c>
      <c r="F122" s="146"/>
      <c r="G122" s="149">
        <f>D123/D122</f>
        <v>36.876923076923077</v>
      </c>
      <c r="H122" s="56"/>
      <c r="J122" s="1"/>
    </row>
    <row r="123" spans="2:10" ht="22.5" x14ac:dyDescent="0.25">
      <c r="B123" s="4"/>
      <c r="C123" s="18" t="s">
        <v>108</v>
      </c>
      <c r="D123" s="7">
        <v>11985</v>
      </c>
      <c r="E123" s="147"/>
      <c r="F123" s="148"/>
      <c r="G123" s="150"/>
      <c r="H123" s="56"/>
      <c r="J123" s="1"/>
    </row>
    <row r="124" spans="2:10" ht="23.25" x14ac:dyDescent="0.25">
      <c r="B124" s="4"/>
      <c r="C124" s="19"/>
      <c r="D124" s="8"/>
      <c r="E124" s="20"/>
      <c r="F124" s="4"/>
      <c r="G124" s="3"/>
      <c r="H124" s="56"/>
      <c r="J124" s="1"/>
    </row>
    <row r="125" spans="2:10" ht="23.25" x14ac:dyDescent="0.25">
      <c r="B125" s="4"/>
      <c r="C125" s="49" t="s">
        <v>109</v>
      </c>
      <c r="D125" s="61" t="s">
        <v>53</v>
      </c>
      <c r="E125" s="4"/>
      <c r="F125" s="4"/>
      <c r="G125" s="3"/>
      <c r="H125" s="56"/>
      <c r="J125" s="1"/>
    </row>
    <row r="126" spans="2:10" ht="23.25" x14ac:dyDescent="0.25">
      <c r="B126" s="4"/>
      <c r="C126" s="49" t="s">
        <v>110</v>
      </c>
      <c r="D126" s="61">
        <v>75</v>
      </c>
      <c r="E126" s="4"/>
      <c r="F126" s="4"/>
      <c r="G126" s="3"/>
      <c r="H126" s="56"/>
      <c r="J126" s="1"/>
    </row>
    <row r="127" spans="2:10" ht="23.25" x14ac:dyDescent="0.25">
      <c r="B127" s="4"/>
      <c r="C127" s="49" t="s">
        <v>111</v>
      </c>
      <c r="D127" s="50" t="s">
        <v>112</v>
      </c>
      <c r="E127" s="4"/>
      <c r="F127" s="4"/>
      <c r="G127" s="3"/>
      <c r="H127" s="56"/>
      <c r="J127" s="1"/>
    </row>
    <row r="128" spans="2:10" ht="24" thickBot="1" x14ac:dyDescent="0.3">
      <c r="B128" s="4"/>
      <c r="C128" s="4"/>
      <c r="D128" s="4"/>
      <c r="E128" s="4"/>
      <c r="F128" s="4"/>
      <c r="G128" s="3"/>
      <c r="H128" s="56"/>
      <c r="J128" s="1"/>
    </row>
    <row r="129" spans="2:10" ht="48" thickBot="1" x14ac:dyDescent="0.3">
      <c r="B129" s="151" t="s">
        <v>56</v>
      </c>
      <c r="C129" s="152"/>
      <c r="D129" s="9" t="s">
        <v>113</v>
      </c>
      <c r="E129" s="153" t="s">
        <v>114</v>
      </c>
      <c r="F129" s="154"/>
      <c r="G129" s="10" t="s">
        <v>115</v>
      </c>
      <c r="H129" s="56"/>
      <c r="J129" s="1"/>
    </row>
    <row r="130" spans="2:10" ht="24" thickBot="1" x14ac:dyDescent="0.3">
      <c r="B130" s="155" t="s">
        <v>116</v>
      </c>
      <c r="C130" s="156"/>
      <c r="D130" s="32">
        <v>197.93</v>
      </c>
      <c r="E130" s="52">
        <v>2.5</v>
      </c>
      <c r="F130" s="33" t="s">
        <v>55</v>
      </c>
      <c r="G130" s="34">
        <f t="shared" ref="G130:G137" si="3">D130*E130</f>
        <v>494.82500000000005</v>
      </c>
      <c r="H130" s="157"/>
      <c r="J130" s="1"/>
    </row>
    <row r="131" spans="2:10" ht="45" customHeight="1" x14ac:dyDescent="0.25">
      <c r="B131" s="158" t="s">
        <v>117</v>
      </c>
      <c r="C131" s="159"/>
      <c r="D131" s="35">
        <v>70.41</v>
      </c>
      <c r="E131" s="62">
        <v>0.8</v>
      </c>
      <c r="F131" s="36" t="s">
        <v>57</v>
      </c>
      <c r="G131" s="37">
        <f t="shared" si="3"/>
        <v>56.328000000000003</v>
      </c>
      <c r="H131" s="157"/>
      <c r="J131" s="1"/>
    </row>
    <row r="132" spans="2:10" ht="24" thickBot="1" x14ac:dyDescent="0.3">
      <c r="B132" s="160" t="s">
        <v>118</v>
      </c>
      <c r="C132" s="161"/>
      <c r="D132" s="38">
        <v>222.31</v>
      </c>
      <c r="E132" s="63">
        <v>0.8</v>
      </c>
      <c r="F132" s="39" t="s">
        <v>57</v>
      </c>
      <c r="G132" s="40">
        <f t="shared" si="3"/>
        <v>177.84800000000001</v>
      </c>
      <c r="H132" s="157"/>
      <c r="J132" s="1"/>
    </row>
    <row r="133" spans="2:10" ht="24" thickBot="1" x14ac:dyDescent="0.3">
      <c r="B133" s="162" t="s">
        <v>58</v>
      </c>
      <c r="C133" s="163"/>
      <c r="D133" s="41"/>
      <c r="E133" s="41"/>
      <c r="F133" s="42" t="s">
        <v>55</v>
      </c>
      <c r="G133" s="43">
        <f t="shared" si="3"/>
        <v>0</v>
      </c>
      <c r="H133" s="157"/>
      <c r="J133" s="1"/>
    </row>
    <row r="134" spans="2:10" ht="45" customHeight="1" x14ac:dyDescent="0.25">
      <c r="B134" s="158" t="s">
        <v>119</v>
      </c>
      <c r="C134" s="159"/>
      <c r="D134" s="35">
        <v>665.33</v>
      </c>
      <c r="E134" s="35">
        <v>5</v>
      </c>
      <c r="F134" s="36" t="s">
        <v>55</v>
      </c>
      <c r="G134" s="37">
        <f t="shared" si="3"/>
        <v>3326.65</v>
      </c>
      <c r="H134" s="157"/>
      <c r="J134" s="1"/>
    </row>
    <row r="135" spans="2:10" ht="23.25" x14ac:dyDescent="0.25">
      <c r="B135" s="164" t="s">
        <v>120</v>
      </c>
      <c r="C135" s="165"/>
      <c r="D135" s="44"/>
      <c r="E135" s="44"/>
      <c r="F135" s="45" t="s">
        <v>55</v>
      </c>
      <c r="G135" s="46">
        <f t="shared" si="3"/>
        <v>0</v>
      </c>
      <c r="H135" s="157"/>
      <c r="J135" s="1"/>
    </row>
    <row r="136" spans="2:10" ht="23.25" x14ac:dyDescent="0.25">
      <c r="B136" s="164" t="s">
        <v>59</v>
      </c>
      <c r="C136" s="165"/>
      <c r="D136" s="47">
        <v>2425.1</v>
      </c>
      <c r="E136" s="53">
        <v>2.5</v>
      </c>
      <c r="F136" s="45" t="s">
        <v>55</v>
      </c>
      <c r="G136" s="46">
        <f t="shared" si="3"/>
        <v>6062.75</v>
      </c>
      <c r="H136" s="157"/>
      <c r="J136" s="1"/>
    </row>
    <row r="137" spans="2:10" ht="23.25" x14ac:dyDescent="0.25">
      <c r="B137" s="164" t="s">
        <v>121</v>
      </c>
      <c r="C137" s="165"/>
      <c r="D137" s="47">
        <v>1718.79</v>
      </c>
      <c r="E137" s="53">
        <v>2.5</v>
      </c>
      <c r="F137" s="45" t="s">
        <v>55</v>
      </c>
      <c r="G137" s="46">
        <f t="shared" si="3"/>
        <v>4296.9750000000004</v>
      </c>
      <c r="H137" s="157"/>
      <c r="J137" s="1"/>
    </row>
    <row r="138" spans="2:10" ht="23.25" x14ac:dyDescent="0.25">
      <c r="B138" s="164" t="s">
        <v>61</v>
      </c>
      <c r="C138" s="165"/>
      <c r="D138" s="47">
        <v>473.91</v>
      </c>
      <c r="E138" s="53">
        <v>2.5</v>
      </c>
      <c r="F138" s="45" t="s">
        <v>55</v>
      </c>
      <c r="G138" s="46">
        <f>D138*E138</f>
        <v>1184.7750000000001</v>
      </c>
      <c r="H138" s="157"/>
      <c r="J138" s="1"/>
    </row>
    <row r="139" spans="2:10" ht="24" thickBot="1" x14ac:dyDescent="0.3">
      <c r="B139" s="160" t="s">
        <v>60</v>
      </c>
      <c r="C139" s="161"/>
      <c r="D139" s="38">
        <v>320.5</v>
      </c>
      <c r="E139" s="38">
        <v>10</v>
      </c>
      <c r="F139" s="39" t="s">
        <v>55</v>
      </c>
      <c r="G139" s="48">
        <f>D139*E139</f>
        <v>3205</v>
      </c>
      <c r="H139" s="157"/>
      <c r="J139" s="1"/>
    </row>
    <row r="140" spans="2:10" ht="23.25" x14ac:dyDescent="0.25">
      <c r="B140" s="4"/>
      <c r="C140" s="21"/>
      <c r="D140" s="21"/>
      <c r="E140" s="11"/>
      <c r="F140" s="11"/>
      <c r="G140" s="3"/>
      <c r="H140" s="58"/>
      <c r="J140" s="1"/>
    </row>
    <row r="141" spans="2:10" ht="25.5" x14ac:dyDescent="0.25">
      <c r="B141" s="4"/>
      <c r="C141" s="14" t="s">
        <v>122</v>
      </c>
      <c r="D141" s="15"/>
      <c r="E141" s="4"/>
      <c r="F141" s="4"/>
      <c r="G141" s="3"/>
      <c r="H141" s="56"/>
      <c r="J141" s="1"/>
    </row>
    <row r="142" spans="2:10" ht="18.75" x14ac:dyDescent="0.25">
      <c r="B142" s="4"/>
      <c r="C142" s="142" t="s">
        <v>123</v>
      </c>
      <c r="D142" s="51" t="s">
        <v>124</v>
      </c>
      <c r="E142" s="23">
        <f>ROUND((G130+D123)/D123,2)</f>
        <v>1.04</v>
      </c>
      <c r="F142" s="23"/>
      <c r="G142" s="5"/>
      <c r="H142" s="56"/>
      <c r="J142" s="1"/>
    </row>
    <row r="143" spans="2:10" ht="23.25" x14ac:dyDescent="0.25">
      <c r="B143" s="4"/>
      <c r="C143" s="142"/>
      <c r="D143" s="51" t="s">
        <v>125</v>
      </c>
      <c r="E143" s="23">
        <f>ROUND((G131+G132+D123)/D123,2)</f>
        <v>1.02</v>
      </c>
      <c r="F143" s="23"/>
      <c r="G143" s="12"/>
      <c r="H143" s="59"/>
      <c r="J143" s="1"/>
    </row>
    <row r="144" spans="2:10" ht="23.25" x14ac:dyDescent="0.25">
      <c r="B144" s="4"/>
      <c r="C144" s="142"/>
      <c r="D144" s="51" t="s">
        <v>126</v>
      </c>
      <c r="E144" s="23">
        <f>ROUND((G133+D123)/D123,2)</f>
        <v>1</v>
      </c>
      <c r="F144" s="5"/>
      <c r="G144" s="12"/>
      <c r="H144" s="56"/>
      <c r="J144" s="1"/>
    </row>
    <row r="145" spans="2:10" ht="23.25" x14ac:dyDescent="0.25">
      <c r="B145" s="4"/>
      <c r="C145" s="142"/>
      <c r="D145" s="24" t="s">
        <v>127</v>
      </c>
      <c r="E145" s="25">
        <f>ROUND((SUM(G134:G139)+D123)/D123,2)</f>
        <v>2.5099999999999998</v>
      </c>
      <c r="F145" s="5"/>
      <c r="G145" s="12"/>
      <c r="H145" s="56"/>
      <c r="J145" s="1"/>
    </row>
    <row r="146" spans="2:10" ht="25.5" x14ac:dyDescent="0.25">
      <c r="B146" s="4"/>
      <c r="C146" s="4"/>
      <c r="D146" s="26" t="s">
        <v>128</v>
      </c>
      <c r="E146" s="27">
        <f>SUM(E142:E145)-IF(D127="сплошная",3,2)</f>
        <v>2.5700000000000003</v>
      </c>
      <c r="F146" s="28"/>
      <c r="G146" s="3"/>
      <c r="H146" s="56"/>
      <c r="J146" s="1"/>
    </row>
    <row r="147" spans="2:10" ht="23.25" x14ac:dyDescent="0.25">
      <c r="B147" s="4"/>
      <c r="C147" s="4"/>
      <c r="D147" s="4"/>
      <c r="E147" s="29"/>
      <c r="F147" s="4"/>
      <c r="G147" s="3"/>
      <c r="H147" s="56"/>
      <c r="J147" s="1"/>
    </row>
    <row r="148" spans="2:10" ht="25.5" x14ac:dyDescent="0.35">
      <c r="B148" s="13"/>
      <c r="C148" s="30" t="s">
        <v>129</v>
      </c>
      <c r="D148" s="143">
        <f>E146*D123</f>
        <v>30801.450000000004</v>
      </c>
      <c r="E148" s="143"/>
      <c r="F148" s="4"/>
      <c r="G148" s="3"/>
      <c r="H148" s="56"/>
      <c r="J148" s="1"/>
    </row>
    <row r="149" spans="2:10" ht="18.75" x14ac:dyDescent="0.3">
      <c r="B149" s="4"/>
      <c r="C149" s="31" t="s">
        <v>130</v>
      </c>
      <c r="D149" s="144">
        <f>D148/D122</f>
        <v>94.773692307692315</v>
      </c>
      <c r="E149" s="144"/>
      <c r="F149" s="4"/>
      <c r="G149" s="4"/>
      <c r="H149" s="60"/>
      <c r="J149" s="1"/>
    </row>
    <row r="150" spans="2:10" x14ac:dyDescent="0.25">
      <c r="J150" s="1"/>
    </row>
    <row r="151" spans="2:10" x14ac:dyDescent="0.25">
      <c r="J151" s="1"/>
    </row>
    <row r="152" spans="2:10" ht="60.75" customHeight="1" x14ac:dyDescent="0.8">
      <c r="B152" s="166" t="s">
        <v>138</v>
      </c>
      <c r="C152" s="166"/>
      <c r="D152" s="166"/>
      <c r="E152" s="166"/>
      <c r="F152" s="166"/>
      <c r="G152" s="166"/>
      <c r="H152" s="166"/>
      <c r="J152" s="1"/>
    </row>
    <row r="153" spans="2:10" ht="18.75" x14ac:dyDescent="0.25">
      <c r="B153" s="167" t="s">
        <v>102</v>
      </c>
      <c r="C153" s="167"/>
      <c r="D153" s="167"/>
      <c r="E153" s="167"/>
      <c r="F153" s="167"/>
      <c r="G153" s="167"/>
      <c r="H153" s="56"/>
      <c r="J153" s="1"/>
    </row>
    <row r="154" spans="2:10" ht="25.5" x14ac:dyDescent="0.25">
      <c r="B154" s="4"/>
      <c r="C154" s="14" t="s">
        <v>103</v>
      </c>
      <c r="D154" s="15"/>
      <c r="E154" s="4"/>
      <c r="F154" s="4"/>
      <c r="G154" s="3"/>
      <c r="H154" s="56"/>
      <c r="J154" s="1"/>
    </row>
    <row r="155" spans="2:10" ht="39.950000000000003" customHeight="1" x14ac:dyDescent="0.25">
      <c r="B155" s="5"/>
      <c r="C155" s="168" t="s">
        <v>104</v>
      </c>
      <c r="D155" s="171" t="s">
        <v>131</v>
      </c>
      <c r="E155" s="172"/>
      <c r="F155" s="172"/>
      <c r="G155" s="173"/>
      <c r="H155" s="57"/>
      <c r="J155" s="1"/>
    </row>
    <row r="156" spans="2:10" ht="19.5" x14ac:dyDescent="0.25">
      <c r="B156" s="5"/>
      <c r="C156" s="169"/>
      <c r="D156" s="174" t="s">
        <v>147</v>
      </c>
      <c r="E156" s="174"/>
      <c r="F156" s="174"/>
      <c r="G156" s="174"/>
      <c r="H156" s="57"/>
      <c r="J156" s="1"/>
    </row>
    <row r="157" spans="2:10" ht="19.5" x14ac:dyDescent="0.25">
      <c r="B157" s="5"/>
      <c r="C157" s="170"/>
      <c r="D157" s="174" t="s">
        <v>149</v>
      </c>
      <c r="E157" s="174"/>
      <c r="F157" s="174"/>
      <c r="G157" s="174"/>
      <c r="H157" s="57"/>
      <c r="J157" s="1"/>
    </row>
    <row r="158" spans="2:10" ht="23.25" x14ac:dyDescent="0.25">
      <c r="B158" s="4"/>
      <c r="C158" s="16" t="s">
        <v>105</v>
      </c>
      <c r="D158" s="6">
        <v>1.2</v>
      </c>
      <c r="E158" s="17"/>
      <c r="F158" s="5"/>
      <c r="G158" s="3"/>
      <c r="H158" s="56"/>
      <c r="J158" s="1"/>
    </row>
    <row r="159" spans="2:10" ht="22.5" x14ac:dyDescent="0.25">
      <c r="B159" s="4"/>
      <c r="C159" s="18" t="s">
        <v>106</v>
      </c>
      <c r="D159" s="7">
        <v>193</v>
      </c>
      <c r="E159" s="145" t="s">
        <v>107</v>
      </c>
      <c r="F159" s="146"/>
      <c r="G159" s="149">
        <f>D160/D159</f>
        <v>56.290155440414509</v>
      </c>
      <c r="H159" s="56"/>
      <c r="J159" s="1"/>
    </row>
    <row r="160" spans="2:10" ht="22.5" x14ac:dyDescent="0.25">
      <c r="B160" s="4"/>
      <c r="C160" s="18" t="s">
        <v>108</v>
      </c>
      <c r="D160" s="7">
        <v>10864</v>
      </c>
      <c r="E160" s="147"/>
      <c r="F160" s="148"/>
      <c r="G160" s="150"/>
      <c r="H160" s="56"/>
      <c r="J160" s="1"/>
    </row>
    <row r="161" spans="2:10" ht="23.25" x14ac:dyDescent="0.25">
      <c r="B161" s="4"/>
      <c r="C161" s="19"/>
      <c r="D161" s="8"/>
      <c r="E161" s="20"/>
      <c r="F161" s="4"/>
      <c r="G161" s="3"/>
      <c r="H161" s="56"/>
      <c r="J161" s="1"/>
    </row>
    <row r="162" spans="2:10" ht="23.25" x14ac:dyDescent="0.25">
      <c r="B162" s="4"/>
      <c r="C162" s="49" t="s">
        <v>109</v>
      </c>
      <c r="D162" s="61" t="s">
        <v>51</v>
      </c>
      <c r="E162" s="4"/>
      <c r="F162" s="4"/>
      <c r="G162" s="3"/>
      <c r="H162" s="56"/>
      <c r="J162" s="1"/>
    </row>
    <row r="163" spans="2:10" ht="23.25" x14ac:dyDescent="0.25">
      <c r="B163" s="4"/>
      <c r="C163" s="49" t="s">
        <v>110</v>
      </c>
      <c r="D163" s="61">
        <v>65</v>
      </c>
      <c r="E163" s="4"/>
      <c r="F163" s="4"/>
      <c r="G163" s="3"/>
      <c r="H163" s="56"/>
      <c r="J163" s="1"/>
    </row>
    <row r="164" spans="2:10" ht="23.25" x14ac:dyDescent="0.25">
      <c r="B164" s="4"/>
      <c r="C164" s="49" t="s">
        <v>111</v>
      </c>
      <c r="D164" s="50" t="s">
        <v>112</v>
      </c>
      <c r="E164" s="4"/>
      <c r="F164" s="4"/>
      <c r="G164" s="3"/>
      <c r="H164" s="56"/>
      <c r="J164" s="1"/>
    </row>
    <row r="165" spans="2:10" ht="24" thickBot="1" x14ac:dyDescent="0.3">
      <c r="B165" s="4"/>
      <c r="C165" s="4"/>
      <c r="D165" s="4"/>
      <c r="E165" s="4"/>
      <c r="F165" s="4"/>
      <c r="G165" s="3"/>
      <c r="H165" s="56"/>
      <c r="J165" s="1"/>
    </row>
    <row r="166" spans="2:10" ht="48" thickBot="1" x14ac:dyDescent="0.3">
      <c r="B166" s="151" t="s">
        <v>56</v>
      </c>
      <c r="C166" s="152"/>
      <c r="D166" s="9" t="s">
        <v>113</v>
      </c>
      <c r="E166" s="153" t="s">
        <v>114</v>
      </c>
      <c r="F166" s="154"/>
      <c r="G166" s="10" t="s">
        <v>115</v>
      </c>
      <c r="H166" s="56"/>
      <c r="J166" s="1"/>
    </row>
    <row r="167" spans="2:10" ht="24" thickBot="1" x14ac:dyDescent="0.3">
      <c r="B167" s="155" t="s">
        <v>116</v>
      </c>
      <c r="C167" s="156"/>
      <c r="D167" s="32">
        <v>197.93</v>
      </c>
      <c r="E167" s="52">
        <v>1.2</v>
      </c>
      <c r="F167" s="33" t="s">
        <v>55</v>
      </c>
      <c r="G167" s="34">
        <f t="shared" ref="G167:G174" si="4">D167*E167</f>
        <v>237.51599999999999</v>
      </c>
      <c r="H167" s="157"/>
      <c r="J167" s="1"/>
    </row>
    <row r="168" spans="2:10" ht="43.5" customHeight="1" x14ac:dyDescent="0.25">
      <c r="B168" s="158" t="s">
        <v>117</v>
      </c>
      <c r="C168" s="159"/>
      <c r="D168" s="35">
        <v>70.41</v>
      </c>
      <c r="E168" s="62">
        <v>0.6</v>
      </c>
      <c r="F168" s="36" t="s">
        <v>57</v>
      </c>
      <c r="G168" s="37">
        <f t="shared" si="4"/>
        <v>42.245999999999995</v>
      </c>
      <c r="H168" s="157"/>
      <c r="J168" s="1"/>
    </row>
    <row r="169" spans="2:10" ht="24" thickBot="1" x14ac:dyDescent="0.3">
      <c r="B169" s="160" t="s">
        <v>118</v>
      </c>
      <c r="C169" s="161"/>
      <c r="D169" s="38">
        <v>222.31</v>
      </c>
      <c r="E169" s="63">
        <v>0.6</v>
      </c>
      <c r="F169" s="39" t="s">
        <v>57</v>
      </c>
      <c r="G169" s="40">
        <f t="shared" si="4"/>
        <v>133.386</v>
      </c>
      <c r="H169" s="157"/>
      <c r="J169" s="1"/>
    </row>
    <row r="170" spans="2:10" ht="24" thickBot="1" x14ac:dyDescent="0.3">
      <c r="B170" s="162" t="s">
        <v>58</v>
      </c>
      <c r="C170" s="163"/>
      <c r="D170" s="41"/>
      <c r="E170" s="41"/>
      <c r="F170" s="42" t="s">
        <v>55</v>
      </c>
      <c r="G170" s="43">
        <f t="shared" si="4"/>
        <v>0</v>
      </c>
      <c r="H170" s="157"/>
      <c r="J170" s="1"/>
    </row>
    <row r="171" spans="2:10" ht="41.25" customHeight="1" x14ac:dyDescent="0.25">
      <c r="B171" s="158" t="s">
        <v>119</v>
      </c>
      <c r="C171" s="159"/>
      <c r="D171" s="35">
        <v>665.33</v>
      </c>
      <c r="E171" s="35">
        <v>2.4</v>
      </c>
      <c r="F171" s="36" t="s">
        <v>55</v>
      </c>
      <c r="G171" s="37">
        <f t="shared" si="4"/>
        <v>1596.7920000000001</v>
      </c>
      <c r="H171" s="157"/>
      <c r="J171" s="1"/>
    </row>
    <row r="172" spans="2:10" ht="23.25" x14ac:dyDescent="0.25">
      <c r="B172" s="164" t="s">
        <v>120</v>
      </c>
      <c r="C172" s="165"/>
      <c r="D172" s="44"/>
      <c r="E172" s="44"/>
      <c r="F172" s="45" t="s">
        <v>55</v>
      </c>
      <c r="G172" s="46">
        <f t="shared" si="4"/>
        <v>0</v>
      </c>
      <c r="H172" s="157"/>
      <c r="J172" s="1"/>
    </row>
    <row r="173" spans="2:10" ht="23.25" x14ac:dyDescent="0.25">
      <c r="B173" s="164" t="s">
        <v>59</v>
      </c>
      <c r="C173" s="165"/>
      <c r="D173" s="47">
        <v>2425.1</v>
      </c>
      <c r="E173" s="53">
        <v>1.2</v>
      </c>
      <c r="F173" s="45" t="s">
        <v>55</v>
      </c>
      <c r="G173" s="46">
        <f t="shared" si="4"/>
        <v>2910.12</v>
      </c>
      <c r="H173" s="157"/>
      <c r="J173" s="1"/>
    </row>
    <row r="174" spans="2:10" ht="23.25" x14ac:dyDescent="0.25">
      <c r="B174" s="164" t="s">
        <v>121</v>
      </c>
      <c r="C174" s="165"/>
      <c r="D174" s="47">
        <v>1718.79</v>
      </c>
      <c r="E174" s="53">
        <v>1.2</v>
      </c>
      <c r="F174" s="45" t="s">
        <v>55</v>
      </c>
      <c r="G174" s="46">
        <f t="shared" si="4"/>
        <v>2062.5479999999998</v>
      </c>
      <c r="H174" s="157"/>
      <c r="J174" s="1"/>
    </row>
    <row r="175" spans="2:10" ht="23.25" x14ac:dyDescent="0.25">
      <c r="B175" s="164" t="s">
        <v>61</v>
      </c>
      <c r="C175" s="165"/>
      <c r="D175" s="47">
        <v>473.91</v>
      </c>
      <c r="E175" s="53">
        <v>1.2</v>
      </c>
      <c r="F175" s="45" t="s">
        <v>55</v>
      </c>
      <c r="G175" s="46">
        <f>D175*E175</f>
        <v>568.69200000000001</v>
      </c>
      <c r="H175" s="157"/>
      <c r="J175" s="1"/>
    </row>
    <row r="176" spans="2:10" ht="24" thickBot="1" x14ac:dyDescent="0.3">
      <c r="B176" s="160" t="s">
        <v>60</v>
      </c>
      <c r="C176" s="161"/>
      <c r="D176" s="38">
        <v>320.5</v>
      </c>
      <c r="E176" s="38">
        <v>4.8</v>
      </c>
      <c r="F176" s="39" t="s">
        <v>55</v>
      </c>
      <c r="G176" s="48">
        <f>D176*E176</f>
        <v>1538.3999999999999</v>
      </c>
      <c r="H176" s="157"/>
      <c r="J176" s="1"/>
    </row>
    <row r="177" spans="2:10" ht="23.25" x14ac:dyDescent="0.25">
      <c r="B177" s="4"/>
      <c r="C177" s="21"/>
      <c r="D177" s="21"/>
      <c r="E177" s="11"/>
      <c r="F177" s="11"/>
      <c r="G177" s="3"/>
      <c r="H177" s="58"/>
      <c r="J177" s="1"/>
    </row>
    <row r="178" spans="2:10" ht="25.5" x14ac:dyDescent="0.25">
      <c r="B178" s="4"/>
      <c r="C178" s="14" t="s">
        <v>122</v>
      </c>
      <c r="D178" s="15"/>
      <c r="E178" s="4"/>
      <c r="F178" s="4"/>
      <c r="G178" s="3"/>
      <c r="H178" s="56"/>
      <c r="J178" s="1"/>
    </row>
    <row r="179" spans="2:10" ht="18.75" x14ac:dyDescent="0.25">
      <c r="B179" s="4"/>
      <c r="C179" s="142" t="s">
        <v>123</v>
      </c>
      <c r="D179" s="51" t="s">
        <v>124</v>
      </c>
      <c r="E179" s="23">
        <f>ROUND((G167+D160)/D160,2)</f>
        <v>1.02</v>
      </c>
      <c r="F179" s="23"/>
      <c r="G179" s="5"/>
      <c r="H179" s="56"/>
      <c r="J179" s="1"/>
    </row>
    <row r="180" spans="2:10" ht="23.25" x14ac:dyDescent="0.25">
      <c r="B180" s="4"/>
      <c r="C180" s="142"/>
      <c r="D180" s="51" t="s">
        <v>125</v>
      </c>
      <c r="E180" s="23">
        <f>ROUND((G168+G169+D160)/D160,2)</f>
        <v>1.02</v>
      </c>
      <c r="F180" s="23"/>
      <c r="G180" s="12"/>
      <c r="H180" s="59"/>
      <c r="J180" s="1"/>
    </row>
    <row r="181" spans="2:10" ht="23.25" x14ac:dyDescent="0.25">
      <c r="B181" s="4"/>
      <c r="C181" s="142"/>
      <c r="D181" s="51" t="s">
        <v>126</v>
      </c>
      <c r="E181" s="23">
        <f>ROUND((G170+D160)/D160,2)</f>
        <v>1</v>
      </c>
      <c r="F181" s="5"/>
      <c r="G181" s="12"/>
      <c r="H181" s="56"/>
      <c r="J181" s="1"/>
    </row>
    <row r="182" spans="2:10" ht="23.25" x14ac:dyDescent="0.25">
      <c r="B182" s="4"/>
      <c r="C182" s="142"/>
      <c r="D182" s="24" t="s">
        <v>127</v>
      </c>
      <c r="E182" s="25">
        <f>ROUND((SUM(G171:G176)+D160)/D160,2)</f>
        <v>1.8</v>
      </c>
      <c r="F182" s="5"/>
      <c r="G182" s="12"/>
      <c r="H182" s="56"/>
      <c r="J182" s="1"/>
    </row>
    <row r="183" spans="2:10" ht="25.5" x14ac:dyDescent="0.25">
      <c r="B183" s="4"/>
      <c r="C183" s="4"/>
      <c r="D183" s="26" t="s">
        <v>128</v>
      </c>
      <c r="E183" s="27">
        <f>SUM(E179:E182)-IF(D164="сплошная",3,2)</f>
        <v>1.8399999999999999</v>
      </c>
      <c r="F183" s="28"/>
      <c r="G183" s="3"/>
      <c r="H183" s="56"/>
      <c r="J183" s="1"/>
    </row>
    <row r="184" spans="2:10" ht="23.25" x14ac:dyDescent="0.25">
      <c r="B184" s="4"/>
      <c r="C184" s="4"/>
      <c r="D184" s="4"/>
      <c r="E184" s="29"/>
      <c r="F184" s="4"/>
      <c r="G184" s="3"/>
      <c r="H184" s="56"/>
      <c r="J184" s="1"/>
    </row>
    <row r="185" spans="2:10" ht="25.5" x14ac:dyDescent="0.35">
      <c r="B185" s="13"/>
      <c r="C185" s="30" t="s">
        <v>129</v>
      </c>
      <c r="D185" s="143">
        <f>E183*D160</f>
        <v>19989.759999999998</v>
      </c>
      <c r="E185" s="143"/>
      <c r="F185" s="4"/>
      <c r="G185" s="3"/>
      <c r="H185" s="56"/>
      <c r="J185" s="1"/>
    </row>
    <row r="186" spans="2:10" ht="18.75" x14ac:dyDescent="0.3">
      <c r="B186" s="4"/>
      <c r="C186" s="31" t="s">
        <v>130</v>
      </c>
      <c r="D186" s="144">
        <f>D185/D159</f>
        <v>103.57388601036268</v>
      </c>
      <c r="E186" s="144"/>
      <c r="F186" s="4"/>
      <c r="G186" s="4"/>
      <c r="H186" s="60"/>
      <c r="J186" s="1"/>
    </row>
    <row r="187" spans="2:10" x14ac:dyDescent="0.25">
      <c r="J187" s="1"/>
    </row>
    <row r="188" spans="2:10" x14ac:dyDescent="0.25">
      <c r="J188" s="1"/>
    </row>
    <row r="189" spans="2:10" ht="60.75" customHeight="1" x14ac:dyDescent="0.8">
      <c r="B189" s="166" t="s">
        <v>139</v>
      </c>
      <c r="C189" s="166"/>
      <c r="D189" s="166"/>
      <c r="E189" s="166"/>
      <c r="F189" s="166"/>
      <c r="G189" s="166"/>
      <c r="H189" s="166"/>
      <c r="J189" s="1"/>
    </row>
    <row r="190" spans="2:10" ht="18.75" x14ac:dyDescent="0.25">
      <c r="B190" s="167" t="s">
        <v>102</v>
      </c>
      <c r="C190" s="167"/>
      <c r="D190" s="167"/>
      <c r="E190" s="167"/>
      <c r="F190" s="167"/>
      <c r="G190" s="167"/>
      <c r="H190" s="56"/>
      <c r="J190" s="1"/>
    </row>
    <row r="191" spans="2:10" ht="25.5" x14ac:dyDescent="0.25">
      <c r="B191" s="4"/>
      <c r="C191" s="14" t="s">
        <v>103</v>
      </c>
      <c r="D191" s="15"/>
      <c r="E191" s="4"/>
      <c r="F191" s="4"/>
      <c r="G191" s="3"/>
      <c r="H191" s="56"/>
      <c r="J191" s="1"/>
    </row>
    <row r="192" spans="2:10" ht="39.950000000000003" customHeight="1" x14ac:dyDescent="0.25">
      <c r="B192" s="5"/>
      <c r="C192" s="168" t="s">
        <v>104</v>
      </c>
      <c r="D192" s="171" t="s">
        <v>131</v>
      </c>
      <c r="E192" s="172"/>
      <c r="F192" s="172"/>
      <c r="G192" s="173"/>
      <c r="H192" s="57"/>
      <c r="J192" s="1"/>
    </row>
    <row r="193" spans="2:10" ht="19.5" x14ac:dyDescent="0.25">
      <c r="B193" s="5"/>
      <c r="C193" s="169"/>
      <c r="D193" s="174" t="s">
        <v>147</v>
      </c>
      <c r="E193" s="174"/>
      <c r="F193" s="174"/>
      <c r="G193" s="174"/>
      <c r="H193" s="57"/>
      <c r="J193" s="1"/>
    </row>
    <row r="194" spans="2:10" ht="19.5" x14ac:dyDescent="0.25">
      <c r="B194" s="5"/>
      <c r="C194" s="170"/>
      <c r="D194" s="174" t="s">
        <v>150</v>
      </c>
      <c r="E194" s="174"/>
      <c r="F194" s="174"/>
      <c r="G194" s="174"/>
      <c r="H194" s="57"/>
      <c r="J194" s="1"/>
    </row>
    <row r="195" spans="2:10" ht="23.25" x14ac:dyDescent="0.25">
      <c r="B195" s="4"/>
      <c r="C195" s="16" t="s">
        <v>105</v>
      </c>
      <c r="D195" s="6">
        <v>5.2</v>
      </c>
      <c r="E195" s="17"/>
      <c r="F195" s="5"/>
      <c r="G195" s="3"/>
      <c r="H195" s="56"/>
      <c r="J195" s="1"/>
    </row>
    <row r="196" spans="2:10" ht="22.5" x14ac:dyDescent="0.25">
      <c r="B196" s="4"/>
      <c r="C196" s="18" t="s">
        <v>106</v>
      </c>
      <c r="D196" s="7">
        <v>997</v>
      </c>
      <c r="E196" s="145" t="s">
        <v>107</v>
      </c>
      <c r="F196" s="146"/>
      <c r="G196" s="149">
        <f>D197/D196</f>
        <v>56.522567703109331</v>
      </c>
      <c r="H196" s="56"/>
      <c r="J196" s="1"/>
    </row>
    <row r="197" spans="2:10" ht="22.5" x14ac:dyDescent="0.25">
      <c r="B197" s="4"/>
      <c r="C197" s="18" t="s">
        <v>108</v>
      </c>
      <c r="D197" s="7">
        <v>56353</v>
      </c>
      <c r="E197" s="147"/>
      <c r="F197" s="148"/>
      <c r="G197" s="150"/>
      <c r="H197" s="56"/>
      <c r="J197" s="1"/>
    </row>
    <row r="198" spans="2:10" ht="23.25" x14ac:dyDescent="0.25">
      <c r="B198" s="4"/>
      <c r="C198" s="19"/>
      <c r="D198" s="8"/>
      <c r="E198" s="20"/>
      <c r="F198" s="4"/>
      <c r="G198" s="3"/>
      <c r="H198" s="56"/>
      <c r="J198" s="1"/>
    </row>
    <row r="199" spans="2:10" ht="23.25" x14ac:dyDescent="0.25">
      <c r="B199" s="4"/>
      <c r="C199" s="49" t="s">
        <v>109</v>
      </c>
      <c r="D199" s="61" t="s">
        <v>51</v>
      </c>
      <c r="E199" s="4"/>
      <c r="F199" s="4"/>
      <c r="G199" s="3"/>
      <c r="H199" s="56"/>
      <c r="J199" s="1"/>
    </row>
    <row r="200" spans="2:10" ht="23.25" x14ac:dyDescent="0.25">
      <c r="B200" s="4"/>
      <c r="C200" s="49" t="s">
        <v>110</v>
      </c>
      <c r="D200" s="61">
        <v>65</v>
      </c>
      <c r="E200" s="4"/>
      <c r="F200" s="4"/>
      <c r="G200" s="3"/>
      <c r="H200" s="56"/>
      <c r="J200" s="1"/>
    </row>
    <row r="201" spans="2:10" ht="23.25" x14ac:dyDescent="0.25">
      <c r="B201" s="4"/>
      <c r="C201" s="49" t="s">
        <v>111</v>
      </c>
      <c r="D201" s="50" t="s">
        <v>112</v>
      </c>
      <c r="E201" s="4"/>
      <c r="F201" s="4"/>
      <c r="G201" s="3"/>
      <c r="H201" s="56"/>
      <c r="J201" s="1"/>
    </row>
    <row r="202" spans="2:10" ht="24" thickBot="1" x14ac:dyDescent="0.3">
      <c r="B202" s="4"/>
      <c r="C202" s="4"/>
      <c r="D202" s="4"/>
      <c r="E202" s="4"/>
      <c r="F202" s="4"/>
      <c r="G202" s="3"/>
      <c r="H202" s="56"/>
      <c r="J202" s="1"/>
    </row>
    <row r="203" spans="2:10" ht="48" thickBot="1" x14ac:dyDescent="0.3">
      <c r="B203" s="151" t="s">
        <v>56</v>
      </c>
      <c r="C203" s="152"/>
      <c r="D203" s="9" t="s">
        <v>113</v>
      </c>
      <c r="E203" s="153" t="s">
        <v>114</v>
      </c>
      <c r="F203" s="154"/>
      <c r="G203" s="10" t="s">
        <v>115</v>
      </c>
      <c r="H203" s="56"/>
      <c r="J203" s="1"/>
    </row>
    <row r="204" spans="2:10" ht="24" thickBot="1" x14ac:dyDescent="0.3">
      <c r="B204" s="155" t="s">
        <v>116</v>
      </c>
      <c r="C204" s="156"/>
      <c r="D204" s="32">
        <v>197.93</v>
      </c>
      <c r="E204" s="52">
        <v>5.2</v>
      </c>
      <c r="F204" s="33" t="s">
        <v>55</v>
      </c>
      <c r="G204" s="34">
        <f t="shared" ref="G204:G211" si="5">D204*E204</f>
        <v>1029.2360000000001</v>
      </c>
      <c r="H204" s="157"/>
      <c r="J204" s="1"/>
    </row>
    <row r="205" spans="2:10" ht="45.75" customHeight="1" x14ac:dyDescent="0.25">
      <c r="B205" s="158" t="s">
        <v>117</v>
      </c>
      <c r="C205" s="159"/>
      <c r="D205" s="35">
        <v>70.41</v>
      </c>
      <c r="E205" s="62">
        <v>1.5</v>
      </c>
      <c r="F205" s="36" t="s">
        <v>57</v>
      </c>
      <c r="G205" s="37">
        <f t="shared" si="5"/>
        <v>105.61499999999999</v>
      </c>
      <c r="H205" s="157"/>
      <c r="J205" s="1"/>
    </row>
    <row r="206" spans="2:10" ht="24" thickBot="1" x14ac:dyDescent="0.3">
      <c r="B206" s="160" t="s">
        <v>118</v>
      </c>
      <c r="C206" s="161"/>
      <c r="D206" s="38">
        <v>222.31</v>
      </c>
      <c r="E206" s="63">
        <v>1.5</v>
      </c>
      <c r="F206" s="39" t="s">
        <v>57</v>
      </c>
      <c r="G206" s="40">
        <f t="shared" si="5"/>
        <v>333.46500000000003</v>
      </c>
      <c r="H206" s="157"/>
      <c r="J206" s="1"/>
    </row>
    <row r="207" spans="2:10" ht="24" thickBot="1" x14ac:dyDescent="0.3">
      <c r="B207" s="162" t="s">
        <v>58</v>
      </c>
      <c r="C207" s="163"/>
      <c r="D207" s="41"/>
      <c r="E207" s="41"/>
      <c r="F207" s="42" t="s">
        <v>55</v>
      </c>
      <c r="G207" s="43">
        <f t="shared" si="5"/>
        <v>0</v>
      </c>
      <c r="H207" s="157"/>
      <c r="J207" s="1"/>
    </row>
    <row r="208" spans="2:10" ht="45.75" customHeight="1" x14ac:dyDescent="0.25">
      <c r="B208" s="158" t="s">
        <v>119</v>
      </c>
      <c r="C208" s="159"/>
      <c r="D208" s="35">
        <v>665.33</v>
      </c>
      <c r="E208" s="35">
        <v>10.4</v>
      </c>
      <c r="F208" s="36" t="s">
        <v>55</v>
      </c>
      <c r="G208" s="37">
        <f t="shared" si="5"/>
        <v>6919.4320000000007</v>
      </c>
      <c r="H208" s="157"/>
      <c r="J208" s="1"/>
    </row>
    <row r="209" spans="2:10" ht="23.25" x14ac:dyDescent="0.25">
      <c r="B209" s="164" t="s">
        <v>120</v>
      </c>
      <c r="C209" s="165"/>
      <c r="D209" s="44"/>
      <c r="E209" s="44"/>
      <c r="F209" s="45" t="s">
        <v>55</v>
      </c>
      <c r="G209" s="46">
        <f t="shared" si="5"/>
        <v>0</v>
      </c>
      <c r="H209" s="157"/>
      <c r="J209" s="1"/>
    </row>
    <row r="210" spans="2:10" ht="23.25" x14ac:dyDescent="0.25">
      <c r="B210" s="164" t="s">
        <v>59</v>
      </c>
      <c r="C210" s="165"/>
      <c r="D210" s="47">
        <v>2425.1</v>
      </c>
      <c r="E210" s="53">
        <v>5.2</v>
      </c>
      <c r="F210" s="45" t="s">
        <v>55</v>
      </c>
      <c r="G210" s="46">
        <f t="shared" si="5"/>
        <v>12610.52</v>
      </c>
      <c r="H210" s="157"/>
      <c r="J210" s="1"/>
    </row>
    <row r="211" spans="2:10" ht="23.25" x14ac:dyDescent="0.25">
      <c r="B211" s="164" t="s">
        <v>121</v>
      </c>
      <c r="C211" s="165"/>
      <c r="D211" s="47">
        <v>1718.79</v>
      </c>
      <c r="E211" s="53">
        <v>5.2</v>
      </c>
      <c r="F211" s="45" t="s">
        <v>55</v>
      </c>
      <c r="G211" s="46">
        <f t="shared" si="5"/>
        <v>8937.7080000000005</v>
      </c>
      <c r="H211" s="157"/>
      <c r="J211" s="1"/>
    </row>
    <row r="212" spans="2:10" ht="23.25" x14ac:dyDescent="0.25">
      <c r="B212" s="164" t="s">
        <v>61</v>
      </c>
      <c r="C212" s="165"/>
      <c r="D212" s="47">
        <v>473.91</v>
      </c>
      <c r="E212" s="53">
        <v>5.2</v>
      </c>
      <c r="F212" s="45" t="s">
        <v>55</v>
      </c>
      <c r="G212" s="46">
        <f>D212*E212</f>
        <v>2464.3320000000003</v>
      </c>
      <c r="H212" s="157"/>
      <c r="J212" s="1"/>
    </row>
    <row r="213" spans="2:10" ht="24" thickBot="1" x14ac:dyDescent="0.3">
      <c r="B213" s="160" t="s">
        <v>60</v>
      </c>
      <c r="C213" s="161"/>
      <c r="D213" s="38">
        <v>320.5</v>
      </c>
      <c r="E213" s="38">
        <v>20.8</v>
      </c>
      <c r="F213" s="39" t="s">
        <v>55</v>
      </c>
      <c r="G213" s="48">
        <f>D213*E213</f>
        <v>6666.4000000000005</v>
      </c>
      <c r="H213" s="157"/>
      <c r="J213" s="1"/>
    </row>
    <row r="214" spans="2:10" ht="23.25" x14ac:dyDescent="0.25">
      <c r="B214" s="4"/>
      <c r="C214" s="21"/>
      <c r="D214" s="21"/>
      <c r="E214" s="11"/>
      <c r="F214" s="11"/>
      <c r="G214" s="3"/>
      <c r="H214" s="58"/>
      <c r="J214" s="1"/>
    </row>
    <row r="215" spans="2:10" ht="25.5" x14ac:dyDescent="0.25">
      <c r="B215" s="4"/>
      <c r="C215" s="14" t="s">
        <v>122</v>
      </c>
      <c r="D215" s="15"/>
      <c r="E215" s="4"/>
      <c r="F215" s="4"/>
      <c r="G215" s="3"/>
      <c r="H215" s="56"/>
      <c r="J215" s="1"/>
    </row>
    <row r="216" spans="2:10" ht="18.75" x14ac:dyDescent="0.25">
      <c r="B216" s="4"/>
      <c r="C216" s="142" t="s">
        <v>123</v>
      </c>
      <c r="D216" s="51" t="s">
        <v>124</v>
      </c>
      <c r="E216" s="23">
        <f>ROUND((G204+D197)/D197,2)</f>
        <v>1.02</v>
      </c>
      <c r="F216" s="23"/>
      <c r="G216" s="5"/>
      <c r="H216" s="56"/>
      <c r="J216" s="1"/>
    </row>
    <row r="217" spans="2:10" ht="23.25" x14ac:dyDescent="0.25">
      <c r="B217" s="4"/>
      <c r="C217" s="142"/>
      <c r="D217" s="51" t="s">
        <v>125</v>
      </c>
      <c r="E217" s="23">
        <f>ROUND((G205+G206+D197)/D197,2)</f>
        <v>1.01</v>
      </c>
      <c r="F217" s="23"/>
      <c r="G217" s="12"/>
      <c r="H217" s="59"/>
      <c r="J217" s="1"/>
    </row>
    <row r="218" spans="2:10" ht="23.25" x14ac:dyDescent="0.25">
      <c r="B218" s="4"/>
      <c r="C218" s="142"/>
      <c r="D218" s="51" t="s">
        <v>126</v>
      </c>
      <c r="E218" s="23">
        <f>ROUND((G207+D197)/D197,2)</f>
        <v>1</v>
      </c>
      <c r="F218" s="5"/>
      <c r="G218" s="12"/>
      <c r="H218" s="56"/>
      <c r="J218" s="1"/>
    </row>
    <row r="219" spans="2:10" ht="23.25" x14ac:dyDescent="0.25">
      <c r="B219" s="4"/>
      <c r="C219" s="142"/>
      <c r="D219" s="24" t="s">
        <v>127</v>
      </c>
      <c r="E219" s="25">
        <f>ROUND((SUM(G208:G213)+D197)/D197,2)</f>
        <v>1.67</v>
      </c>
      <c r="F219" s="5"/>
      <c r="G219" s="12"/>
      <c r="H219" s="56"/>
      <c r="J219" s="1"/>
    </row>
    <row r="220" spans="2:10" ht="25.5" x14ac:dyDescent="0.25">
      <c r="B220" s="4"/>
      <c r="C220" s="4"/>
      <c r="D220" s="26" t="s">
        <v>128</v>
      </c>
      <c r="E220" s="27">
        <f>SUM(E216:E219)-IF(D201="сплошная",3,2)</f>
        <v>1.7000000000000002</v>
      </c>
      <c r="F220" s="28"/>
      <c r="G220" s="3"/>
      <c r="H220" s="56"/>
      <c r="J220" s="1"/>
    </row>
    <row r="221" spans="2:10" ht="23.25" x14ac:dyDescent="0.25">
      <c r="B221" s="4"/>
      <c r="C221" s="4"/>
      <c r="D221" s="4"/>
      <c r="E221" s="29"/>
      <c r="F221" s="4"/>
      <c r="G221" s="3"/>
      <c r="H221" s="56"/>
      <c r="J221" s="1"/>
    </row>
    <row r="222" spans="2:10" ht="25.5" x14ac:dyDescent="0.35">
      <c r="B222" s="13"/>
      <c r="C222" s="30" t="s">
        <v>129</v>
      </c>
      <c r="D222" s="143">
        <f>E220*D197</f>
        <v>95800.1</v>
      </c>
      <c r="E222" s="143"/>
      <c r="F222" s="4"/>
      <c r="G222" s="3"/>
      <c r="H222" s="56"/>
      <c r="J222" s="1"/>
    </row>
    <row r="223" spans="2:10" ht="18.75" x14ac:dyDescent="0.3">
      <c r="B223" s="4"/>
      <c r="C223" s="31" t="s">
        <v>130</v>
      </c>
      <c r="D223" s="144">
        <f>D222/D196</f>
        <v>96.088365095285866</v>
      </c>
      <c r="E223" s="144"/>
      <c r="F223" s="4"/>
      <c r="G223" s="4"/>
      <c r="H223" s="60"/>
      <c r="J223" s="1"/>
    </row>
    <row r="224" spans="2:10" x14ac:dyDescent="0.25">
      <c r="J224" s="1"/>
    </row>
    <row r="225" spans="2:10" x14ac:dyDescent="0.25">
      <c r="J225" s="1"/>
    </row>
    <row r="226" spans="2:10" ht="60.75" customHeight="1" x14ac:dyDescent="0.8">
      <c r="B226" s="166" t="s">
        <v>140</v>
      </c>
      <c r="C226" s="166"/>
      <c r="D226" s="166"/>
      <c r="E226" s="166"/>
      <c r="F226" s="166"/>
      <c r="G226" s="166"/>
      <c r="H226" s="166"/>
      <c r="J226" s="1"/>
    </row>
    <row r="227" spans="2:10" ht="18.75" x14ac:dyDescent="0.25">
      <c r="B227" s="167" t="s">
        <v>102</v>
      </c>
      <c r="C227" s="167"/>
      <c r="D227" s="167"/>
      <c r="E227" s="167"/>
      <c r="F227" s="167"/>
      <c r="G227" s="167"/>
      <c r="H227" s="56"/>
      <c r="J227" s="1"/>
    </row>
    <row r="228" spans="2:10" ht="25.5" x14ac:dyDescent="0.25">
      <c r="B228" s="4"/>
      <c r="C228" s="14" t="s">
        <v>103</v>
      </c>
      <c r="D228" s="15"/>
      <c r="E228" s="4"/>
      <c r="F228" s="4"/>
      <c r="G228" s="3"/>
      <c r="H228" s="56"/>
      <c r="J228" s="1"/>
    </row>
    <row r="229" spans="2:10" ht="39.950000000000003" customHeight="1" x14ac:dyDescent="0.25">
      <c r="B229" s="5"/>
      <c r="C229" s="168" t="s">
        <v>104</v>
      </c>
      <c r="D229" s="171" t="s">
        <v>131</v>
      </c>
      <c r="E229" s="172"/>
      <c r="F229" s="172"/>
      <c r="G229" s="173"/>
      <c r="H229" s="57"/>
      <c r="J229" s="1"/>
    </row>
    <row r="230" spans="2:10" ht="19.5" x14ac:dyDescent="0.25">
      <c r="B230" s="5"/>
      <c r="C230" s="169"/>
      <c r="D230" s="174" t="s">
        <v>147</v>
      </c>
      <c r="E230" s="174"/>
      <c r="F230" s="174"/>
      <c r="G230" s="174"/>
      <c r="H230" s="57"/>
      <c r="J230" s="1"/>
    </row>
    <row r="231" spans="2:10" ht="19.5" x14ac:dyDescent="0.25">
      <c r="B231" s="5"/>
      <c r="C231" s="170"/>
      <c r="D231" s="174" t="s">
        <v>151</v>
      </c>
      <c r="E231" s="174"/>
      <c r="F231" s="174"/>
      <c r="G231" s="174"/>
      <c r="H231" s="57"/>
      <c r="J231" s="1"/>
    </row>
    <row r="232" spans="2:10" ht="23.25" x14ac:dyDescent="0.25">
      <c r="B232" s="4"/>
      <c r="C232" s="16" t="s">
        <v>105</v>
      </c>
      <c r="D232" s="6">
        <v>9.6</v>
      </c>
      <c r="E232" s="17"/>
      <c r="F232" s="5"/>
      <c r="G232" s="3"/>
      <c r="H232" s="56"/>
      <c r="J232" s="1"/>
    </row>
    <row r="233" spans="2:10" ht="22.5" x14ac:dyDescent="0.25">
      <c r="B233" s="4"/>
      <c r="C233" s="18" t="s">
        <v>106</v>
      </c>
      <c r="D233" s="7">
        <v>1666</v>
      </c>
      <c r="E233" s="145" t="s">
        <v>107</v>
      </c>
      <c r="F233" s="146"/>
      <c r="G233" s="149">
        <f>D234/D233</f>
        <v>32.280912364945976</v>
      </c>
      <c r="H233" s="56"/>
      <c r="J233" s="1"/>
    </row>
    <row r="234" spans="2:10" ht="22.5" x14ac:dyDescent="0.25">
      <c r="B234" s="4"/>
      <c r="C234" s="18" t="s">
        <v>108</v>
      </c>
      <c r="D234" s="7">
        <v>53780</v>
      </c>
      <c r="E234" s="147"/>
      <c r="F234" s="148"/>
      <c r="G234" s="150"/>
      <c r="H234" s="56"/>
      <c r="J234" s="1"/>
    </row>
    <row r="235" spans="2:10" ht="23.25" x14ac:dyDescent="0.25">
      <c r="B235" s="4"/>
      <c r="C235" s="19"/>
      <c r="D235" s="8"/>
      <c r="E235" s="20"/>
      <c r="F235" s="4"/>
      <c r="G235" s="3"/>
      <c r="H235" s="56"/>
      <c r="J235" s="1"/>
    </row>
    <row r="236" spans="2:10" ht="23.25" x14ac:dyDescent="0.25">
      <c r="B236" s="4"/>
      <c r="C236" s="49" t="s">
        <v>109</v>
      </c>
      <c r="D236" s="61" t="s">
        <v>50</v>
      </c>
      <c r="E236" s="4"/>
      <c r="F236" s="4"/>
      <c r="G236" s="3"/>
      <c r="H236" s="56"/>
      <c r="J236" s="1"/>
    </row>
    <row r="237" spans="2:10" ht="23.25" x14ac:dyDescent="0.25">
      <c r="B237" s="4"/>
      <c r="C237" s="49" t="s">
        <v>110</v>
      </c>
      <c r="D237" s="61">
        <v>50</v>
      </c>
      <c r="E237" s="4"/>
      <c r="F237" s="4"/>
      <c r="G237" s="3"/>
      <c r="H237" s="56"/>
      <c r="J237" s="1"/>
    </row>
    <row r="238" spans="2:10" ht="23.25" x14ac:dyDescent="0.25">
      <c r="B238" s="4"/>
      <c r="C238" s="49" t="s">
        <v>111</v>
      </c>
      <c r="D238" s="50" t="s">
        <v>112</v>
      </c>
      <c r="E238" s="4"/>
      <c r="F238" s="4"/>
      <c r="G238" s="3"/>
      <c r="H238" s="56"/>
      <c r="J238" s="1"/>
    </row>
    <row r="239" spans="2:10" ht="24" thickBot="1" x14ac:dyDescent="0.3">
      <c r="B239" s="4"/>
      <c r="C239" s="4"/>
      <c r="D239" s="4"/>
      <c r="E239" s="4"/>
      <c r="F239" s="4"/>
      <c r="G239" s="3"/>
      <c r="H239" s="56"/>
      <c r="J239" s="1"/>
    </row>
    <row r="240" spans="2:10" ht="48" thickBot="1" x14ac:dyDescent="0.3">
      <c r="B240" s="151" t="s">
        <v>56</v>
      </c>
      <c r="C240" s="152"/>
      <c r="D240" s="9" t="s">
        <v>113</v>
      </c>
      <c r="E240" s="153" t="s">
        <v>114</v>
      </c>
      <c r="F240" s="154"/>
      <c r="G240" s="10" t="s">
        <v>115</v>
      </c>
      <c r="H240" s="56"/>
      <c r="J240" s="1"/>
    </row>
    <row r="241" spans="2:10" ht="24" thickBot="1" x14ac:dyDescent="0.3">
      <c r="B241" s="155" t="s">
        <v>116</v>
      </c>
      <c r="C241" s="156"/>
      <c r="D241" s="32">
        <v>197.93</v>
      </c>
      <c r="E241" s="52">
        <v>9.6</v>
      </c>
      <c r="F241" s="33" t="s">
        <v>55</v>
      </c>
      <c r="G241" s="34">
        <f t="shared" ref="G241:G248" si="6">D241*E241</f>
        <v>1900.1279999999999</v>
      </c>
      <c r="H241" s="157"/>
      <c r="J241" s="1"/>
    </row>
    <row r="242" spans="2:10" ht="42.75" customHeight="1" x14ac:dyDescent="0.25">
      <c r="B242" s="158" t="s">
        <v>117</v>
      </c>
      <c r="C242" s="159"/>
      <c r="D242" s="35">
        <v>70.41</v>
      </c>
      <c r="E242" s="62">
        <v>1.6</v>
      </c>
      <c r="F242" s="36" t="s">
        <v>57</v>
      </c>
      <c r="G242" s="37">
        <f t="shared" si="6"/>
        <v>112.65600000000001</v>
      </c>
      <c r="H242" s="157"/>
      <c r="J242" s="1"/>
    </row>
    <row r="243" spans="2:10" ht="24" thickBot="1" x14ac:dyDescent="0.3">
      <c r="B243" s="160" t="s">
        <v>118</v>
      </c>
      <c r="C243" s="161"/>
      <c r="D243" s="38">
        <v>222.31</v>
      </c>
      <c r="E243" s="63">
        <v>1.6</v>
      </c>
      <c r="F243" s="39" t="s">
        <v>57</v>
      </c>
      <c r="G243" s="40">
        <f t="shared" si="6"/>
        <v>355.69600000000003</v>
      </c>
      <c r="H243" s="157"/>
      <c r="J243" s="1"/>
    </row>
    <row r="244" spans="2:10" ht="24" thickBot="1" x14ac:dyDescent="0.3">
      <c r="B244" s="162" t="s">
        <v>58</v>
      </c>
      <c r="C244" s="163"/>
      <c r="D244" s="41"/>
      <c r="E244" s="41"/>
      <c r="F244" s="42" t="s">
        <v>55</v>
      </c>
      <c r="G244" s="43">
        <f t="shared" si="6"/>
        <v>0</v>
      </c>
      <c r="H244" s="157"/>
      <c r="J244" s="1"/>
    </row>
    <row r="245" spans="2:10" ht="43.5" customHeight="1" x14ac:dyDescent="0.25">
      <c r="B245" s="158" t="s">
        <v>119</v>
      </c>
      <c r="C245" s="159"/>
      <c r="D245" s="35">
        <v>665.33</v>
      </c>
      <c r="E245" s="35">
        <v>19.2</v>
      </c>
      <c r="F245" s="36" t="s">
        <v>55</v>
      </c>
      <c r="G245" s="37">
        <f t="shared" si="6"/>
        <v>12774.336000000001</v>
      </c>
      <c r="H245" s="157"/>
      <c r="J245" s="1"/>
    </row>
    <row r="246" spans="2:10" ht="23.25" x14ac:dyDescent="0.25">
      <c r="B246" s="164" t="s">
        <v>120</v>
      </c>
      <c r="C246" s="165"/>
      <c r="D246" s="44"/>
      <c r="E246" s="44"/>
      <c r="F246" s="45" t="s">
        <v>55</v>
      </c>
      <c r="G246" s="46">
        <f t="shared" si="6"/>
        <v>0</v>
      </c>
      <c r="H246" s="157"/>
      <c r="J246" s="1"/>
    </row>
    <row r="247" spans="2:10" ht="23.25" x14ac:dyDescent="0.25">
      <c r="B247" s="164" t="s">
        <v>59</v>
      </c>
      <c r="C247" s="165"/>
      <c r="D247" s="47">
        <v>2425.1</v>
      </c>
      <c r="E247" s="53">
        <v>9.6</v>
      </c>
      <c r="F247" s="45" t="s">
        <v>55</v>
      </c>
      <c r="G247" s="46">
        <f t="shared" si="6"/>
        <v>23280.959999999999</v>
      </c>
      <c r="H247" s="157"/>
      <c r="J247" s="1"/>
    </row>
    <row r="248" spans="2:10" ht="23.25" x14ac:dyDescent="0.25">
      <c r="B248" s="164" t="s">
        <v>121</v>
      </c>
      <c r="C248" s="165"/>
      <c r="D248" s="47">
        <v>1718.79</v>
      </c>
      <c r="E248" s="53">
        <v>9.6</v>
      </c>
      <c r="F248" s="45" t="s">
        <v>55</v>
      </c>
      <c r="G248" s="46">
        <f t="shared" si="6"/>
        <v>16500.383999999998</v>
      </c>
      <c r="H248" s="157"/>
      <c r="J248" s="1"/>
    </row>
    <row r="249" spans="2:10" ht="23.25" x14ac:dyDescent="0.25">
      <c r="B249" s="164" t="s">
        <v>61</v>
      </c>
      <c r="C249" s="165"/>
      <c r="D249" s="47">
        <v>473.91</v>
      </c>
      <c r="E249" s="53">
        <v>9.6</v>
      </c>
      <c r="F249" s="45" t="s">
        <v>55</v>
      </c>
      <c r="G249" s="46">
        <f>D249*E249</f>
        <v>4549.5360000000001</v>
      </c>
      <c r="H249" s="157"/>
      <c r="J249" s="1"/>
    </row>
    <row r="250" spans="2:10" ht="24" thickBot="1" x14ac:dyDescent="0.3">
      <c r="B250" s="160" t="s">
        <v>60</v>
      </c>
      <c r="C250" s="161"/>
      <c r="D250" s="38">
        <v>320.5</v>
      </c>
      <c r="E250" s="38">
        <v>38.4</v>
      </c>
      <c r="F250" s="39" t="s">
        <v>55</v>
      </c>
      <c r="G250" s="48">
        <f>D250*E250</f>
        <v>12307.199999999999</v>
      </c>
      <c r="H250" s="157"/>
      <c r="J250" s="1"/>
    </row>
    <row r="251" spans="2:10" ht="23.25" x14ac:dyDescent="0.25">
      <c r="B251" s="4"/>
      <c r="C251" s="21"/>
      <c r="D251" s="21"/>
      <c r="E251" s="11"/>
      <c r="F251" s="11"/>
      <c r="G251" s="3"/>
      <c r="H251" s="58"/>
      <c r="J251" s="1"/>
    </row>
    <row r="252" spans="2:10" ht="25.5" x14ac:dyDescent="0.25">
      <c r="B252" s="4"/>
      <c r="C252" s="14" t="s">
        <v>122</v>
      </c>
      <c r="D252" s="15"/>
      <c r="E252" s="4"/>
      <c r="F252" s="4"/>
      <c r="G252" s="3"/>
      <c r="H252" s="56"/>
      <c r="J252" s="1"/>
    </row>
    <row r="253" spans="2:10" ht="18.75" x14ac:dyDescent="0.25">
      <c r="B253" s="4"/>
      <c r="C253" s="142" t="s">
        <v>123</v>
      </c>
      <c r="D253" s="51" t="s">
        <v>124</v>
      </c>
      <c r="E253" s="23">
        <f>ROUND((G241+D234)/D234,2)</f>
        <v>1.04</v>
      </c>
      <c r="F253" s="23"/>
      <c r="G253" s="5"/>
      <c r="H253" s="56"/>
      <c r="J253" s="1"/>
    </row>
    <row r="254" spans="2:10" ht="23.25" x14ac:dyDescent="0.25">
      <c r="B254" s="4"/>
      <c r="C254" s="142"/>
      <c r="D254" s="51" t="s">
        <v>125</v>
      </c>
      <c r="E254" s="23">
        <f>ROUND((G242+G243+D234)/D234,2)</f>
        <v>1.01</v>
      </c>
      <c r="F254" s="23"/>
      <c r="G254" s="12"/>
      <c r="H254" s="59"/>
      <c r="J254" s="1"/>
    </row>
    <row r="255" spans="2:10" ht="23.25" x14ac:dyDescent="0.25">
      <c r="B255" s="4"/>
      <c r="C255" s="142"/>
      <c r="D255" s="51" t="s">
        <v>126</v>
      </c>
      <c r="E255" s="23">
        <f>ROUND((G244+D234)/D234,2)</f>
        <v>1</v>
      </c>
      <c r="F255" s="5"/>
      <c r="G255" s="12"/>
      <c r="H255" s="56"/>
      <c r="J255" s="1"/>
    </row>
    <row r="256" spans="2:10" ht="23.25" x14ac:dyDescent="0.25">
      <c r="B256" s="4"/>
      <c r="C256" s="142"/>
      <c r="D256" s="24" t="s">
        <v>127</v>
      </c>
      <c r="E256" s="25">
        <f>ROUND((SUM(G245:G250)+D234)/D234,2)</f>
        <v>2.29</v>
      </c>
      <c r="F256" s="5"/>
      <c r="G256" s="12"/>
      <c r="H256" s="56"/>
      <c r="J256" s="1"/>
    </row>
    <row r="257" spans="2:10" ht="25.5" x14ac:dyDescent="0.25">
      <c r="B257" s="4"/>
      <c r="C257" s="4"/>
      <c r="D257" s="26" t="s">
        <v>128</v>
      </c>
      <c r="E257" s="27">
        <f>SUM(E253:E256)-IF(D238="сплошная",3,2)</f>
        <v>2.34</v>
      </c>
      <c r="F257" s="28"/>
      <c r="G257" s="3"/>
      <c r="H257" s="56"/>
      <c r="J257" s="1"/>
    </row>
    <row r="258" spans="2:10" ht="23.25" x14ac:dyDescent="0.25">
      <c r="B258" s="4"/>
      <c r="C258" s="4"/>
      <c r="D258" s="4"/>
      <c r="E258" s="29"/>
      <c r="F258" s="4"/>
      <c r="G258" s="3"/>
      <c r="H258" s="56"/>
      <c r="J258" s="1"/>
    </row>
    <row r="259" spans="2:10" ht="25.5" x14ac:dyDescent="0.35">
      <c r="B259" s="13"/>
      <c r="C259" s="30" t="s">
        <v>129</v>
      </c>
      <c r="D259" s="143">
        <f>E257*D234</f>
        <v>125845.2</v>
      </c>
      <c r="E259" s="143"/>
      <c r="F259" s="4"/>
      <c r="G259" s="3"/>
      <c r="H259" s="56"/>
      <c r="J259" s="1"/>
    </row>
    <row r="260" spans="2:10" ht="18.75" x14ac:dyDescent="0.3">
      <c r="B260" s="4"/>
      <c r="C260" s="31" t="s">
        <v>130</v>
      </c>
      <c r="D260" s="144">
        <f>D259/D233</f>
        <v>75.537334933973582</v>
      </c>
      <c r="E260" s="144"/>
      <c r="F260" s="4"/>
      <c r="G260" s="4"/>
      <c r="H260" s="60"/>
      <c r="J260" s="1"/>
    </row>
    <row r="261" spans="2:10" x14ac:dyDescent="0.25">
      <c r="J261" s="1"/>
    </row>
    <row r="262" spans="2:10" x14ac:dyDescent="0.25">
      <c r="J262" s="1"/>
    </row>
    <row r="263" spans="2:10" ht="60.75" customHeight="1" x14ac:dyDescent="0.8">
      <c r="B263" s="166" t="s">
        <v>141</v>
      </c>
      <c r="C263" s="166"/>
      <c r="D263" s="166"/>
      <c r="E263" s="166"/>
      <c r="F263" s="166"/>
      <c r="G263" s="166"/>
      <c r="H263" s="166"/>
      <c r="J263" s="1"/>
    </row>
    <row r="264" spans="2:10" ht="18.75" x14ac:dyDescent="0.25">
      <c r="B264" s="167" t="s">
        <v>102</v>
      </c>
      <c r="C264" s="167"/>
      <c r="D264" s="167"/>
      <c r="E264" s="167"/>
      <c r="F264" s="167"/>
      <c r="G264" s="167"/>
      <c r="H264" s="56"/>
      <c r="J264" s="1"/>
    </row>
    <row r="265" spans="2:10" ht="25.5" x14ac:dyDescent="0.25">
      <c r="B265" s="4"/>
      <c r="C265" s="14" t="s">
        <v>103</v>
      </c>
      <c r="D265" s="15"/>
      <c r="E265" s="4"/>
      <c r="F265" s="4"/>
      <c r="G265" s="3"/>
      <c r="H265" s="56"/>
      <c r="J265" s="1"/>
    </row>
    <row r="266" spans="2:10" ht="39.950000000000003" customHeight="1" x14ac:dyDescent="0.25">
      <c r="B266" s="5"/>
      <c r="C266" s="168" t="s">
        <v>104</v>
      </c>
      <c r="D266" s="171" t="s">
        <v>131</v>
      </c>
      <c r="E266" s="172"/>
      <c r="F266" s="172"/>
      <c r="G266" s="173"/>
      <c r="H266" s="57"/>
      <c r="J266" s="1"/>
    </row>
    <row r="267" spans="2:10" ht="19.5" x14ac:dyDescent="0.25">
      <c r="B267" s="5"/>
      <c r="C267" s="169"/>
      <c r="D267" s="174" t="s">
        <v>147</v>
      </c>
      <c r="E267" s="174"/>
      <c r="F267" s="174"/>
      <c r="G267" s="174"/>
      <c r="H267" s="57"/>
      <c r="J267" s="1"/>
    </row>
    <row r="268" spans="2:10" ht="19.5" x14ac:dyDescent="0.25">
      <c r="B268" s="5"/>
      <c r="C268" s="170"/>
      <c r="D268" s="174" t="s">
        <v>152</v>
      </c>
      <c r="E268" s="174"/>
      <c r="F268" s="174"/>
      <c r="G268" s="174"/>
      <c r="H268" s="57"/>
      <c r="J268" s="1"/>
    </row>
    <row r="269" spans="2:10" ht="23.25" x14ac:dyDescent="0.25">
      <c r="B269" s="4"/>
      <c r="C269" s="16" t="s">
        <v>105</v>
      </c>
      <c r="D269" s="6">
        <v>5.7</v>
      </c>
      <c r="E269" s="17"/>
      <c r="F269" s="5"/>
      <c r="G269" s="3"/>
      <c r="H269" s="56"/>
      <c r="J269" s="1"/>
    </row>
    <row r="270" spans="2:10" ht="22.5" x14ac:dyDescent="0.25">
      <c r="B270" s="4"/>
      <c r="C270" s="18" t="s">
        <v>106</v>
      </c>
      <c r="D270" s="7">
        <v>888</v>
      </c>
      <c r="E270" s="145" t="s">
        <v>107</v>
      </c>
      <c r="F270" s="146"/>
      <c r="G270" s="149">
        <f>D271/D270</f>
        <v>23.001126126126128</v>
      </c>
      <c r="H270" s="56"/>
      <c r="J270" s="1"/>
    </row>
    <row r="271" spans="2:10" ht="22.5" x14ac:dyDescent="0.25">
      <c r="B271" s="4"/>
      <c r="C271" s="18" t="s">
        <v>108</v>
      </c>
      <c r="D271" s="7">
        <v>20425</v>
      </c>
      <c r="E271" s="147"/>
      <c r="F271" s="148"/>
      <c r="G271" s="150"/>
      <c r="H271" s="56"/>
      <c r="J271" s="1"/>
    </row>
    <row r="272" spans="2:10" ht="23.25" x14ac:dyDescent="0.25">
      <c r="B272" s="4"/>
      <c r="C272" s="19"/>
      <c r="D272" s="8"/>
      <c r="E272" s="20"/>
      <c r="F272" s="4"/>
      <c r="G272" s="3"/>
      <c r="H272" s="56"/>
      <c r="J272" s="1"/>
    </row>
    <row r="273" spans="2:10" ht="23.25" x14ac:dyDescent="0.25">
      <c r="B273" s="4"/>
      <c r="C273" s="49" t="s">
        <v>109</v>
      </c>
      <c r="D273" s="61" t="s">
        <v>48</v>
      </c>
      <c r="E273" s="4"/>
      <c r="F273" s="4"/>
      <c r="G273" s="3"/>
      <c r="H273" s="56"/>
      <c r="J273" s="1"/>
    </row>
    <row r="274" spans="2:10" ht="23.25" x14ac:dyDescent="0.25">
      <c r="B274" s="4"/>
      <c r="C274" s="49" t="s">
        <v>110</v>
      </c>
      <c r="D274" s="61">
        <v>45</v>
      </c>
      <c r="E274" s="4"/>
      <c r="F274" s="4"/>
      <c r="G274" s="3"/>
      <c r="H274" s="56"/>
      <c r="J274" s="1"/>
    </row>
    <row r="275" spans="2:10" ht="23.25" x14ac:dyDescent="0.25">
      <c r="B275" s="4"/>
      <c r="C275" s="49" t="s">
        <v>111</v>
      </c>
      <c r="D275" s="50" t="s">
        <v>112</v>
      </c>
      <c r="E275" s="4"/>
      <c r="F275" s="4"/>
      <c r="G275" s="3"/>
      <c r="H275" s="56"/>
      <c r="J275" s="1"/>
    </row>
    <row r="276" spans="2:10" ht="24" thickBot="1" x14ac:dyDescent="0.3">
      <c r="B276" s="4"/>
      <c r="C276" s="4"/>
      <c r="D276" s="4"/>
      <c r="E276" s="4"/>
      <c r="F276" s="4"/>
      <c r="G276" s="3"/>
      <c r="H276" s="56"/>
      <c r="J276" s="1"/>
    </row>
    <row r="277" spans="2:10" ht="48" thickBot="1" x14ac:dyDescent="0.3">
      <c r="B277" s="151" t="s">
        <v>56</v>
      </c>
      <c r="C277" s="152"/>
      <c r="D277" s="9" t="s">
        <v>113</v>
      </c>
      <c r="E277" s="153" t="s">
        <v>114</v>
      </c>
      <c r="F277" s="154"/>
      <c r="G277" s="10" t="s">
        <v>115</v>
      </c>
      <c r="H277" s="56"/>
      <c r="J277" s="1"/>
    </row>
    <row r="278" spans="2:10" ht="24" thickBot="1" x14ac:dyDescent="0.3">
      <c r="B278" s="155" t="s">
        <v>116</v>
      </c>
      <c r="C278" s="156"/>
      <c r="D278" s="32">
        <v>197.93</v>
      </c>
      <c r="E278" s="52">
        <v>5.7</v>
      </c>
      <c r="F278" s="33" t="s">
        <v>55</v>
      </c>
      <c r="G278" s="34">
        <f t="shared" ref="G278:G285" si="7">D278*E278</f>
        <v>1128.201</v>
      </c>
      <c r="H278" s="157"/>
      <c r="J278" s="1"/>
    </row>
    <row r="279" spans="2:10" ht="43.5" customHeight="1" x14ac:dyDescent="0.25">
      <c r="B279" s="158" t="s">
        <v>117</v>
      </c>
      <c r="C279" s="159"/>
      <c r="D279" s="35">
        <v>70.41</v>
      </c>
      <c r="E279" s="62">
        <v>1.2</v>
      </c>
      <c r="F279" s="36" t="s">
        <v>57</v>
      </c>
      <c r="G279" s="37">
        <f t="shared" si="7"/>
        <v>84.49199999999999</v>
      </c>
      <c r="H279" s="157"/>
      <c r="J279" s="1"/>
    </row>
    <row r="280" spans="2:10" ht="24" thickBot="1" x14ac:dyDescent="0.3">
      <c r="B280" s="160" t="s">
        <v>118</v>
      </c>
      <c r="C280" s="161"/>
      <c r="D280" s="38">
        <v>222.31</v>
      </c>
      <c r="E280" s="63">
        <v>1.2</v>
      </c>
      <c r="F280" s="39" t="s">
        <v>57</v>
      </c>
      <c r="G280" s="40">
        <f t="shared" si="7"/>
        <v>266.77199999999999</v>
      </c>
      <c r="H280" s="157"/>
      <c r="J280" s="1"/>
    </row>
    <row r="281" spans="2:10" ht="24" thickBot="1" x14ac:dyDescent="0.3">
      <c r="B281" s="162" t="s">
        <v>58</v>
      </c>
      <c r="C281" s="163"/>
      <c r="D281" s="41"/>
      <c r="E281" s="41"/>
      <c r="F281" s="42" t="s">
        <v>55</v>
      </c>
      <c r="G281" s="43">
        <f t="shared" si="7"/>
        <v>0</v>
      </c>
      <c r="H281" s="157"/>
      <c r="J281" s="1"/>
    </row>
    <row r="282" spans="2:10" ht="45" customHeight="1" x14ac:dyDescent="0.25">
      <c r="B282" s="158" t="s">
        <v>119</v>
      </c>
      <c r="C282" s="159"/>
      <c r="D282" s="35">
        <v>665.33</v>
      </c>
      <c r="E282" s="35">
        <v>11.4</v>
      </c>
      <c r="F282" s="36" t="s">
        <v>55</v>
      </c>
      <c r="G282" s="37">
        <f t="shared" si="7"/>
        <v>7584.7620000000006</v>
      </c>
      <c r="H282" s="157"/>
      <c r="J282" s="1"/>
    </row>
    <row r="283" spans="2:10" ht="23.25" x14ac:dyDescent="0.25">
      <c r="B283" s="164" t="s">
        <v>120</v>
      </c>
      <c r="C283" s="165"/>
      <c r="D283" s="44"/>
      <c r="E283" s="44"/>
      <c r="F283" s="45" t="s">
        <v>55</v>
      </c>
      <c r="G283" s="46">
        <f t="shared" si="7"/>
        <v>0</v>
      </c>
      <c r="H283" s="157"/>
      <c r="J283" s="1"/>
    </row>
    <row r="284" spans="2:10" ht="23.25" x14ac:dyDescent="0.25">
      <c r="B284" s="164" t="s">
        <v>59</v>
      </c>
      <c r="C284" s="165"/>
      <c r="D284" s="47">
        <v>2425.1</v>
      </c>
      <c r="E284" s="53">
        <v>5.7</v>
      </c>
      <c r="F284" s="45" t="s">
        <v>55</v>
      </c>
      <c r="G284" s="46">
        <f t="shared" si="7"/>
        <v>13823.07</v>
      </c>
      <c r="H284" s="157"/>
      <c r="J284" s="1"/>
    </row>
    <row r="285" spans="2:10" ht="23.25" x14ac:dyDescent="0.25">
      <c r="B285" s="164" t="s">
        <v>121</v>
      </c>
      <c r="C285" s="165"/>
      <c r="D285" s="47">
        <v>1718.79</v>
      </c>
      <c r="E285" s="53">
        <v>5.7</v>
      </c>
      <c r="F285" s="45" t="s">
        <v>55</v>
      </c>
      <c r="G285" s="46">
        <f t="shared" si="7"/>
        <v>9797.103000000001</v>
      </c>
      <c r="H285" s="157"/>
      <c r="J285" s="1"/>
    </row>
    <row r="286" spans="2:10" ht="23.25" x14ac:dyDescent="0.25">
      <c r="B286" s="164" t="s">
        <v>61</v>
      </c>
      <c r="C286" s="165"/>
      <c r="D286" s="47">
        <v>473.91</v>
      </c>
      <c r="E286" s="53">
        <v>5.7</v>
      </c>
      <c r="F286" s="45" t="s">
        <v>55</v>
      </c>
      <c r="G286" s="46">
        <f>D286*E286</f>
        <v>2701.2870000000003</v>
      </c>
      <c r="H286" s="157"/>
      <c r="J286" s="1"/>
    </row>
    <row r="287" spans="2:10" ht="24" thickBot="1" x14ac:dyDescent="0.3">
      <c r="B287" s="160" t="s">
        <v>60</v>
      </c>
      <c r="C287" s="161"/>
      <c r="D287" s="38">
        <v>320.5</v>
      </c>
      <c r="E287" s="38">
        <v>22.8</v>
      </c>
      <c r="F287" s="39" t="s">
        <v>55</v>
      </c>
      <c r="G287" s="48">
        <f>D287*E287</f>
        <v>7307.4000000000005</v>
      </c>
      <c r="H287" s="157"/>
      <c r="J287" s="1"/>
    </row>
    <row r="288" spans="2:10" ht="23.25" x14ac:dyDescent="0.25">
      <c r="B288" s="4"/>
      <c r="C288" s="21"/>
      <c r="D288" s="21"/>
      <c r="E288" s="11"/>
      <c r="F288" s="11"/>
      <c r="G288" s="3"/>
      <c r="H288" s="58"/>
      <c r="J288" s="1"/>
    </row>
    <row r="289" spans="2:10" ht="25.5" x14ac:dyDescent="0.25">
      <c r="B289" s="4"/>
      <c r="C289" s="14" t="s">
        <v>122</v>
      </c>
      <c r="D289" s="15"/>
      <c r="E289" s="4"/>
      <c r="F289" s="4"/>
      <c r="G289" s="3"/>
      <c r="H289" s="56"/>
      <c r="J289" s="1"/>
    </row>
    <row r="290" spans="2:10" ht="18.75" x14ac:dyDescent="0.25">
      <c r="B290" s="4"/>
      <c r="C290" s="142" t="s">
        <v>123</v>
      </c>
      <c r="D290" s="51" t="s">
        <v>124</v>
      </c>
      <c r="E290" s="23">
        <f>ROUND((G278+D271)/D271,2)</f>
        <v>1.06</v>
      </c>
      <c r="F290" s="23"/>
      <c r="G290" s="5"/>
      <c r="H290" s="56"/>
      <c r="J290" s="1"/>
    </row>
    <row r="291" spans="2:10" ht="23.25" x14ac:dyDescent="0.25">
      <c r="B291" s="4"/>
      <c r="C291" s="142"/>
      <c r="D291" s="51" t="s">
        <v>125</v>
      </c>
      <c r="E291" s="23">
        <f>ROUND((G279+G280+D271)/D271,2)</f>
        <v>1.02</v>
      </c>
      <c r="F291" s="23"/>
      <c r="G291" s="12"/>
      <c r="H291" s="59"/>
      <c r="J291" s="1"/>
    </row>
    <row r="292" spans="2:10" ht="23.25" x14ac:dyDescent="0.25">
      <c r="B292" s="4"/>
      <c r="C292" s="142"/>
      <c r="D292" s="51" t="s">
        <v>126</v>
      </c>
      <c r="E292" s="23">
        <f>ROUND((G281+D271)/D271,2)</f>
        <v>1</v>
      </c>
      <c r="F292" s="5"/>
      <c r="G292" s="12"/>
      <c r="H292" s="56"/>
      <c r="J292" s="1"/>
    </row>
    <row r="293" spans="2:10" ht="23.25" x14ac:dyDescent="0.25">
      <c r="B293" s="4"/>
      <c r="C293" s="142"/>
      <c r="D293" s="24" t="s">
        <v>127</v>
      </c>
      <c r="E293" s="25">
        <f>ROUND((SUM(G282:G287)+D271)/D271,2)</f>
        <v>3.02</v>
      </c>
      <c r="F293" s="5"/>
      <c r="G293" s="12"/>
      <c r="H293" s="56"/>
      <c r="J293" s="1"/>
    </row>
    <row r="294" spans="2:10" ht="25.5" x14ac:dyDescent="0.25">
      <c r="B294" s="4"/>
      <c r="C294" s="4"/>
      <c r="D294" s="26" t="s">
        <v>128</v>
      </c>
      <c r="E294" s="27">
        <f>SUM(E290:E293)-IF(D275="сплошная",3,2)</f>
        <v>3.0999999999999996</v>
      </c>
      <c r="F294" s="28"/>
      <c r="G294" s="3"/>
      <c r="H294" s="56"/>
      <c r="J294" s="1"/>
    </row>
    <row r="295" spans="2:10" ht="23.25" x14ac:dyDescent="0.25">
      <c r="B295" s="4"/>
      <c r="C295" s="4"/>
      <c r="D295" s="4"/>
      <c r="E295" s="29"/>
      <c r="F295" s="4"/>
      <c r="G295" s="3"/>
      <c r="H295" s="56"/>
      <c r="J295" s="1"/>
    </row>
    <row r="296" spans="2:10" ht="25.5" x14ac:dyDescent="0.35">
      <c r="B296" s="13"/>
      <c r="C296" s="30" t="s">
        <v>129</v>
      </c>
      <c r="D296" s="143">
        <f>E294*D271</f>
        <v>63317.499999999993</v>
      </c>
      <c r="E296" s="143"/>
      <c r="F296" s="4"/>
      <c r="G296" s="3"/>
      <c r="H296" s="56"/>
      <c r="J296" s="1"/>
    </row>
    <row r="297" spans="2:10" ht="18.75" x14ac:dyDescent="0.3">
      <c r="B297" s="4"/>
      <c r="C297" s="31" t="s">
        <v>130</v>
      </c>
      <c r="D297" s="144">
        <f>D296/D270</f>
        <v>71.30349099099098</v>
      </c>
      <c r="E297" s="144"/>
      <c r="F297" s="4"/>
      <c r="G297" s="4"/>
      <c r="H297" s="60"/>
      <c r="J297" s="1"/>
    </row>
    <row r="298" spans="2:10" x14ac:dyDescent="0.25">
      <c r="J298" s="1"/>
    </row>
    <row r="299" spans="2:10" x14ac:dyDescent="0.25">
      <c r="J299" s="1"/>
    </row>
    <row r="302" spans="2:10" ht="60.75" customHeight="1" x14ac:dyDescent="0.8">
      <c r="B302" s="166" t="s">
        <v>142</v>
      </c>
      <c r="C302" s="166"/>
      <c r="D302" s="166"/>
      <c r="E302" s="166"/>
      <c r="F302" s="166"/>
      <c r="G302" s="166"/>
      <c r="H302" s="166"/>
    </row>
    <row r="303" spans="2:10" ht="18.75" x14ac:dyDescent="0.25">
      <c r="B303" s="167" t="s">
        <v>102</v>
      </c>
      <c r="C303" s="167"/>
      <c r="D303" s="167"/>
      <c r="E303" s="167"/>
      <c r="F303" s="167"/>
      <c r="G303" s="167"/>
      <c r="H303" s="56"/>
    </row>
    <row r="304" spans="2:10" ht="25.5" x14ac:dyDescent="0.25">
      <c r="B304" s="4"/>
      <c r="C304" s="14" t="s">
        <v>103</v>
      </c>
      <c r="D304" s="15"/>
      <c r="E304" s="4"/>
      <c r="F304" s="4"/>
      <c r="G304" s="3"/>
      <c r="H304" s="56"/>
    </row>
    <row r="305" spans="2:8" ht="39.950000000000003" customHeight="1" x14ac:dyDescent="0.25">
      <c r="B305" s="5"/>
      <c r="C305" s="168" t="s">
        <v>104</v>
      </c>
      <c r="D305" s="171" t="s">
        <v>131</v>
      </c>
      <c r="E305" s="172"/>
      <c r="F305" s="172"/>
      <c r="G305" s="173"/>
      <c r="H305" s="57"/>
    </row>
    <row r="306" spans="2:8" ht="19.5" x14ac:dyDescent="0.25">
      <c r="B306" s="5"/>
      <c r="C306" s="169"/>
      <c r="D306" s="174" t="s">
        <v>153</v>
      </c>
      <c r="E306" s="174"/>
      <c r="F306" s="174"/>
      <c r="G306" s="174"/>
      <c r="H306" s="57"/>
    </row>
    <row r="307" spans="2:8" ht="19.5" x14ac:dyDescent="0.25">
      <c r="B307" s="5"/>
      <c r="C307" s="170"/>
      <c r="D307" s="174" t="s">
        <v>154</v>
      </c>
      <c r="E307" s="174"/>
      <c r="F307" s="174"/>
      <c r="G307" s="174"/>
      <c r="H307" s="57"/>
    </row>
    <row r="308" spans="2:8" ht="23.25" x14ac:dyDescent="0.25">
      <c r="B308" s="4"/>
      <c r="C308" s="16" t="s">
        <v>105</v>
      </c>
      <c r="D308" s="6">
        <v>10</v>
      </c>
      <c r="E308" s="17"/>
      <c r="F308" s="5"/>
      <c r="G308" s="3"/>
      <c r="H308" s="56"/>
    </row>
    <row r="309" spans="2:8" ht="22.5" x14ac:dyDescent="0.25">
      <c r="B309" s="4"/>
      <c r="C309" s="18" t="s">
        <v>106</v>
      </c>
      <c r="D309" s="7">
        <v>2058</v>
      </c>
      <c r="E309" s="145" t="s">
        <v>107</v>
      </c>
      <c r="F309" s="146"/>
      <c r="G309" s="149">
        <f>D310/D309</f>
        <v>41.295918367346935</v>
      </c>
      <c r="H309" s="56"/>
    </row>
    <row r="310" spans="2:8" ht="22.5" x14ac:dyDescent="0.25">
      <c r="B310" s="4"/>
      <c r="C310" s="18" t="s">
        <v>108</v>
      </c>
      <c r="D310" s="7">
        <v>84987</v>
      </c>
      <c r="E310" s="147"/>
      <c r="F310" s="148"/>
      <c r="G310" s="150"/>
      <c r="H310" s="56"/>
    </row>
    <row r="311" spans="2:8" ht="23.25" x14ac:dyDescent="0.25">
      <c r="B311" s="4"/>
      <c r="C311" s="19"/>
      <c r="D311" s="8"/>
      <c r="E311" s="20"/>
      <c r="F311" s="4"/>
      <c r="G311" s="3"/>
      <c r="H311" s="56"/>
    </row>
    <row r="312" spans="2:8" ht="23.25" x14ac:dyDescent="0.25">
      <c r="B312" s="4"/>
      <c r="C312" s="49" t="s">
        <v>109</v>
      </c>
      <c r="D312" s="61" t="s">
        <v>34</v>
      </c>
      <c r="E312" s="4"/>
      <c r="F312" s="4"/>
      <c r="G312" s="3"/>
      <c r="H312" s="56"/>
    </row>
    <row r="313" spans="2:8" ht="23.25" x14ac:dyDescent="0.25">
      <c r="B313" s="4"/>
      <c r="C313" s="49" t="s">
        <v>110</v>
      </c>
      <c r="D313" s="61">
        <v>65</v>
      </c>
      <c r="E313" s="4"/>
      <c r="F313" s="4"/>
      <c r="G313" s="3"/>
      <c r="H313" s="56"/>
    </row>
    <row r="314" spans="2:8" ht="23.25" x14ac:dyDescent="0.25">
      <c r="B314" s="4"/>
      <c r="C314" s="49" t="s">
        <v>111</v>
      </c>
      <c r="D314" s="50" t="s">
        <v>112</v>
      </c>
      <c r="E314" s="4"/>
      <c r="F314" s="4"/>
      <c r="G314" s="3"/>
      <c r="H314" s="56"/>
    </row>
    <row r="315" spans="2:8" ht="24" thickBot="1" x14ac:dyDescent="0.3">
      <c r="B315" s="4"/>
      <c r="C315" s="4"/>
      <c r="D315" s="4"/>
      <c r="E315" s="4"/>
      <c r="F315" s="4"/>
      <c r="G315" s="3"/>
      <c r="H315" s="56"/>
    </row>
    <row r="316" spans="2:8" ht="48" thickBot="1" x14ac:dyDescent="0.3">
      <c r="B316" s="151" t="s">
        <v>56</v>
      </c>
      <c r="C316" s="152"/>
      <c r="D316" s="9" t="s">
        <v>113</v>
      </c>
      <c r="E316" s="153" t="s">
        <v>114</v>
      </c>
      <c r="F316" s="154"/>
      <c r="G316" s="10" t="s">
        <v>115</v>
      </c>
      <c r="H316" s="56"/>
    </row>
    <row r="317" spans="2:8" ht="24" thickBot="1" x14ac:dyDescent="0.3">
      <c r="B317" s="155" t="s">
        <v>116</v>
      </c>
      <c r="C317" s="156"/>
      <c r="D317" s="32">
        <v>197.93</v>
      </c>
      <c r="E317" s="52">
        <v>10</v>
      </c>
      <c r="F317" s="33" t="s">
        <v>55</v>
      </c>
      <c r="G317" s="34">
        <f t="shared" ref="G317:G324" si="8">D317*E317</f>
        <v>1979.3000000000002</v>
      </c>
      <c r="H317" s="157"/>
    </row>
    <row r="318" spans="2:8" ht="45.75" customHeight="1" x14ac:dyDescent="0.25">
      <c r="B318" s="158" t="s">
        <v>117</v>
      </c>
      <c r="C318" s="159"/>
      <c r="D318" s="35">
        <v>70.41</v>
      </c>
      <c r="E318" s="62">
        <v>1.7</v>
      </c>
      <c r="F318" s="36" t="s">
        <v>57</v>
      </c>
      <c r="G318" s="37">
        <f t="shared" si="8"/>
        <v>119.69699999999999</v>
      </c>
      <c r="H318" s="157"/>
    </row>
    <row r="319" spans="2:8" ht="24" thickBot="1" x14ac:dyDescent="0.3">
      <c r="B319" s="160" t="s">
        <v>118</v>
      </c>
      <c r="C319" s="161"/>
      <c r="D319" s="38">
        <v>222.31</v>
      </c>
      <c r="E319" s="63">
        <v>1.7</v>
      </c>
      <c r="F319" s="39" t="s">
        <v>57</v>
      </c>
      <c r="G319" s="40">
        <f t="shared" si="8"/>
        <v>377.92700000000002</v>
      </c>
      <c r="H319" s="157"/>
    </row>
    <row r="320" spans="2:8" ht="24" thickBot="1" x14ac:dyDescent="0.3">
      <c r="B320" s="162" t="s">
        <v>58</v>
      </c>
      <c r="C320" s="163"/>
      <c r="D320" s="41"/>
      <c r="E320" s="41"/>
      <c r="F320" s="42" t="s">
        <v>55</v>
      </c>
      <c r="G320" s="43">
        <f t="shared" si="8"/>
        <v>0</v>
      </c>
      <c r="H320" s="157"/>
    </row>
    <row r="321" spans="2:8" ht="46.5" customHeight="1" x14ac:dyDescent="0.25">
      <c r="B321" s="158" t="s">
        <v>119</v>
      </c>
      <c r="C321" s="159"/>
      <c r="D321" s="35">
        <v>665.33</v>
      </c>
      <c r="E321" s="35">
        <v>20</v>
      </c>
      <c r="F321" s="36" t="s">
        <v>55</v>
      </c>
      <c r="G321" s="37">
        <f t="shared" si="8"/>
        <v>13306.6</v>
      </c>
      <c r="H321" s="157"/>
    </row>
    <row r="322" spans="2:8" ht="23.25" x14ac:dyDescent="0.25">
      <c r="B322" s="164" t="s">
        <v>120</v>
      </c>
      <c r="C322" s="165"/>
      <c r="D322" s="44"/>
      <c r="E322" s="44"/>
      <c r="F322" s="45" t="s">
        <v>55</v>
      </c>
      <c r="G322" s="46">
        <f t="shared" si="8"/>
        <v>0</v>
      </c>
      <c r="H322" s="157"/>
    </row>
    <row r="323" spans="2:8" ht="23.25" x14ac:dyDescent="0.25">
      <c r="B323" s="164" t="s">
        <v>59</v>
      </c>
      <c r="C323" s="165"/>
      <c r="D323" s="47">
        <v>2425.1</v>
      </c>
      <c r="E323" s="53">
        <v>10</v>
      </c>
      <c r="F323" s="45" t="s">
        <v>55</v>
      </c>
      <c r="G323" s="46">
        <f t="shared" si="8"/>
        <v>24251</v>
      </c>
      <c r="H323" s="157"/>
    </row>
    <row r="324" spans="2:8" ht="23.25" x14ac:dyDescent="0.25">
      <c r="B324" s="164" t="s">
        <v>121</v>
      </c>
      <c r="C324" s="165"/>
      <c r="D324" s="47">
        <v>1718.79</v>
      </c>
      <c r="E324" s="53">
        <v>10</v>
      </c>
      <c r="F324" s="45" t="s">
        <v>55</v>
      </c>
      <c r="G324" s="46">
        <f t="shared" si="8"/>
        <v>17187.900000000001</v>
      </c>
      <c r="H324" s="157"/>
    </row>
    <row r="325" spans="2:8" ht="23.25" x14ac:dyDescent="0.25">
      <c r="B325" s="164" t="s">
        <v>61</v>
      </c>
      <c r="C325" s="165"/>
      <c r="D325" s="47">
        <v>473.91</v>
      </c>
      <c r="E325" s="53">
        <v>10</v>
      </c>
      <c r="F325" s="45" t="s">
        <v>55</v>
      </c>
      <c r="G325" s="46">
        <f>D325*E325</f>
        <v>4739.1000000000004</v>
      </c>
      <c r="H325" s="157"/>
    </row>
    <row r="326" spans="2:8" ht="24" thickBot="1" x14ac:dyDescent="0.3">
      <c r="B326" s="160" t="s">
        <v>60</v>
      </c>
      <c r="C326" s="161"/>
      <c r="D326" s="38">
        <v>320.5</v>
      </c>
      <c r="E326" s="38">
        <v>40</v>
      </c>
      <c r="F326" s="39" t="s">
        <v>55</v>
      </c>
      <c r="G326" s="48">
        <f>D326*E326</f>
        <v>12820</v>
      </c>
      <c r="H326" s="157"/>
    </row>
    <row r="327" spans="2:8" ht="23.25" x14ac:dyDescent="0.25">
      <c r="B327" s="4"/>
      <c r="C327" s="21"/>
      <c r="D327" s="21"/>
      <c r="E327" s="11"/>
      <c r="F327" s="11"/>
      <c r="G327" s="3"/>
      <c r="H327" s="58"/>
    </row>
    <row r="328" spans="2:8" ht="25.5" x14ac:dyDescent="0.25">
      <c r="B328" s="4"/>
      <c r="C328" s="14" t="s">
        <v>122</v>
      </c>
      <c r="D328" s="15"/>
      <c r="E328" s="4"/>
      <c r="F328" s="4"/>
      <c r="G328" s="3"/>
      <c r="H328" s="56"/>
    </row>
    <row r="329" spans="2:8" ht="18.75" x14ac:dyDescent="0.25">
      <c r="B329" s="4"/>
      <c r="C329" s="142" t="s">
        <v>123</v>
      </c>
      <c r="D329" s="51" t="s">
        <v>124</v>
      </c>
      <c r="E329" s="23">
        <f>ROUND((G317+D310)/D310,2)</f>
        <v>1.02</v>
      </c>
      <c r="F329" s="23"/>
      <c r="G329" s="5"/>
      <c r="H329" s="56"/>
    </row>
    <row r="330" spans="2:8" ht="23.25" x14ac:dyDescent="0.25">
      <c r="B330" s="4"/>
      <c r="C330" s="142"/>
      <c r="D330" s="51" t="s">
        <v>125</v>
      </c>
      <c r="E330" s="23">
        <f>ROUND((G318+G319+D310)/D310,2)</f>
        <v>1.01</v>
      </c>
      <c r="F330" s="23"/>
      <c r="G330" s="12"/>
      <c r="H330" s="59"/>
    </row>
    <row r="331" spans="2:8" ht="23.25" x14ac:dyDescent="0.25">
      <c r="B331" s="4"/>
      <c r="C331" s="142"/>
      <c r="D331" s="51" t="s">
        <v>126</v>
      </c>
      <c r="E331" s="23">
        <f>ROUND((G320+D310)/D310,2)</f>
        <v>1</v>
      </c>
      <c r="F331" s="5"/>
      <c r="G331" s="12"/>
      <c r="H331" s="56"/>
    </row>
    <row r="332" spans="2:8" ht="23.25" x14ac:dyDescent="0.25">
      <c r="B332" s="4"/>
      <c r="C332" s="142"/>
      <c r="D332" s="24" t="s">
        <v>127</v>
      </c>
      <c r="E332" s="25">
        <f>ROUND((SUM(G321:G326)+D310)/D310,2)</f>
        <v>1.85</v>
      </c>
      <c r="F332" s="5"/>
      <c r="G332" s="12"/>
      <c r="H332" s="56"/>
    </row>
    <row r="333" spans="2:8" ht="25.5" x14ac:dyDescent="0.25">
      <c r="B333" s="4"/>
      <c r="C333" s="4"/>
      <c r="D333" s="26" t="s">
        <v>128</v>
      </c>
      <c r="E333" s="27">
        <f>SUM(E329:E332)-IF(D314="сплошная",3,2)</f>
        <v>1.8800000000000008</v>
      </c>
      <c r="F333" s="28"/>
      <c r="G333" s="3"/>
      <c r="H333" s="56"/>
    </row>
    <row r="334" spans="2:8" ht="23.25" x14ac:dyDescent="0.25">
      <c r="B334" s="4"/>
      <c r="C334" s="4"/>
      <c r="D334" s="4"/>
      <c r="E334" s="29"/>
      <c r="F334" s="4"/>
      <c r="G334" s="3"/>
      <c r="H334" s="56"/>
    </row>
    <row r="335" spans="2:8" ht="25.5" x14ac:dyDescent="0.35">
      <c r="B335" s="13"/>
      <c r="C335" s="30" t="s">
        <v>129</v>
      </c>
      <c r="D335" s="143">
        <f>E333*D310</f>
        <v>159775.56000000006</v>
      </c>
      <c r="E335" s="143"/>
      <c r="F335" s="4"/>
      <c r="G335" s="3"/>
      <c r="H335" s="56"/>
    </row>
    <row r="336" spans="2:8" ht="18.75" x14ac:dyDescent="0.3">
      <c r="B336" s="4"/>
      <c r="C336" s="31" t="s">
        <v>130</v>
      </c>
      <c r="D336" s="144">
        <f>D335/D309</f>
        <v>77.636326530612266</v>
      </c>
      <c r="E336" s="144"/>
      <c r="F336" s="4"/>
      <c r="G336" s="4"/>
      <c r="H336" s="60"/>
    </row>
  </sheetData>
  <sheetProtection selectLockedCells="1"/>
  <mergeCells count="216">
    <mergeCell ref="C103:C106"/>
    <mergeCell ref="D109:E109"/>
    <mergeCell ref="D110:E110"/>
    <mergeCell ref="B91:C91"/>
    <mergeCell ref="H91:H100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E83:F84"/>
    <mergeCell ref="G83:G84"/>
    <mergeCell ref="C66:C69"/>
    <mergeCell ref="D72:E72"/>
    <mergeCell ref="D73:E73"/>
    <mergeCell ref="B76:H76"/>
    <mergeCell ref="B77:G77"/>
    <mergeCell ref="B90:C90"/>
    <mergeCell ref="E90:F90"/>
    <mergeCell ref="B58:C58"/>
    <mergeCell ref="B59:C59"/>
    <mergeCell ref="B60:C60"/>
    <mergeCell ref="B61:C61"/>
    <mergeCell ref="B62:C62"/>
    <mergeCell ref="B63:C63"/>
    <mergeCell ref="C79:C81"/>
    <mergeCell ref="D79:G79"/>
    <mergeCell ref="D80:G80"/>
    <mergeCell ref="D81:G81"/>
    <mergeCell ref="B2:H2"/>
    <mergeCell ref="B3:G3"/>
    <mergeCell ref="C5:C7"/>
    <mergeCell ref="D5:G5"/>
    <mergeCell ref="D6:G6"/>
    <mergeCell ref="D7:G7"/>
    <mergeCell ref="H17:H26"/>
    <mergeCell ref="B18:C18"/>
    <mergeCell ref="B19:C19"/>
    <mergeCell ref="B20:C20"/>
    <mergeCell ref="B21:C21"/>
    <mergeCell ref="E9:F10"/>
    <mergeCell ref="G9:G10"/>
    <mergeCell ref="B16:C16"/>
    <mergeCell ref="E16:F16"/>
    <mergeCell ref="B17:C17"/>
    <mergeCell ref="D35:E35"/>
    <mergeCell ref="D36:E36"/>
    <mergeCell ref="B22:C22"/>
    <mergeCell ref="B23:C23"/>
    <mergeCell ref="B24:C24"/>
    <mergeCell ref="B25:C25"/>
    <mergeCell ref="B26:C26"/>
    <mergeCell ref="C29:C32"/>
    <mergeCell ref="E46:F47"/>
    <mergeCell ref="G46:G47"/>
    <mergeCell ref="B53:C53"/>
    <mergeCell ref="E53:F53"/>
    <mergeCell ref="B54:C54"/>
    <mergeCell ref="B39:H39"/>
    <mergeCell ref="B40:G40"/>
    <mergeCell ref="C42:C44"/>
    <mergeCell ref="D42:G42"/>
    <mergeCell ref="D43:G43"/>
    <mergeCell ref="D44:G44"/>
    <mergeCell ref="H54:H63"/>
    <mergeCell ref="B55:C55"/>
    <mergeCell ref="B56:C56"/>
    <mergeCell ref="B57:C57"/>
    <mergeCell ref="B115:H115"/>
    <mergeCell ref="B116:G116"/>
    <mergeCell ref="C118:C120"/>
    <mergeCell ref="D118:G118"/>
    <mergeCell ref="D119:G119"/>
    <mergeCell ref="D120:G120"/>
    <mergeCell ref="E122:F123"/>
    <mergeCell ref="G122:G123"/>
    <mergeCell ref="B129:C129"/>
    <mergeCell ref="E129:F129"/>
    <mergeCell ref="B130:C130"/>
    <mergeCell ref="H130:H139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C142:C145"/>
    <mergeCell ref="D148:E148"/>
    <mergeCell ref="D149:E149"/>
    <mergeCell ref="B152:H152"/>
    <mergeCell ref="B153:G153"/>
    <mergeCell ref="C155:C157"/>
    <mergeCell ref="D155:G155"/>
    <mergeCell ref="D156:G156"/>
    <mergeCell ref="D157:G157"/>
    <mergeCell ref="E159:F160"/>
    <mergeCell ref="G159:G160"/>
    <mergeCell ref="B166:C166"/>
    <mergeCell ref="E166:F166"/>
    <mergeCell ref="B167:C167"/>
    <mergeCell ref="H167:H176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C179:C182"/>
    <mergeCell ref="D185:E185"/>
    <mergeCell ref="D186:E186"/>
    <mergeCell ref="B189:H189"/>
    <mergeCell ref="B190:G190"/>
    <mergeCell ref="C192:C194"/>
    <mergeCell ref="D192:G192"/>
    <mergeCell ref="D193:G193"/>
    <mergeCell ref="D194:G194"/>
    <mergeCell ref="E196:F197"/>
    <mergeCell ref="G196:G197"/>
    <mergeCell ref="B203:C203"/>
    <mergeCell ref="E203:F203"/>
    <mergeCell ref="B204:C204"/>
    <mergeCell ref="H204:H213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C216:C219"/>
    <mergeCell ref="D222:E222"/>
    <mergeCell ref="D223:E223"/>
    <mergeCell ref="B226:H226"/>
    <mergeCell ref="B227:G227"/>
    <mergeCell ref="C229:C231"/>
    <mergeCell ref="D229:G229"/>
    <mergeCell ref="D230:G230"/>
    <mergeCell ref="D231:G231"/>
    <mergeCell ref="E233:F234"/>
    <mergeCell ref="G233:G234"/>
    <mergeCell ref="B240:C240"/>
    <mergeCell ref="E240:F240"/>
    <mergeCell ref="B241:C241"/>
    <mergeCell ref="H241:H250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C253:C256"/>
    <mergeCell ref="D259:E259"/>
    <mergeCell ref="D260:E260"/>
    <mergeCell ref="B263:H263"/>
    <mergeCell ref="B264:G264"/>
    <mergeCell ref="C266:C268"/>
    <mergeCell ref="D266:G266"/>
    <mergeCell ref="D267:G267"/>
    <mergeCell ref="D268:G268"/>
    <mergeCell ref="E270:F271"/>
    <mergeCell ref="G270:G271"/>
    <mergeCell ref="B277:C277"/>
    <mergeCell ref="E277:F277"/>
    <mergeCell ref="B278:C278"/>
    <mergeCell ref="H278:H287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C290:C293"/>
    <mergeCell ref="D296:E296"/>
    <mergeCell ref="D297:E297"/>
    <mergeCell ref="B302:H302"/>
    <mergeCell ref="B303:G303"/>
    <mergeCell ref="C305:C307"/>
    <mergeCell ref="D305:G305"/>
    <mergeCell ref="D306:G306"/>
    <mergeCell ref="D307:G307"/>
    <mergeCell ref="C329:C332"/>
    <mergeCell ref="D335:E335"/>
    <mergeCell ref="D336:E336"/>
    <mergeCell ref="E309:F310"/>
    <mergeCell ref="G309:G310"/>
    <mergeCell ref="B316:C316"/>
    <mergeCell ref="E316:F316"/>
    <mergeCell ref="B317:C317"/>
    <mergeCell ref="H317:H326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</mergeCells>
  <dataValidations count="1">
    <dataValidation type="list" allowBlank="1" showInputMessage="1" showErrorMessage="1" sqref="D14 D51 D88 D127 D164 D201 D238 D275 D314">
      <formula1>д1</formula1>
    </dataValidation>
  </dataValidations>
  <pageMargins left="0.25" right="0.25" top="0.75" bottom="0.75" header="0.3" footer="0.3"/>
  <pageSetup paperSize="9" scale="55" orientation="portrait" r:id="rId1"/>
  <rowBreaks count="8" manualBreakCount="8">
    <brk id="38" min="1" max="35" man="1"/>
    <brk id="75" min="1" max="35" man="1"/>
    <brk id="114" min="1" max="35" man="1"/>
    <brk id="151" min="1" max="35" man="1"/>
    <brk id="188" min="1" max="35" man="1"/>
    <brk id="225" min="1" max="35" man="1"/>
    <brk id="262" min="1" max="35" man="1"/>
    <brk id="301" min="1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9"/>
  <sheetViews>
    <sheetView view="pageBreakPreview" zoomScale="85" zoomScaleNormal="85" zoomScaleSheetLayoutView="85" workbookViewId="0">
      <selection activeCell="AC84" sqref="AC84"/>
    </sheetView>
  </sheetViews>
  <sheetFormatPr defaultRowHeight="12.75" x14ac:dyDescent="0.2"/>
  <cols>
    <col min="1" max="1" width="4.28515625" customWidth="1"/>
    <col min="2" max="2" width="4.7109375" style="78" customWidth="1"/>
    <col min="3" max="3" width="19.140625" style="79" customWidth="1"/>
    <col min="4" max="4" width="8.7109375" style="78" customWidth="1"/>
    <col min="5" max="6" width="7.85546875" style="78" customWidth="1"/>
    <col min="7" max="7" width="8.5703125" style="79" customWidth="1"/>
    <col min="8" max="8" width="16.7109375" style="78" customWidth="1"/>
    <col min="9" max="9" width="7.5703125" style="79" customWidth="1"/>
    <col min="10" max="10" width="12.42578125" style="79" customWidth="1"/>
    <col min="11" max="11" width="12" style="80" customWidth="1"/>
    <col min="12" max="12" width="10.5703125" style="80" customWidth="1"/>
    <col min="13" max="13" width="11" style="80" customWidth="1"/>
    <col min="14" max="14" width="10.5703125" style="80" customWidth="1"/>
    <col min="15" max="15" width="11" style="80" customWidth="1"/>
    <col min="16" max="16" width="8.7109375" style="80" customWidth="1"/>
    <col min="17" max="17" width="9.42578125" style="80" customWidth="1"/>
    <col min="18" max="18" width="11.42578125" style="80" customWidth="1"/>
    <col min="19" max="19" width="12.42578125" style="80" customWidth="1"/>
    <col min="20" max="20" width="17.28515625" style="80" customWidth="1"/>
    <col min="21" max="21" width="35.28515625" hidden="1" customWidth="1"/>
    <col min="22" max="22" width="9.140625" style="1" hidden="1" customWidth="1"/>
    <col min="23" max="23" width="12.7109375" style="1" hidden="1" customWidth="1"/>
    <col min="24" max="24" width="9.140625" style="1" hidden="1" customWidth="1"/>
  </cols>
  <sheetData>
    <row r="1" spans="2:24" x14ac:dyDescent="0.2">
      <c r="B1" s="64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65"/>
      <c r="R1" s="66"/>
      <c r="S1" s="66"/>
      <c r="T1" s="66"/>
    </row>
    <row r="2" spans="2:24" x14ac:dyDescent="0.2">
      <c r="B2" s="178" t="s">
        <v>169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2:24" x14ac:dyDescent="0.2">
      <c r="B3" s="178" t="s">
        <v>170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5" spans="2:24" ht="33" customHeight="1" x14ac:dyDescent="0.2">
      <c r="B5" s="184" t="s">
        <v>0</v>
      </c>
      <c r="C5" s="186" t="s">
        <v>1</v>
      </c>
      <c r="D5" s="184" t="s">
        <v>2</v>
      </c>
      <c r="E5" s="184" t="s">
        <v>3</v>
      </c>
      <c r="F5" s="184" t="s">
        <v>4</v>
      </c>
      <c r="G5" s="186" t="s">
        <v>5</v>
      </c>
      <c r="H5" s="184" t="s">
        <v>6</v>
      </c>
      <c r="I5" s="186" t="s">
        <v>7</v>
      </c>
      <c r="J5" s="186" t="s">
        <v>8</v>
      </c>
      <c r="K5" s="177" t="s">
        <v>9</v>
      </c>
      <c r="L5" s="177"/>
      <c r="M5" s="177"/>
      <c r="N5" s="177"/>
      <c r="O5" s="175" t="s">
        <v>10</v>
      </c>
      <c r="P5" s="175" t="s">
        <v>16</v>
      </c>
      <c r="Q5" s="175" t="s">
        <v>11</v>
      </c>
      <c r="R5" s="177" t="s">
        <v>167</v>
      </c>
      <c r="S5" s="177" t="s">
        <v>155</v>
      </c>
      <c r="T5" s="177" t="s">
        <v>168</v>
      </c>
    </row>
    <row r="6" spans="2:24" ht="24" customHeight="1" x14ac:dyDescent="0.2">
      <c r="B6" s="185"/>
      <c r="C6" s="187"/>
      <c r="D6" s="185"/>
      <c r="E6" s="185"/>
      <c r="F6" s="185"/>
      <c r="G6" s="187"/>
      <c r="H6" s="185"/>
      <c r="I6" s="187"/>
      <c r="J6" s="187"/>
      <c r="K6" s="67" t="s">
        <v>12</v>
      </c>
      <c r="L6" s="67" t="s">
        <v>13</v>
      </c>
      <c r="M6" s="67" t="s">
        <v>14</v>
      </c>
      <c r="N6" s="67" t="s">
        <v>15</v>
      </c>
      <c r="O6" s="176"/>
      <c r="P6" s="176"/>
      <c r="Q6" s="176"/>
      <c r="R6" s="177"/>
      <c r="S6" s="177"/>
      <c r="T6" s="177"/>
    </row>
    <row r="7" spans="2:24" ht="16.149999999999999" customHeight="1" x14ac:dyDescent="0.2">
      <c r="B7" s="68">
        <v>1</v>
      </c>
      <c r="C7" s="69" t="s">
        <v>25</v>
      </c>
      <c r="D7" s="68">
        <v>11</v>
      </c>
      <c r="E7" s="68">
        <v>12</v>
      </c>
      <c r="F7" s="68">
        <v>1</v>
      </c>
      <c r="G7" s="69">
        <v>7.2</v>
      </c>
      <c r="H7" s="68" t="s">
        <v>37</v>
      </c>
      <c r="I7" s="69" t="s">
        <v>22</v>
      </c>
      <c r="J7" s="69" t="s">
        <v>18</v>
      </c>
      <c r="K7" s="70">
        <f>INDEX(РАСЧЕТ!$B$22:$O$1073,MATCH($U7,РАСЧЕТ!$O$22:$O$1073,0),8)</f>
        <v>279.22000000000003</v>
      </c>
      <c r="L7" s="70">
        <f>INDEX(РАСЧЕТ!$B$22:$O$1073,MATCH($U7,РАСЧЕТ!$O$22:$O$1073,0),9)</f>
        <v>257.98</v>
      </c>
      <c r="M7" s="70">
        <f>INDEX(РАСЧЕТ!$B$22:$O$1073,MATCH($U7,РАСЧЕТ!$O$22:$O$1073,0),10)</f>
        <v>14.69</v>
      </c>
      <c r="N7" s="70">
        <f>SUBTOTAL(9,K7:M7)</f>
        <v>551.8900000000001</v>
      </c>
      <c r="O7" s="70">
        <f>INDEX(РАСЧЕТ!$B$22:$O$1073,MATCH($U7,РАСЧЕТ!$O$22:$O$1073,0),12)</f>
        <v>344.88</v>
      </c>
      <c r="P7" s="70"/>
      <c r="Q7" s="70">
        <f>SUM(N7:P7)</f>
        <v>896.7700000000001</v>
      </c>
      <c r="R7" s="77">
        <f ca="1">OFFSET(INDEX(РАСЧЕТ!$B$22:$O$1073,MATCH($U7,РАСЧЕТ!$O$22:$O$1073,0),13),1,0,1,1)</f>
        <v>10092.540800000001</v>
      </c>
      <c r="S7" s="70"/>
      <c r="T7" s="70" t="s">
        <v>156</v>
      </c>
      <c r="U7" t="s">
        <v>175</v>
      </c>
      <c r="V7" s="1">
        <f ca="1">OFFSET(ЛОТЫ!$E$28,5,0,1,1)</f>
        <v>3.49</v>
      </c>
    </row>
    <row r="8" spans="2:24" ht="16.149999999999999" customHeight="1" x14ac:dyDescent="0.2">
      <c r="B8" s="68" t="s">
        <v>46</v>
      </c>
      <c r="C8" s="69"/>
      <c r="D8" s="68"/>
      <c r="E8" s="68"/>
      <c r="F8" s="68"/>
      <c r="G8" s="69"/>
      <c r="H8" s="68" t="s">
        <v>36</v>
      </c>
      <c r="I8" s="69"/>
      <c r="J8" s="69" t="s">
        <v>17</v>
      </c>
      <c r="K8" s="70">
        <f>INDEX(РАСЧЕТ!$B$22:$O$1073,MATCH(U8,РАСЧЕТ!$O$22:$O$1073,0),8)</f>
        <v>33.840000000000003</v>
      </c>
      <c r="L8" s="70">
        <f>INDEX(РАСЧЕТ!$B$22:$N$1073,MATCH(J8,РАСЧЕТ!$H$22:$H$1073,0),9)</f>
        <v>67.099999999999994</v>
      </c>
      <c r="M8" s="70">
        <f>INDEX(РАСЧЕТ!$B$22:$N$1073,MATCH(J8,РАСЧЕТ!$H$22:$H$1073,0),10)</f>
        <v>11.23</v>
      </c>
      <c r="N8" s="70">
        <f t="shared" ref="N8:N9" si="0">SUBTOTAL(9,K8:M8)</f>
        <v>112.17</v>
      </c>
      <c r="O8" s="70">
        <f>INDEX(РАСЧЕТ!$B$22:$N$1073,MATCH(J8,РАСЧЕТ!$H$22:$H$1073,0),12)</f>
        <v>90.93</v>
      </c>
      <c r="P8" s="70"/>
      <c r="Q8" s="70">
        <f t="shared" ref="Q8:Q9" si="1">SUM(N8:P8)</f>
        <v>203.10000000000002</v>
      </c>
      <c r="R8" s="77">
        <f ca="1">OFFSET(INDEX(РАСЧЕТ!$B$22:$O$1073,MATCH($U8,РАСЧЕТ!$O$22:$O$1073,0),13),1,0,1,1)</f>
        <v>9849.9677999999985</v>
      </c>
      <c r="S8" s="70"/>
      <c r="T8" s="71"/>
      <c r="U8" t="s">
        <v>176</v>
      </c>
      <c r="V8" s="1">
        <f ca="1">OFFSET(ЛОТЫ!$E$28,5,0,1,1)</f>
        <v>3.49</v>
      </c>
    </row>
    <row r="9" spans="2:24" ht="16.149999999999999" customHeight="1" x14ac:dyDescent="0.2">
      <c r="B9" s="68" t="s">
        <v>46</v>
      </c>
      <c r="C9" s="69"/>
      <c r="D9" s="68"/>
      <c r="E9" s="68"/>
      <c r="F9" s="68"/>
      <c r="G9" s="69"/>
      <c r="H9" s="68">
        <v>45</v>
      </c>
      <c r="I9" s="69"/>
      <c r="J9" s="69" t="s">
        <v>19</v>
      </c>
      <c r="K9" s="70">
        <f>INDEX(РАСЧЕТ!$B$22:$O$1073,MATCH(U9,РАСЧЕТ!$O$22:$O$1073,0),8)</f>
        <v>2.67</v>
      </c>
      <c r="L9" s="70">
        <f>INDEX(РАСЧЕТ!$B$22:$N$1073,MATCH(J9,РАСЧЕТ!$H$22:$H$1073,0),9)</f>
        <v>26.79</v>
      </c>
      <c r="M9" s="70">
        <f>INDEX(РАСЧЕТ!$B$22:$N$1073,MATCH(J9,РАСЧЕТ!$H$22:$H$1073,0),10)</f>
        <v>7.74</v>
      </c>
      <c r="N9" s="70">
        <f t="shared" si="0"/>
        <v>37.200000000000003</v>
      </c>
      <c r="O9" s="70">
        <f>INDEX(РАСЧЕТ!$B$22:$N$1073,MATCH(J9,РАСЧЕТ!$H$22:$H$1073,0),12)</f>
        <v>50.9</v>
      </c>
      <c r="P9" s="70"/>
      <c r="Q9" s="70">
        <f t="shared" si="1"/>
        <v>88.1</v>
      </c>
      <c r="R9" s="77">
        <f ca="1">OFFSET(INDEX(РАСЧЕТ!$B$22:$O$1073,MATCH($U9,РАСЧЕТ!$O$22:$O$1073,0),13),1,0,1,1)</f>
        <v>1677.8825999999999</v>
      </c>
      <c r="S9" s="70"/>
      <c r="T9" s="70"/>
      <c r="U9" t="s">
        <v>177</v>
      </c>
      <c r="V9" s="1">
        <f ca="1">OFFSET(ЛОТЫ!$E$28,5,0,1,1)</f>
        <v>3.49</v>
      </c>
    </row>
    <row r="10" spans="2:24" ht="16.149999999999999" customHeight="1" x14ac:dyDescent="0.2">
      <c r="B10" s="68" t="s">
        <v>46</v>
      </c>
      <c r="C10" s="69"/>
      <c r="D10" s="68"/>
      <c r="E10" s="72"/>
      <c r="F10" s="72"/>
      <c r="G10" s="73"/>
      <c r="H10" s="68"/>
      <c r="I10" s="73"/>
      <c r="J10" s="73" t="s">
        <v>15</v>
      </c>
      <c r="K10" s="74">
        <f>SUM(K7:K9)</f>
        <v>315.73000000000008</v>
      </c>
      <c r="L10" s="74">
        <f t="shared" ref="L10:R10" si="2">SUM(L7:L9)</f>
        <v>351.87000000000006</v>
      </c>
      <c r="M10" s="74">
        <f t="shared" si="2"/>
        <v>33.660000000000004</v>
      </c>
      <c r="N10" s="74">
        <f t="shared" si="2"/>
        <v>701.2600000000001</v>
      </c>
      <c r="O10" s="74">
        <f t="shared" si="2"/>
        <v>486.71</v>
      </c>
      <c r="P10" s="74">
        <f t="shared" si="2"/>
        <v>0</v>
      </c>
      <c r="Q10" s="74">
        <f t="shared" si="2"/>
        <v>1187.97</v>
      </c>
      <c r="R10" s="75">
        <f t="shared" ca="1" si="2"/>
        <v>21620.391200000002</v>
      </c>
      <c r="S10" s="74">
        <f ca="1">W10</f>
        <v>75453.8</v>
      </c>
      <c r="T10" s="74"/>
      <c r="U10" t="s">
        <v>178</v>
      </c>
      <c r="V10" s="1">
        <f ca="1">OFFSET(ЛОТЫ!$E$26,X10,0,1,1)</f>
        <v>3.49</v>
      </c>
      <c r="W10" s="1">
        <f ca="1">OFFSET(ЛОТЫ!$E$28,X10,-1,1,1)</f>
        <v>75453.8</v>
      </c>
      <c r="X10" s="1">
        <v>7</v>
      </c>
    </row>
    <row r="11" spans="2:24" ht="16.149999999999999" customHeight="1" x14ac:dyDescent="0.2">
      <c r="B11" s="68">
        <v>2</v>
      </c>
      <c r="C11" s="69" t="s">
        <v>25</v>
      </c>
      <c r="D11" s="68">
        <v>12</v>
      </c>
      <c r="E11" s="68">
        <v>21</v>
      </c>
      <c r="F11" s="68">
        <v>1</v>
      </c>
      <c r="G11" s="69">
        <v>9.5</v>
      </c>
      <c r="H11" s="68" t="s">
        <v>37</v>
      </c>
      <c r="I11" s="69" t="s">
        <v>22</v>
      </c>
      <c r="J11" s="69" t="s">
        <v>18</v>
      </c>
      <c r="K11" s="70">
        <f>INDEX(РАСЧЕТ!$B$22:$O$1073,MATCH($U11,РАСЧЕТ!$O$22:$O$1073,0),8)</f>
        <v>604.77</v>
      </c>
      <c r="L11" s="70">
        <f>INDEX(РАСЧЕТ!$B$22:$O$1073,MATCH($U11,РАСЧЕТ!$O$22:$O$1073,0),9)</f>
        <v>289.94</v>
      </c>
      <c r="M11" s="70">
        <f>INDEX(РАСЧЕТ!$B$22:$O$1073,MATCH($U11,РАСЧЕТ!$O$22:$O$1073,0),10)</f>
        <v>9.69</v>
      </c>
      <c r="N11" s="70">
        <f t="shared" ref="N11:N12" si="3">SUBTOTAL(9,K11:M11)</f>
        <v>904.40000000000009</v>
      </c>
      <c r="O11" s="70">
        <f>INDEX(РАСЧЕТ!$B$22:$O$1073,MATCH($U11,РАСЧЕТ!$O$22:$O$1073,0),12)</f>
        <v>541.51</v>
      </c>
      <c r="P11" s="70"/>
      <c r="Q11" s="70">
        <f t="shared" ref="Q11:Q12" si="4">SUM(N11:P11)</f>
        <v>1445.91</v>
      </c>
      <c r="R11" s="77">
        <f ca="1">OFFSET(INDEX(РАСЧЕТ!$B$22:$O$1073,MATCH($U11,РАСЧЕТ!$O$22:$O$1073,0),13),1,0,1,1)</f>
        <v>17357.768599999999</v>
      </c>
      <c r="S11" s="70"/>
      <c r="T11" s="70" t="s">
        <v>156</v>
      </c>
      <c r="U11" t="s">
        <v>179</v>
      </c>
    </row>
    <row r="12" spans="2:24" ht="16.149999999999999" customHeight="1" x14ac:dyDescent="0.2">
      <c r="B12" s="68" t="s">
        <v>46</v>
      </c>
      <c r="C12" s="69"/>
      <c r="D12" s="68"/>
      <c r="E12" s="68"/>
      <c r="F12" s="68"/>
      <c r="G12" s="69"/>
      <c r="H12" s="68" t="s">
        <v>30</v>
      </c>
      <c r="I12" s="69"/>
      <c r="J12" s="69" t="s">
        <v>17</v>
      </c>
      <c r="K12" s="70">
        <f>INDEX(РАСЧЕТ!$B$22:$O$1073,MATCH($U12,РАСЧЕТ!$O$22:$O$1073,0),8)</f>
        <v>62.42</v>
      </c>
      <c r="L12" s="70">
        <f>INDEX(РАСЧЕТ!$B$22:$O$1073,MATCH($U12,РАСЧЕТ!$O$22:$O$1073,0),9)</f>
        <v>88.64</v>
      </c>
      <c r="M12" s="70">
        <f>INDEX(РАСЧЕТ!$B$22:$O$1073,MATCH($U12,РАСЧЕТ!$O$22:$O$1073,0),10)</f>
        <v>0</v>
      </c>
      <c r="N12" s="70">
        <f t="shared" si="3"/>
        <v>151.06</v>
      </c>
      <c r="O12" s="70">
        <f>INDEX(РАСЧЕТ!$B$22:$O$1073,MATCH($U12,РАСЧЕТ!$O$22:$O$1073,0),12)</f>
        <v>107.26</v>
      </c>
      <c r="P12" s="70"/>
      <c r="Q12" s="70">
        <f t="shared" si="4"/>
        <v>258.32</v>
      </c>
      <c r="R12" s="77">
        <f ca="1">OFFSET(INDEX(РАСЧЕТ!$B$22:$O$1073,MATCH($U12,РАСЧЕТ!$O$22:$O$1073,0),13),1,0,1,1)</f>
        <v>14272.102999999999</v>
      </c>
      <c r="S12" s="70"/>
      <c r="T12" s="70"/>
      <c r="U12" t="s">
        <v>180</v>
      </c>
    </row>
    <row r="13" spans="2:24" ht="16.149999999999999" customHeight="1" x14ac:dyDescent="0.2">
      <c r="B13" s="68" t="s">
        <v>46</v>
      </c>
      <c r="C13" s="69"/>
      <c r="D13" s="68"/>
      <c r="E13" s="72"/>
      <c r="F13" s="72"/>
      <c r="G13" s="73"/>
      <c r="H13" s="68">
        <v>55</v>
      </c>
      <c r="I13" s="73"/>
      <c r="J13" s="73" t="s">
        <v>15</v>
      </c>
      <c r="K13" s="74">
        <f>SUM(K11:K12)</f>
        <v>667.18999999999994</v>
      </c>
      <c r="L13" s="74">
        <f t="shared" ref="L13:R13" si="5">SUM(L11:L12)</f>
        <v>378.58</v>
      </c>
      <c r="M13" s="74">
        <f t="shared" si="5"/>
        <v>9.69</v>
      </c>
      <c r="N13" s="74">
        <f t="shared" si="5"/>
        <v>1055.46</v>
      </c>
      <c r="O13" s="74">
        <f t="shared" si="5"/>
        <v>648.77</v>
      </c>
      <c r="P13" s="74">
        <f t="shared" si="5"/>
        <v>0</v>
      </c>
      <c r="Q13" s="74">
        <f t="shared" si="5"/>
        <v>1704.23</v>
      </c>
      <c r="R13" s="75">
        <f t="shared" ca="1" si="5"/>
        <v>31629.871599999999</v>
      </c>
      <c r="S13" s="74">
        <f ca="1">W13</f>
        <v>102481.20000000001</v>
      </c>
      <c r="T13" s="74"/>
      <c r="U13" t="s">
        <v>181</v>
      </c>
      <c r="V13" s="1">
        <f ca="1">OFFSET(ЛОТЫ!$E$26,X13,0,1,1)</f>
        <v>3.24</v>
      </c>
      <c r="W13" s="1">
        <f ca="1">OFFSET(ЛОТЫ!$E$28,X13,-1,1,1)</f>
        <v>102481.20000000001</v>
      </c>
      <c r="X13" s="1">
        <f>X10+37</f>
        <v>44</v>
      </c>
    </row>
    <row r="14" spans="2:24" ht="16.149999999999999" customHeight="1" x14ac:dyDescent="0.2">
      <c r="B14" s="68">
        <v>3</v>
      </c>
      <c r="C14" s="69" t="s">
        <v>25</v>
      </c>
      <c r="D14" s="68">
        <v>24</v>
      </c>
      <c r="E14" s="68">
        <v>8</v>
      </c>
      <c r="F14" s="68">
        <v>1</v>
      </c>
      <c r="G14" s="69">
        <v>5.9</v>
      </c>
      <c r="H14" s="68" t="s">
        <v>37</v>
      </c>
      <c r="I14" s="69" t="s">
        <v>22</v>
      </c>
      <c r="J14" s="69" t="s">
        <v>18</v>
      </c>
      <c r="K14" s="70">
        <f>INDEX(РАСЧЕТ!$B$22:$O$1073,MATCH($U14,РАСЧЕТ!$O$22:$O$1073,0),8)</f>
        <v>234.94</v>
      </c>
      <c r="L14" s="70">
        <f>INDEX(РАСЧЕТ!$B$22:$O$1073,MATCH($U14,РАСЧЕТ!$O$22:$O$1073,0),9)</f>
        <v>233.05</v>
      </c>
      <c r="M14" s="70">
        <f>INDEX(РАСЧЕТ!$B$22:$O$1073,MATCH($U14,РАСЧЕТ!$O$22:$O$1073,0),10)</f>
        <v>13.45</v>
      </c>
      <c r="N14" s="70">
        <f t="shared" ref="N14:N16" si="6">SUBTOTAL(9,K14:M14)</f>
        <v>481.44</v>
      </c>
      <c r="O14" s="70">
        <f>INDEX(РАСЧЕТ!$B$22:$O$1073,MATCH($U14,РАСЧЕТ!$O$22:$O$1073,0),12)</f>
        <v>281.32</v>
      </c>
      <c r="P14" s="70"/>
      <c r="Q14" s="70">
        <f t="shared" ref="Q14:Q16" si="7">SUM(N14:P14)</f>
        <v>762.76</v>
      </c>
      <c r="R14" s="77">
        <f ca="1">OFFSET(INDEX(РАСЧЕТ!$B$22:$O$1073,MATCH($U14,РАСЧЕТ!$O$22:$O$1073,0),13),1,0,1,1)</f>
        <v>8747.1038000000008</v>
      </c>
      <c r="S14" s="70"/>
      <c r="T14" s="70" t="s">
        <v>156</v>
      </c>
      <c r="U14" t="s">
        <v>182</v>
      </c>
    </row>
    <row r="15" spans="2:24" ht="16.149999999999999" customHeight="1" x14ac:dyDescent="0.2">
      <c r="B15" s="68" t="s">
        <v>46</v>
      </c>
      <c r="C15" s="69"/>
      <c r="D15" s="68"/>
      <c r="E15" s="68"/>
      <c r="F15" s="68"/>
      <c r="G15" s="69"/>
      <c r="H15" s="68" t="s">
        <v>30</v>
      </c>
      <c r="I15" s="69"/>
      <c r="J15" s="69" t="s">
        <v>17</v>
      </c>
      <c r="K15" s="70">
        <f>INDEX(РАСЧЕТ!$B$22:$O$1073,MATCH($U15,РАСЧЕТ!$O$22:$O$1073,0),8)</f>
        <v>19.77</v>
      </c>
      <c r="L15" s="70">
        <f>INDEX(РАСЧЕТ!$B$22:$O$1073,MATCH($U15,РАСЧЕТ!$O$22:$O$1073,0),9)</f>
        <v>49.86</v>
      </c>
      <c r="M15" s="70">
        <f>INDEX(РАСЧЕТ!$B$22:$O$1073,MATCH($U15,РАСЧЕТ!$O$22:$O$1073,0),10)</f>
        <v>4.25</v>
      </c>
      <c r="N15" s="70">
        <f t="shared" si="6"/>
        <v>73.88</v>
      </c>
      <c r="O15" s="70">
        <f>INDEX(РАСЧЕТ!$B$22:$O$1073,MATCH($U15,РАСЧЕТ!$O$22:$O$1073,0),12)</f>
        <v>49.62</v>
      </c>
      <c r="P15" s="70"/>
      <c r="Q15" s="70">
        <f t="shared" si="7"/>
        <v>123.5</v>
      </c>
      <c r="R15" s="77">
        <f ca="1">OFFSET(INDEX(РАСЧЕТ!$B$22:$O$1073,MATCH($U15,РАСЧЕТ!$O$22:$O$1073,0),13),1,0,1,1)</f>
        <v>6465.5757000000003</v>
      </c>
      <c r="S15" s="70"/>
      <c r="T15" s="70"/>
      <c r="U15" t="s">
        <v>183</v>
      </c>
    </row>
    <row r="16" spans="2:24" ht="16.149999999999999" customHeight="1" x14ac:dyDescent="0.2">
      <c r="B16" s="68" t="s">
        <v>46</v>
      </c>
      <c r="C16" s="69"/>
      <c r="D16" s="68"/>
      <c r="E16" s="68"/>
      <c r="F16" s="68"/>
      <c r="G16" s="69"/>
      <c r="H16" s="68">
        <v>45</v>
      </c>
      <c r="I16" s="69"/>
      <c r="J16" s="69" t="s">
        <v>19</v>
      </c>
      <c r="K16" s="70">
        <f>INDEX(РАСЧЕТ!$B$22:$O$1073,MATCH($U16,РАСЧЕТ!$O$22:$O$1073,0),8)</f>
        <v>0.1</v>
      </c>
      <c r="L16" s="70">
        <f>INDEX(РАСЧЕТ!$B$22:$O$1073,MATCH($U16,РАСЧЕТ!$O$22:$O$1073,0),9)</f>
        <v>15.1</v>
      </c>
      <c r="M16" s="70">
        <f>INDEX(РАСЧЕТ!$B$22:$O$1073,MATCH($U16,РАСЧЕТ!$O$22:$O$1073,0),10)</f>
        <v>4.0999999999999996</v>
      </c>
      <c r="N16" s="70">
        <f t="shared" si="6"/>
        <v>19.299999999999997</v>
      </c>
      <c r="O16" s="70">
        <f>INDEX(РАСЧЕТ!$B$22:$O$1073,MATCH($U16,РАСЧЕТ!$O$22:$O$1073,0),12)</f>
        <v>23.36</v>
      </c>
      <c r="P16" s="70"/>
      <c r="Q16" s="70">
        <f t="shared" si="7"/>
        <v>42.66</v>
      </c>
      <c r="R16" s="77">
        <f ca="1">OFFSET(INDEX(РАСЧЕТ!$B$22:$O$1073,MATCH($U16,РАСЧЕТ!$O$22:$O$1073,0),13),1,0,1,1)</f>
        <v>842.15840000000003</v>
      </c>
      <c r="S16" s="70"/>
      <c r="T16" s="70"/>
      <c r="U16" t="s">
        <v>184</v>
      </c>
    </row>
    <row r="17" spans="2:24" ht="16.149999999999999" customHeight="1" x14ac:dyDescent="0.2">
      <c r="B17" s="68" t="s">
        <v>46</v>
      </c>
      <c r="C17" s="69"/>
      <c r="D17" s="68"/>
      <c r="E17" s="72"/>
      <c r="F17" s="72"/>
      <c r="G17" s="73"/>
      <c r="H17" s="68"/>
      <c r="I17" s="73"/>
      <c r="J17" s="73" t="s">
        <v>15</v>
      </c>
      <c r="K17" s="74">
        <f>SUM(K14:K16)</f>
        <v>254.81</v>
      </c>
      <c r="L17" s="74">
        <f t="shared" ref="L17:R17" si="8">SUM(L14:L16)</f>
        <v>298.01000000000005</v>
      </c>
      <c r="M17" s="74">
        <f t="shared" si="8"/>
        <v>21.799999999999997</v>
      </c>
      <c r="N17" s="74">
        <f t="shared" si="8"/>
        <v>574.61999999999989</v>
      </c>
      <c r="O17" s="74">
        <f t="shared" si="8"/>
        <v>354.3</v>
      </c>
      <c r="P17" s="74">
        <f t="shared" si="8"/>
        <v>0</v>
      </c>
      <c r="Q17" s="74">
        <f t="shared" si="8"/>
        <v>928.92</v>
      </c>
      <c r="R17" s="75">
        <f t="shared" ca="1" si="8"/>
        <v>16054.837900000002</v>
      </c>
      <c r="S17" s="74">
        <f ca="1">W17</f>
        <v>60366.799999999996</v>
      </c>
      <c r="T17" s="74"/>
      <c r="U17" t="s">
        <v>185</v>
      </c>
      <c r="V17" s="1">
        <f ca="1">OFFSET(ЛОТЫ!$E$26,X17,0,1,1)</f>
        <v>3.76</v>
      </c>
      <c r="W17" s="1">
        <f ca="1">OFFSET(ЛОТЫ!$E$28,X17,-1,1,1)</f>
        <v>60366.799999999996</v>
      </c>
      <c r="X17" s="1">
        <v>81</v>
      </c>
    </row>
    <row r="18" spans="2:24" ht="16.149999999999999" customHeight="1" x14ac:dyDescent="0.2">
      <c r="B18" s="68">
        <v>4</v>
      </c>
      <c r="C18" s="69" t="s">
        <v>52</v>
      </c>
      <c r="D18" s="68">
        <v>46</v>
      </c>
      <c r="E18" s="68">
        <v>3</v>
      </c>
      <c r="F18" s="68">
        <v>1</v>
      </c>
      <c r="G18" s="69">
        <v>5</v>
      </c>
      <c r="H18" s="68" t="s">
        <v>54</v>
      </c>
      <c r="I18" s="69" t="s">
        <v>22</v>
      </c>
      <c r="J18" s="69" t="s">
        <v>18</v>
      </c>
      <c r="K18" s="70">
        <f>INDEX(РАСЧЕТ!$B$22:$O$1073,MATCH($U18,РАСЧЕТ!$O$22:$O$1073,0),8)</f>
        <v>442.8</v>
      </c>
      <c r="L18" s="70">
        <f>INDEX(РАСЧЕТ!$B$22:$O$1073,MATCH($U18,РАСЧЕТ!$O$22:$O$1073,0),9)</f>
        <v>347.2</v>
      </c>
      <c r="M18" s="70">
        <f>INDEX(РАСЧЕТ!$B$22:$O$1073,MATCH($U18,РАСЧЕТ!$O$22:$O$1073,0),10)</f>
        <v>2.4</v>
      </c>
      <c r="N18" s="70">
        <f t="shared" ref="N18:N21" si="9">SUBTOTAL(9,K18:M18)</f>
        <v>792.4</v>
      </c>
      <c r="O18" s="70">
        <f>INDEX(РАСЧЕТ!$B$22:$O$1073,MATCH($U18,РАСЧЕТ!$O$22:$O$1073,0),12)</f>
        <v>320.7</v>
      </c>
      <c r="P18" s="70"/>
      <c r="Q18" s="70">
        <f t="shared" ref="Q18:Q21" si="10">SUM(N18:P18)</f>
        <v>1113.0999999999999</v>
      </c>
      <c r="R18" s="77">
        <f ca="1">OFFSET(INDEX(РАСЧЕТ!$B$22:$O$1073,MATCH($U18,РАСЧЕТ!$O$22:$O$1073,0),13),1,0,1,1)</f>
        <v>14751.001000000002</v>
      </c>
      <c r="S18" s="70"/>
      <c r="T18" s="70" t="s">
        <v>157</v>
      </c>
      <c r="U18" t="s">
        <v>186</v>
      </c>
    </row>
    <row r="19" spans="2:24" ht="16.149999999999999" customHeight="1" x14ac:dyDescent="0.2">
      <c r="B19" s="68" t="s">
        <v>46</v>
      </c>
      <c r="C19" s="69"/>
      <c r="D19" s="68"/>
      <c r="E19" s="72"/>
      <c r="F19" s="72"/>
      <c r="G19" s="73"/>
      <c r="H19" s="68" t="s">
        <v>29</v>
      </c>
      <c r="I19" s="73"/>
      <c r="J19" s="69" t="s">
        <v>17</v>
      </c>
      <c r="K19" s="70">
        <f>INDEX(РАСЧЕТ!$B$22:$O$1073,MATCH($U19,РАСЧЕТ!$O$22:$O$1073,0),8)</f>
        <v>10</v>
      </c>
      <c r="L19" s="70">
        <f>INDEX(РАСЧЕТ!$B$22:$O$1073,MATCH($U19,РАСЧЕТ!$O$22:$O$1073,0),9)</f>
        <v>36.299999999999997</v>
      </c>
      <c r="M19" s="70">
        <f>INDEX(РАСЧЕТ!$B$22:$O$1073,MATCH($U19,РАСЧЕТ!$O$22:$O$1073,0),10)</f>
        <v>8.1</v>
      </c>
      <c r="N19" s="70">
        <f t="shared" si="9"/>
        <v>54.4</v>
      </c>
      <c r="O19" s="70">
        <f>INDEX(РАСЧЕТ!$B$22:$O$1073,MATCH($U19,РАСЧЕТ!$O$22:$O$1073,0),12)</f>
        <v>13.7</v>
      </c>
      <c r="P19" s="70"/>
      <c r="Q19" s="70">
        <f t="shared" si="10"/>
        <v>68.099999999999994</v>
      </c>
      <c r="R19" s="77">
        <f ca="1">OFFSET(INDEX(РАСЧЕТ!$B$22:$O$1073,MATCH($U19,РАСЧЕТ!$O$22:$O$1073,0),13),1,0,1,1)</f>
        <v>4288.3240000000005</v>
      </c>
      <c r="S19" s="70"/>
      <c r="T19" s="70"/>
      <c r="U19" t="s">
        <v>187</v>
      </c>
    </row>
    <row r="20" spans="2:24" ht="16.149999999999999" customHeight="1" x14ac:dyDescent="0.2">
      <c r="B20" s="68" t="s">
        <v>46</v>
      </c>
      <c r="C20" s="69"/>
      <c r="D20" s="68"/>
      <c r="E20" s="68"/>
      <c r="F20" s="68"/>
      <c r="G20" s="69"/>
      <c r="H20" s="68">
        <v>55</v>
      </c>
      <c r="I20" s="69"/>
      <c r="J20" s="69" t="s">
        <v>19</v>
      </c>
      <c r="K20" s="70">
        <f>INDEX(РАСЧЕТ!$B$22:$O$1073,MATCH($U20,РАСЧЕТ!$O$22:$O$1073,0),8)</f>
        <v>0</v>
      </c>
      <c r="L20" s="70">
        <f>INDEX(РАСЧЕТ!$B$22:$O$1073,MATCH($U20,РАСЧЕТ!$O$22:$O$1073,0),9)</f>
        <v>16.78</v>
      </c>
      <c r="M20" s="70">
        <f>INDEX(РАСЧЕТ!$B$22:$O$1073,MATCH($U20,РАСЧЕТ!$O$22:$O$1073,0),10)</f>
        <v>29.82</v>
      </c>
      <c r="N20" s="70">
        <f t="shared" si="9"/>
        <v>46.6</v>
      </c>
      <c r="O20" s="70">
        <f>INDEX(РАСЧЕТ!$B$22:$O$1073,MATCH($U20,РАСЧЕТ!$O$22:$O$1073,0),12)</f>
        <v>35.47</v>
      </c>
      <c r="P20" s="70"/>
      <c r="Q20" s="70">
        <f t="shared" si="10"/>
        <v>82.07</v>
      </c>
      <c r="R20" s="77">
        <f ca="1">OFFSET(INDEX(РАСЧЕТ!$B$22:$O$1073,MATCH($U20,РАСЧЕТ!$O$22:$O$1073,0),13),1,0,1,1)</f>
        <v>1545.7901000000002</v>
      </c>
      <c r="S20" s="70"/>
      <c r="T20" s="70"/>
      <c r="U20" t="s">
        <v>188</v>
      </c>
    </row>
    <row r="21" spans="2:24" ht="16.149999999999999" customHeight="1" x14ac:dyDescent="0.2">
      <c r="B21" s="68"/>
      <c r="C21" s="69"/>
      <c r="D21" s="68"/>
      <c r="E21" s="68"/>
      <c r="F21" s="68"/>
      <c r="G21" s="69"/>
      <c r="H21" s="68"/>
      <c r="I21" s="69"/>
      <c r="J21" s="69" t="s">
        <v>24</v>
      </c>
      <c r="K21" s="70">
        <f>INDEX(РАСЧЕТ!$B$22:$O$1073,MATCH($U21,РАСЧЕТ!$O$22:$O$1073,0),8)</f>
        <v>0</v>
      </c>
      <c r="L21" s="70">
        <f>INDEX(РАСЧЕТ!$B$22:$O$1073,MATCH($U21,РАСЧЕТ!$O$22:$O$1073,0),9)</f>
        <v>2.8</v>
      </c>
      <c r="M21" s="70">
        <f>INDEX(РАСЧЕТ!$B$22:$O$1073,MATCH($U21,РАСЧЕТ!$O$22:$O$1073,0),10)</f>
        <v>0.8</v>
      </c>
      <c r="N21" s="70">
        <f t="shared" si="9"/>
        <v>3.5999999999999996</v>
      </c>
      <c r="O21" s="70">
        <f>INDEX(РАСЧЕТ!$B$22:$O$1073,MATCH($U21,РАСЧЕТ!$O$22:$O$1073,0),12)</f>
        <v>0.6</v>
      </c>
      <c r="P21" s="70"/>
      <c r="Q21" s="70">
        <f t="shared" si="10"/>
        <v>4.1999999999999993</v>
      </c>
      <c r="R21" s="77">
        <f ca="1">OFFSET(INDEX(РАСЧЕТ!$B$22:$O$1073,MATCH($U21,РАСЧЕТ!$O$22:$O$1073,0),13),1,0,1,1)</f>
        <v>1869.8619999999999</v>
      </c>
      <c r="S21" s="70"/>
      <c r="T21" s="70"/>
      <c r="U21" t="s">
        <v>189</v>
      </c>
    </row>
    <row r="22" spans="2:24" ht="16.149999999999999" customHeight="1" x14ac:dyDescent="0.2">
      <c r="B22" s="68" t="s">
        <v>46</v>
      </c>
      <c r="C22" s="69"/>
      <c r="D22" s="68"/>
      <c r="E22" s="68"/>
      <c r="F22" s="68"/>
      <c r="G22" s="69"/>
      <c r="H22" s="68"/>
      <c r="I22" s="69"/>
      <c r="J22" s="73" t="s">
        <v>15</v>
      </c>
      <c r="K22" s="74">
        <f>SUM(K18:K21)</f>
        <v>452.8</v>
      </c>
      <c r="L22" s="74">
        <f t="shared" ref="L22:R22" si="11">SUM(L18:L21)</f>
        <v>403.08</v>
      </c>
      <c r="M22" s="74">
        <f t="shared" si="11"/>
        <v>41.12</v>
      </c>
      <c r="N22" s="74">
        <f t="shared" si="11"/>
        <v>897</v>
      </c>
      <c r="O22" s="74">
        <f t="shared" si="11"/>
        <v>370.47</v>
      </c>
      <c r="P22" s="74">
        <f t="shared" si="11"/>
        <v>0</v>
      </c>
      <c r="Q22" s="74">
        <f t="shared" si="11"/>
        <v>1267.4699999999998</v>
      </c>
      <c r="R22" s="75">
        <f t="shared" ca="1" si="11"/>
        <v>22454.977100000004</v>
      </c>
      <c r="S22" s="74" t="str">
        <f ca="1">W22</f>
        <v>K=</v>
      </c>
      <c r="T22" s="74"/>
      <c r="U22" t="s">
        <v>190</v>
      </c>
      <c r="V22" s="1">
        <f ca="1">OFFSET(ЛОТЫ!$E$26,X22,0,1,1)</f>
        <v>1</v>
      </c>
      <c r="W22" s="1" t="str">
        <f ca="1">OFFSET(ЛОТЫ!$E$28,X22,-1,1,1)</f>
        <v>K=</v>
      </c>
      <c r="X22" s="1">
        <v>118</v>
      </c>
    </row>
    <row r="23" spans="2:24" ht="16.149999999999999" customHeight="1" x14ac:dyDescent="0.2">
      <c r="B23" s="68">
        <v>5</v>
      </c>
      <c r="C23" s="69" t="s">
        <v>52</v>
      </c>
      <c r="D23" s="68">
        <v>54</v>
      </c>
      <c r="E23" s="68">
        <v>12</v>
      </c>
      <c r="F23" s="68">
        <v>1</v>
      </c>
      <c r="G23" s="69">
        <v>10</v>
      </c>
      <c r="H23" s="68" t="s">
        <v>54</v>
      </c>
      <c r="I23" s="69" t="s">
        <v>22</v>
      </c>
      <c r="J23" s="69" t="s">
        <v>18</v>
      </c>
      <c r="K23" s="70">
        <f>INDEX(РАСЧЕТ!$B$22:$O$1073,MATCH($U23,РАСЧЕТ!$O$22:$O$1073,0),8)</f>
        <v>464.75</v>
      </c>
      <c r="L23" s="70">
        <f>INDEX(РАСЧЕТ!$B$22:$O$1073,MATCH($U23,РАСЧЕТ!$O$22:$O$1073,0),9)</f>
        <v>1005.25</v>
      </c>
      <c r="M23" s="70">
        <f>INDEX(РАСЧЕТ!$B$22:$O$1073,MATCH($U23,РАСЧЕТ!$O$22:$O$1073,0),10)</f>
        <v>73.5</v>
      </c>
      <c r="N23" s="70">
        <f t="shared" ref="N23:N25" si="12">SUBTOTAL(9,K23:M23)</f>
        <v>1543.5</v>
      </c>
      <c r="O23" s="70">
        <f>INDEX(РАСЧЕТ!$B$22:$O$1073,MATCH($U23,РАСЧЕТ!$O$22:$O$1073,0),12)</f>
        <v>623.25</v>
      </c>
      <c r="P23" s="70"/>
      <c r="Q23" s="70">
        <f t="shared" ref="Q23:Q25" si="13">SUM(N23:P23)</f>
        <v>2166.75</v>
      </c>
      <c r="R23" s="77">
        <f ca="1">OFFSET(INDEX(РАСЧЕТ!$B$22:$O$1073,MATCH($U23,РАСЧЕТ!$O$22:$O$1073,0),13),1,0,1,1)</f>
        <v>26256.014999999996</v>
      </c>
      <c r="S23" s="70"/>
      <c r="T23" s="76" t="s">
        <v>158</v>
      </c>
      <c r="U23" t="s">
        <v>191</v>
      </c>
    </row>
    <row r="24" spans="2:24" ht="16.149999999999999" customHeight="1" x14ac:dyDescent="0.2">
      <c r="B24" s="68" t="s">
        <v>46</v>
      </c>
      <c r="C24" s="69"/>
      <c r="D24" s="68"/>
      <c r="E24" s="72"/>
      <c r="F24" s="72"/>
      <c r="G24" s="73"/>
      <c r="H24" s="68" t="s">
        <v>31</v>
      </c>
      <c r="I24" s="73"/>
      <c r="J24" s="69" t="s">
        <v>17</v>
      </c>
      <c r="K24" s="70">
        <f>INDEX(РАСЧЕТ!$B$22:$O$1073,MATCH($U24,РАСЧЕТ!$O$22:$O$1073,0),8)</f>
        <v>0</v>
      </c>
      <c r="L24" s="70">
        <f>INDEX(РАСЧЕТ!$B$22:$O$1073,MATCH($U24,РАСЧЕТ!$O$22:$O$1073,0),9)</f>
        <v>38.25</v>
      </c>
      <c r="M24" s="70">
        <f>INDEX(РАСЧЕТ!$B$22:$O$1073,MATCH($U24,РАСЧЕТ!$O$22:$O$1073,0),10)</f>
        <v>6.75</v>
      </c>
      <c r="N24" s="70">
        <f t="shared" si="12"/>
        <v>45</v>
      </c>
      <c r="O24" s="70">
        <f>INDEX(РАСЧЕТ!$B$22:$O$1073,MATCH($U24,РАСЧЕТ!$O$22:$O$1073,0),12)</f>
        <v>10.75</v>
      </c>
      <c r="P24" s="70"/>
      <c r="Q24" s="70">
        <f t="shared" si="13"/>
        <v>55.75</v>
      </c>
      <c r="R24" s="77">
        <f ca="1">OFFSET(INDEX(РАСЧЕТ!$B$22:$O$1073,MATCH($U24,РАСЧЕТ!$O$22:$O$1073,0),13),1,0,1,1)</f>
        <v>3284.16</v>
      </c>
      <c r="S24" s="70"/>
      <c r="T24" s="70"/>
      <c r="U24" t="s">
        <v>192</v>
      </c>
    </row>
    <row r="25" spans="2:24" ht="16.149999999999999" customHeight="1" x14ac:dyDescent="0.2">
      <c r="B25" s="68"/>
      <c r="C25" s="69"/>
      <c r="D25" s="68"/>
      <c r="E25" s="72"/>
      <c r="F25" s="72"/>
      <c r="G25" s="73"/>
      <c r="H25" s="68"/>
      <c r="I25" s="73"/>
      <c r="J25" s="69" t="s">
        <v>19</v>
      </c>
      <c r="K25" s="70">
        <f>INDEX(РАСЧЕТ!$B$22:$O$1073,MATCH($U25,РАСЧЕТ!$O$22:$O$1073,0),8)</f>
        <v>0</v>
      </c>
      <c r="L25" s="70">
        <f>INDEX(РАСЧЕТ!$B$22:$O$1073,MATCH($U25,РАСЧЕТ!$O$22:$O$1073,0),9)</f>
        <v>13.27</v>
      </c>
      <c r="M25" s="70">
        <f>INDEX(РАСЧЕТ!$B$22:$O$1073,MATCH($U25,РАСЧЕТ!$O$22:$O$1073,0),10)</f>
        <v>35.36</v>
      </c>
      <c r="N25" s="70">
        <f t="shared" si="12"/>
        <v>48.629999999999995</v>
      </c>
      <c r="O25" s="70">
        <f>INDEX(РАСЧЕТ!$B$22:$O$1073,MATCH($U25,РАСЧЕТ!$O$22:$O$1073,0),12)</f>
        <v>51.6</v>
      </c>
      <c r="P25" s="70"/>
      <c r="Q25" s="70">
        <f t="shared" si="13"/>
        <v>100.22999999999999</v>
      </c>
      <c r="R25" s="77">
        <f ca="1">OFFSET(INDEX(РАСЧЕТ!$B$22:$O$1073,MATCH($U25,РАСЧЕТ!$O$22:$O$1073,0),13),1,0,1,1)</f>
        <v>1534.7819000000002</v>
      </c>
      <c r="S25" s="70"/>
      <c r="T25" s="70"/>
      <c r="U25" t="s">
        <v>193</v>
      </c>
    </row>
    <row r="26" spans="2:24" ht="16.149999999999999" customHeight="1" x14ac:dyDescent="0.2">
      <c r="B26" s="68" t="s">
        <v>46</v>
      </c>
      <c r="C26" s="69"/>
      <c r="D26" s="68"/>
      <c r="E26" s="68"/>
      <c r="F26" s="68"/>
      <c r="G26" s="69"/>
      <c r="H26" s="68">
        <v>45</v>
      </c>
      <c r="I26" s="69"/>
      <c r="J26" s="73" t="s">
        <v>15</v>
      </c>
      <c r="K26" s="74">
        <f>SUM(K23:K25)</f>
        <v>464.75</v>
      </c>
      <c r="L26" s="74">
        <f t="shared" ref="L26:R26" si="14">SUM(L23:L25)</f>
        <v>1056.77</v>
      </c>
      <c r="M26" s="74">
        <f t="shared" si="14"/>
        <v>115.61</v>
      </c>
      <c r="N26" s="74">
        <f t="shared" si="14"/>
        <v>1637.13</v>
      </c>
      <c r="O26" s="74">
        <f t="shared" si="14"/>
        <v>685.6</v>
      </c>
      <c r="P26" s="74">
        <f t="shared" si="14"/>
        <v>0</v>
      </c>
      <c r="Q26" s="74">
        <f t="shared" si="14"/>
        <v>2322.73</v>
      </c>
      <c r="R26" s="75">
        <f t="shared" ca="1" si="14"/>
        <v>31074.956899999997</v>
      </c>
      <c r="S26" s="74" t="str">
        <f ca="1">W26</f>
        <v>K=</v>
      </c>
      <c r="T26" s="74"/>
      <c r="U26" t="s">
        <v>194</v>
      </c>
      <c r="V26" s="1">
        <f ca="1">OFFSET(ЛОТЫ!$E$26,X26,0,1,1)</f>
        <v>1</v>
      </c>
      <c r="W26" s="1" t="str">
        <f ca="1">OFFSET(ЛОТЫ!$E$28,X26,-1,1,1)</f>
        <v>K=</v>
      </c>
      <c r="X26" s="1">
        <v>155</v>
      </c>
    </row>
    <row r="27" spans="2:24" ht="16.149999999999999" customHeight="1" x14ac:dyDescent="0.2">
      <c r="B27" s="68">
        <v>6</v>
      </c>
      <c r="C27" s="69" t="s">
        <v>52</v>
      </c>
      <c r="D27" s="68">
        <v>86</v>
      </c>
      <c r="E27" s="68">
        <v>10</v>
      </c>
      <c r="F27" s="68">
        <v>1</v>
      </c>
      <c r="G27" s="69">
        <v>19</v>
      </c>
      <c r="H27" s="68" t="s">
        <v>54</v>
      </c>
      <c r="I27" s="69" t="s">
        <v>22</v>
      </c>
      <c r="J27" s="69" t="s">
        <v>18</v>
      </c>
      <c r="K27" s="70">
        <f>INDEX(РАСЧЕТ!$B$22:$O$1073,MATCH($U27,РАСЧЕТ!$O$22:$O$1073,0),8)</f>
        <v>337.25</v>
      </c>
      <c r="L27" s="70">
        <f>INDEX(РАСЧЕТ!$B$22:$O$1073,MATCH($U27,РАСЧЕТ!$O$22:$O$1073,0),9)</f>
        <v>325.25</v>
      </c>
      <c r="M27" s="70">
        <f>INDEX(РАСЧЕТ!$B$22:$O$1073,MATCH($U27,РАСЧЕТ!$O$22:$O$1073,0),10)</f>
        <v>7.5</v>
      </c>
      <c r="N27" s="70">
        <f t="shared" ref="N27:N30" si="15">SUBTOTAL(9,K27:M27)</f>
        <v>670</v>
      </c>
      <c r="O27" s="70">
        <f>INDEX(РАСЧЕТ!$B$22:$O$1073,MATCH($U27,РАСЧЕТ!$O$22:$O$1073,0),12)</f>
        <v>207.13</v>
      </c>
      <c r="P27" s="70"/>
      <c r="Q27" s="70">
        <f t="shared" ref="Q27:Q30" si="16">SUM(N27:P27)</f>
        <v>877.13</v>
      </c>
      <c r="R27" s="77">
        <f ca="1">OFFSET(INDEX(РАСЧЕТ!$B$22:$O$1073,MATCH($U27,РАСЧЕТ!$O$22:$O$1073,0),13),1,0,1,1)</f>
        <v>12215.888800000001</v>
      </c>
      <c r="S27" s="70"/>
      <c r="T27" s="76" t="s">
        <v>159</v>
      </c>
      <c r="U27" t="s">
        <v>195</v>
      </c>
    </row>
    <row r="28" spans="2:24" ht="16.149999999999999" customHeight="1" x14ac:dyDescent="0.2">
      <c r="B28" s="68" t="s">
        <v>46</v>
      </c>
      <c r="C28" s="69"/>
      <c r="D28" s="68"/>
      <c r="E28" s="72"/>
      <c r="F28" s="72"/>
      <c r="G28" s="73"/>
      <c r="H28" s="68" t="s">
        <v>27</v>
      </c>
      <c r="I28" s="73"/>
      <c r="J28" s="69" t="s">
        <v>17</v>
      </c>
      <c r="K28" s="70">
        <f>INDEX(РАСЧЕТ!$B$22:$O$1073,MATCH($U28,РАСЧЕТ!$O$22:$O$1073,0),8)</f>
        <v>144.38</v>
      </c>
      <c r="L28" s="70">
        <f>INDEX(РАСЧЕТ!$B$22:$O$1073,MATCH($U28,РАСЧЕТ!$O$22:$O$1073,0),9)</f>
        <v>542.38</v>
      </c>
      <c r="M28" s="70">
        <f>INDEX(РАСЧЕТ!$B$22:$O$1073,MATCH($U28,РАСЧЕТ!$O$22:$O$1073,0),10)</f>
        <v>103.5</v>
      </c>
      <c r="N28" s="70">
        <f t="shared" si="15"/>
        <v>790.26</v>
      </c>
      <c r="O28" s="70">
        <f>INDEX(РАСЧЕТ!$B$22:$O$1073,MATCH($U28,РАСЧЕТ!$O$22:$O$1073,0),12)</f>
        <v>312.5</v>
      </c>
      <c r="P28" s="70"/>
      <c r="Q28" s="70">
        <f t="shared" si="16"/>
        <v>1102.76</v>
      </c>
      <c r="R28" s="77">
        <f ca="1">OFFSET(INDEX(РАСЧЕТ!$B$22:$O$1073,MATCH($U28,РАСЧЕТ!$O$22:$O$1073,0),13),1,0,1,1)</f>
        <v>63509.214199999995</v>
      </c>
      <c r="S28" s="70"/>
      <c r="T28" s="70"/>
      <c r="U28" t="s">
        <v>196</v>
      </c>
    </row>
    <row r="29" spans="2:24" ht="16.149999999999999" customHeight="1" x14ac:dyDescent="0.2">
      <c r="B29" s="68" t="s">
        <v>46</v>
      </c>
      <c r="C29" s="69"/>
      <c r="D29" s="68"/>
      <c r="E29" s="68"/>
      <c r="F29" s="68"/>
      <c r="G29" s="69"/>
      <c r="H29" s="68">
        <v>70</v>
      </c>
      <c r="I29" s="69"/>
      <c r="J29" s="69" t="s">
        <v>19</v>
      </c>
      <c r="K29" s="70">
        <f>INDEX(РАСЧЕТ!$B$22:$O$1073,MATCH($U29,РАСЧЕТ!$O$22:$O$1073,0),8)</f>
        <v>0.21</v>
      </c>
      <c r="L29" s="70">
        <f>INDEX(РАСЧЕТ!$B$22:$O$1073,MATCH($U29,РАСЧЕТ!$O$22:$O$1073,0),9)</f>
        <v>62.71</v>
      </c>
      <c r="M29" s="70">
        <f>INDEX(РАСЧЕТ!$B$22:$O$1073,MATCH($U29,РАСЧЕТ!$O$22:$O$1073,0),10)</f>
        <v>55.66</v>
      </c>
      <c r="N29" s="70">
        <f t="shared" si="15"/>
        <v>118.58</v>
      </c>
      <c r="O29" s="70">
        <f>INDEX(РАСЧЕТ!$B$22:$O$1073,MATCH($U29,РАСЧЕТ!$O$22:$O$1073,0),12)</f>
        <v>89.66</v>
      </c>
      <c r="P29" s="70"/>
      <c r="Q29" s="70">
        <f t="shared" si="16"/>
        <v>208.24</v>
      </c>
      <c r="R29" s="77">
        <f ca="1">OFFSET(INDEX(РАСЧЕТ!$B$22:$O$1073,MATCH($U29,РАСЧЕТ!$O$22:$O$1073,0),13),1,0,1,1)</f>
        <v>4399.6387999999997</v>
      </c>
      <c r="S29" s="70"/>
      <c r="T29" s="70"/>
      <c r="U29" t="s">
        <v>197</v>
      </c>
    </row>
    <row r="30" spans="2:24" ht="16.149999999999999" customHeight="1" x14ac:dyDescent="0.2">
      <c r="B30" s="68"/>
      <c r="C30" s="69"/>
      <c r="D30" s="68"/>
      <c r="E30" s="68"/>
      <c r="F30" s="68"/>
      <c r="G30" s="69"/>
      <c r="H30" s="68"/>
      <c r="I30" s="69"/>
      <c r="J30" s="69" t="s">
        <v>24</v>
      </c>
      <c r="K30" s="70">
        <f>INDEX(РАСЧЕТ!$B$22:$O$1073,MATCH($U30,РАСЧЕТ!$O$22:$O$1073,0),8)</f>
        <v>0</v>
      </c>
      <c r="L30" s="70">
        <f>INDEX(РАСЧЕТ!$B$22:$O$1073,MATCH($U30,РАСЧЕТ!$O$22:$O$1073,0),9)</f>
        <v>1.75</v>
      </c>
      <c r="M30" s="70">
        <f>INDEX(РАСЧЕТ!$B$22:$O$1073,MATCH($U30,РАСЧЕТ!$O$22:$O$1073,0),10)</f>
        <v>7.38</v>
      </c>
      <c r="N30" s="70">
        <f t="shared" si="15"/>
        <v>9.129999999999999</v>
      </c>
      <c r="O30" s="70">
        <f>INDEX(РАСЧЕТ!$B$22:$O$1073,MATCH($U30,РАСЧЕТ!$O$22:$O$1073,0),12)</f>
        <v>1</v>
      </c>
      <c r="P30" s="70"/>
      <c r="Q30" s="70">
        <f t="shared" si="16"/>
        <v>10.129999999999999</v>
      </c>
      <c r="R30" s="77">
        <f ca="1">OFFSET(INDEX(РАСЧЕТ!$B$22:$O$1073,MATCH($U30,РАСЧЕТ!$O$22:$O$1073,0),13),1,0,1,1)</f>
        <v>3189.1268999999998</v>
      </c>
      <c r="S30" s="70"/>
      <c r="T30" s="70"/>
      <c r="U30" t="s">
        <v>198</v>
      </c>
    </row>
    <row r="31" spans="2:24" ht="16.149999999999999" customHeight="1" x14ac:dyDescent="0.2">
      <c r="B31" s="68" t="s">
        <v>46</v>
      </c>
      <c r="C31" s="69"/>
      <c r="D31" s="68"/>
      <c r="E31" s="68"/>
      <c r="F31" s="68"/>
      <c r="G31" s="69"/>
      <c r="H31" s="68"/>
      <c r="I31" s="69"/>
      <c r="J31" s="73" t="s">
        <v>15</v>
      </c>
      <c r="K31" s="74">
        <f>SUM(K27:K30)</f>
        <v>481.84</v>
      </c>
      <c r="L31" s="74">
        <f t="shared" ref="L31:R31" si="17">SUM(L27:L30)</f>
        <v>932.09</v>
      </c>
      <c r="M31" s="74">
        <f t="shared" si="17"/>
        <v>174.04</v>
      </c>
      <c r="N31" s="74">
        <f t="shared" si="17"/>
        <v>1587.97</v>
      </c>
      <c r="O31" s="74">
        <f t="shared" si="17"/>
        <v>610.29</v>
      </c>
      <c r="P31" s="74">
        <f t="shared" si="17"/>
        <v>0</v>
      </c>
      <c r="Q31" s="74">
        <f t="shared" si="17"/>
        <v>2198.2600000000002</v>
      </c>
      <c r="R31" s="75">
        <f t="shared" ca="1" si="17"/>
        <v>83313.868700000006</v>
      </c>
      <c r="S31" s="74" t="str">
        <f ca="1">W31</f>
        <v>K=</v>
      </c>
      <c r="T31" s="74"/>
      <c r="U31" t="s">
        <v>199</v>
      </c>
      <c r="V31" s="1">
        <f ca="1">OFFSET(ЛОТЫ!$E$26,X31,0,1,1)</f>
        <v>1</v>
      </c>
      <c r="W31" s="1" t="str">
        <f ca="1">OFFSET(ЛОТЫ!$E$28,X31,-1,1,1)</f>
        <v>K=</v>
      </c>
      <c r="X31" s="1">
        <v>192</v>
      </c>
    </row>
    <row r="32" spans="2:24" ht="16.149999999999999" customHeight="1" x14ac:dyDescent="0.2">
      <c r="B32" s="68">
        <v>7</v>
      </c>
      <c r="C32" s="69" t="s">
        <v>23</v>
      </c>
      <c r="D32" s="68">
        <v>3</v>
      </c>
      <c r="E32" s="68">
        <v>10</v>
      </c>
      <c r="F32" s="68">
        <v>1</v>
      </c>
      <c r="G32" s="69">
        <v>10</v>
      </c>
      <c r="H32" s="68" t="s">
        <v>37</v>
      </c>
      <c r="I32" s="69" t="s">
        <v>22</v>
      </c>
      <c r="J32" s="69" t="s">
        <v>18</v>
      </c>
      <c r="K32" s="70">
        <f>INDEX(РАСЧЕТ!$B$22:$O$1073,MATCH($U32,РАСЧЕТ!$O$22:$O$1073,0),8)</f>
        <v>58.9</v>
      </c>
      <c r="L32" s="70">
        <f>INDEX(РАСЧЕТ!$B$22:$O$1073,MATCH($U32,РАСЧЕТ!$O$22:$O$1073,0),9)</f>
        <v>869.6</v>
      </c>
      <c r="M32" s="70">
        <f>INDEX(РАСЧЕТ!$B$22:$O$1073,MATCH($U32,РАСЧЕТ!$O$22:$O$1073,0),10)</f>
        <v>37.799999999999997</v>
      </c>
      <c r="N32" s="70">
        <f t="shared" ref="N32:N33" si="18">SUBTOTAL(9,K32:M32)</f>
        <v>966.3</v>
      </c>
      <c r="O32" s="70">
        <f>INDEX(РАСЧЕТ!$B$22:$O$1073,MATCH($U32,РАСЧЕТ!$O$22:$O$1073,0),12)</f>
        <v>830.7</v>
      </c>
      <c r="P32" s="70"/>
      <c r="Q32" s="70">
        <f t="shared" ref="Q32:Q33" si="19">SUM(N32:P32)</f>
        <v>1797</v>
      </c>
      <c r="R32" s="77">
        <f ca="1">OFFSET(INDEX(РАСЧЕТ!$B$22:$O$1073,MATCH($U32,РАСЧЕТ!$O$22:$O$1073,0),13),1,0,1,1)</f>
        <v>15590.771999999999</v>
      </c>
      <c r="S32" s="70"/>
      <c r="T32" s="71" t="s">
        <v>160</v>
      </c>
      <c r="U32" t="s">
        <v>200</v>
      </c>
    </row>
    <row r="33" spans="2:24" ht="16.149999999999999" customHeight="1" x14ac:dyDescent="0.2">
      <c r="B33" s="68" t="s">
        <v>46</v>
      </c>
      <c r="C33" s="69"/>
      <c r="D33" s="68"/>
      <c r="E33" s="68"/>
      <c r="F33" s="68"/>
      <c r="G33" s="69"/>
      <c r="H33" s="68" t="s">
        <v>36</v>
      </c>
      <c r="I33" s="69"/>
      <c r="J33" s="69" t="s">
        <v>17</v>
      </c>
      <c r="K33" s="70">
        <f>INDEX(РАСЧЕТ!$B$22:$O$1073,MATCH($U33,РАСЧЕТ!$O$22:$O$1073,0),8)</f>
        <v>0</v>
      </c>
      <c r="L33" s="70">
        <f>INDEX(РАСЧЕТ!$B$22:$O$1073,MATCH($U33,РАСЧЕТ!$O$22:$O$1073,0),9)</f>
        <v>92.4</v>
      </c>
      <c r="M33" s="70">
        <f>INDEX(РАСЧЕТ!$B$22:$O$1073,MATCH($U33,РАСЧЕТ!$O$22:$O$1073,0),10)</f>
        <v>43.2</v>
      </c>
      <c r="N33" s="70">
        <f t="shared" si="18"/>
        <v>135.60000000000002</v>
      </c>
      <c r="O33" s="70">
        <f>INDEX(РАСЧЕТ!$B$22:$O$1073,MATCH($U33,РАСЧЕТ!$O$22:$O$1073,0),12)</f>
        <v>120.1</v>
      </c>
      <c r="P33" s="70"/>
      <c r="Q33" s="70">
        <f t="shared" si="19"/>
        <v>255.70000000000002</v>
      </c>
      <c r="R33" s="77">
        <f ca="1">OFFSET(INDEX(РАСЧЕТ!$B$22:$O$1073,MATCH($U33,РАСЧЕТ!$O$22:$O$1073,0),13),1,0,1,1)</f>
        <v>9567.3300000000017</v>
      </c>
      <c r="S33" s="70"/>
      <c r="T33" s="70"/>
      <c r="U33" t="s">
        <v>201</v>
      </c>
    </row>
    <row r="34" spans="2:24" ht="16.149999999999999" customHeight="1" x14ac:dyDescent="0.2">
      <c r="B34" s="68" t="s">
        <v>46</v>
      </c>
      <c r="C34" s="69"/>
      <c r="D34" s="68"/>
      <c r="E34" s="72"/>
      <c r="F34" s="72"/>
      <c r="G34" s="73"/>
      <c r="H34" s="68">
        <v>50</v>
      </c>
      <c r="I34" s="73"/>
      <c r="J34" s="73" t="s">
        <v>15</v>
      </c>
      <c r="K34" s="74">
        <f>SUM(K32:K33)</f>
        <v>58.9</v>
      </c>
      <c r="L34" s="74">
        <f t="shared" ref="L34:R34" si="20">SUM(L32:L33)</f>
        <v>962</v>
      </c>
      <c r="M34" s="74">
        <f t="shared" si="20"/>
        <v>81</v>
      </c>
      <c r="N34" s="74">
        <f t="shared" si="20"/>
        <v>1101.9000000000001</v>
      </c>
      <c r="O34" s="74">
        <f t="shared" si="20"/>
        <v>950.80000000000007</v>
      </c>
      <c r="P34" s="74">
        <f t="shared" si="20"/>
        <v>0</v>
      </c>
      <c r="Q34" s="74">
        <f t="shared" si="20"/>
        <v>2052.6999999999998</v>
      </c>
      <c r="R34" s="75">
        <f t="shared" ca="1" si="20"/>
        <v>25158.101999999999</v>
      </c>
      <c r="S34" s="74" t="str">
        <f ca="1">W34</f>
        <v>K=</v>
      </c>
      <c r="T34" s="74"/>
      <c r="U34" t="s">
        <v>202</v>
      </c>
      <c r="V34" s="1">
        <f ca="1">OFFSET(ЛОТЫ!$E$26,X34,0,1,1)</f>
        <v>1</v>
      </c>
      <c r="W34" s="1" t="str">
        <f ca="1">OFFSET(ЛОТЫ!$E$28,X34,-1,1,1)</f>
        <v>K=</v>
      </c>
      <c r="X34" s="1">
        <f t="shared" ref="X34" si="21">X31+37</f>
        <v>229</v>
      </c>
    </row>
    <row r="35" spans="2:24" ht="16.149999999999999" customHeight="1" x14ac:dyDescent="0.2">
      <c r="B35" s="68">
        <v>8</v>
      </c>
      <c r="C35" s="69" t="s">
        <v>23</v>
      </c>
      <c r="D35" s="68">
        <v>9</v>
      </c>
      <c r="E35" s="68">
        <v>6</v>
      </c>
      <c r="F35" s="68">
        <v>1</v>
      </c>
      <c r="G35" s="69">
        <v>4.4000000000000004</v>
      </c>
      <c r="H35" s="68" t="s">
        <v>37</v>
      </c>
      <c r="I35" s="69" t="s">
        <v>22</v>
      </c>
      <c r="J35" s="69" t="s">
        <v>18</v>
      </c>
      <c r="K35" s="70">
        <f>INDEX(РАСЧЕТ!$B$22:$O$1073,MATCH($U35,РАСЧЕТ!$O$22:$O$1073,0),8)</f>
        <v>168.41</v>
      </c>
      <c r="L35" s="70">
        <f>INDEX(РАСЧЕТ!$B$22:$O$1073,MATCH($U35,РАСЧЕТ!$O$22:$O$1073,0),9)</f>
        <v>334.95</v>
      </c>
      <c r="M35" s="70">
        <f>INDEX(РАСЧЕТ!$B$22:$O$1073,MATCH($U35,РАСЧЕТ!$O$22:$O$1073,0),10)</f>
        <v>13.53</v>
      </c>
      <c r="N35" s="70">
        <f t="shared" ref="N35" si="22">SUBTOTAL(9,K35:M35)</f>
        <v>516.89</v>
      </c>
      <c r="O35" s="70">
        <f>INDEX(РАСЧЕТ!$B$22:$O$1073,MATCH($U35,РАСЧЕТ!$O$22:$O$1073,0),12)</f>
        <v>475.86</v>
      </c>
      <c r="P35" s="70"/>
      <c r="Q35" s="70">
        <f t="shared" ref="Q35" si="23">SUM(N35:P35)</f>
        <v>992.75</v>
      </c>
      <c r="R35" s="77">
        <f ca="1">OFFSET(INDEX(РАСЧЕТ!$B$22:$O$1073,MATCH($U35,РАСЧЕТ!$O$22:$O$1073,0),13),1,0,1,1)</f>
        <v>9076.9348999999984</v>
      </c>
      <c r="S35" s="70"/>
      <c r="T35" s="71" t="s">
        <v>161</v>
      </c>
      <c r="U35" t="s">
        <v>203</v>
      </c>
    </row>
    <row r="36" spans="2:24" ht="16.149999999999999" customHeight="1" x14ac:dyDescent="0.2">
      <c r="B36" s="68" t="s">
        <v>46</v>
      </c>
      <c r="C36" s="69"/>
      <c r="D36" s="72"/>
      <c r="E36" s="72"/>
      <c r="F36" s="72"/>
      <c r="G36" s="73"/>
      <c r="H36" s="68" t="s">
        <v>35</v>
      </c>
      <c r="I36" s="73"/>
      <c r="J36" s="73" t="s">
        <v>15</v>
      </c>
      <c r="K36" s="74">
        <f>SUM(K35)</f>
        <v>168.41</v>
      </c>
      <c r="L36" s="74">
        <f t="shared" ref="L36:R36" si="24">SUM(L35)</f>
        <v>334.95</v>
      </c>
      <c r="M36" s="74">
        <f t="shared" si="24"/>
        <v>13.53</v>
      </c>
      <c r="N36" s="74">
        <f t="shared" si="24"/>
        <v>516.89</v>
      </c>
      <c r="O36" s="74">
        <f t="shared" si="24"/>
        <v>475.86</v>
      </c>
      <c r="P36" s="74">
        <f t="shared" si="24"/>
        <v>0</v>
      </c>
      <c r="Q36" s="74">
        <f t="shared" si="24"/>
        <v>992.75</v>
      </c>
      <c r="R36" s="75">
        <f t="shared" ca="1" si="24"/>
        <v>9076.9348999999984</v>
      </c>
      <c r="S36" s="74" t="str">
        <f ca="1">W36</f>
        <v>K=</v>
      </c>
      <c r="T36" s="74"/>
      <c r="U36" t="s">
        <v>204</v>
      </c>
      <c r="V36" s="1">
        <f ca="1">OFFSET(ЛОТЫ!$E$26,X36,0,1,1)</f>
        <v>1</v>
      </c>
      <c r="W36" s="1" t="str">
        <f ca="1">OFFSET(ЛОТЫ!$E$28,X36,-1,1,1)</f>
        <v>K=</v>
      </c>
      <c r="X36" s="1">
        <v>266</v>
      </c>
    </row>
    <row r="37" spans="2:24" ht="16.149999999999999" customHeight="1" x14ac:dyDescent="0.2">
      <c r="B37" s="68">
        <v>9</v>
      </c>
      <c r="C37" s="69" t="s">
        <v>23</v>
      </c>
      <c r="D37" s="68">
        <v>10</v>
      </c>
      <c r="E37" s="68">
        <v>7</v>
      </c>
      <c r="F37" s="68">
        <v>1</v>
      </c>
      <c r="G37" s="69">
        <v>10</v>
      </c>
      <c r="H37" s="68" t="s">
        <v>37</v>
      </c>
      <c r="I37" s="69" t="s">
        <v>22</v>
      </c>
      <c r="J37" s="69" t="s">
        <v>18</v>
      </c>
      <c r="K37" s="70">
        <f>INDEX(РАСЧЕТ!$B$22:$O$1073,MATCH($U37,РАСЧЕТ!$O$22:$O$1073,0),8)</f>
        <v>471.3</v>
      </c>
      <c r="L37" s="70">
        <f>INDEX(РАСЧЕТ!$B$22:$O$1073,MATCH($U37,РАСЧЕТ!$O$22:$O$1073,0),9)</f>
        <v>686.4</v>
      </c>
      <c r="M37" s="70">
        <f>INDEX(РАСЧЕТ!$B$22:$O$1073,MATCH($U37,РАСЧЕТ!$O$22:$O$1073,0),10)</f>
        <v>42.3</v>
      </c>
      <c r="N37" s="70">
        <f>SUBTOTAL(9,K37:M37)</f>
        <v>1200</v>
      </c>
      <c r="O37" s="70">
        <f>INDEX(РАСЧЕТ!$B$22:$O$1073,MATCH($U37,РАСЧЕТ!$O$22:$O$1073,0),12)</f>
        <v>1017.7</v>
      </c>
      <c r="P37" s="70"/>
      <c r="Q37" s="70">
        <f>SUM(N37:P37)</f>
        <v>2217.6999999999998</v>
      </c>
      <c r="R37" s="77">
        <f ca="1">OFFSET(INDEX(РАСЧЕТ!$B$22:$O$1073,MATCH($U37,РАСЧЕТ!$O$22:$O$1073,0),13),1,0,1,1)</f>
        <v>21337.127999999997</v>
      </c>
      <c r="S37" s="70"/>
      <c r="T37" s="71" t="s">
        <v>161</v>
      </c>
      <c r="U37" t="s">
        <v>205</v>
      </c>
    </row>
    <row r="38" spans="2:24" ht="16.149999999999999" customHeight="1" x14ac:dyDescent="0.2">
      <c r="B38" s="68" t="s">
        <v>46</v>
      </c>
      <c r="C38" s="69"/>
      <c r="D38" s="72"/>
      <c r="E38" s="72"/>
      <c r="F38" s="72"/>
      <c r="G38" s="73"/>
      <c r="H38" s="68" t="s">
        <v>38</v>
      </c>
      <c r="I38" s="73"/>
      <c r="J38" s="73" t="s">
        <v>15</v>
      </c>
      <c r="K38" s="74">
        <f>SUM(K37)</f>
        <v>471.3</v>
      </c>
      <c r="L38" s="74">
        <f t="shared" ref="L38:R38" si="25">SUM(L37)</f>
        <v>686.4</v>
      </c>
      <c r="M38" s="74">
        <f t="shared" si="25"/>
        <v>42.3</v>
      </c>
      <c r="N38" s="74">
        <f t="shared" si="25"/>
        <v>1200</v>
      </c>
      <c r="O38" s="74">
        <f t="shared" si="25"/>
        <v>1017.7</v>
      </c>
      <c r="P38" s="74">
        <f t="shared" si="25"/>
        <v>0</v>
      </c>
      <c r="Q38" s="74">
        <f t="shared" si="25"/>
        <v>2217.6999999999998</v>
      </c>
      <c r="R38" s="75">
        <f t="shared" ca="1" si="25"/>
        <v>21337.127999999997</v>
      </c>
      <c r="S38" s="74" t="str">
        <f ca="1">W38</f>
        <v>К3=</v>
      </c>
      <c r="T38" s="74"/>
      <c r="U38" t="s">
        <v>206</v>
      </c>
      <c r="V38" s="1">
        <f ca="1">OFFSET(ЛОТЫ!$E$26,X38,0,1,1)</f>
        <v>1.02</v>
      </c>
      <c r="W38" s="1" t="str">
        <f ca="1">OFFSET(ЛОТЫ!$E$28,X38,-1,1,1)</f>
        <v>К3=</v>
      </c>
      <c r="X38" s="1">
        <v>303</v>
      </c>
    </row>
    <row r="39" spans="2:24" ht="16.149999999999999" customHeight="1" x14ac:dyDescent="0.2">
      <c r="B39" s="68">
        <v>10</v>
      </c>
      <c r="C39" s="69" t="s">
        <v>21</v>
      </c>
      <c r="D39" s="68">
        <v>29</v>
      </c>
      <c r="E39" s="68">
        <v>1</v>
      </c>
      <c r="F39" s="68">
        <v>1</v>
      </c>
      <c r="G39" s="69">
        <v>2.5</v>
      </c>
      <c r="H39" s="68" t="s">
        <v>37</v>
      </c>
      <c r="I39" s="69" t="s">
        <v>22</v>
      </c>
      <c r="J39" s="69" t="s">
        <v>18</v>
      </c>
      <c r="K39" s="70">
        <f>INDEX(РАСЧЕТ!$B$22:$O$1073,MATCH($U39,РАСЧЕТ!$O$22:$O$1073,0),8)</f>
        <v>35.14</v>
      </c>
      <c r="L39" s="70">
        <f>INDEX(РАСЧЕТ!$B$22:$O$1073,MATCH($U39,РАСЧЕТ!$O$22:$O$1073,0),9)</f>
        <v>49</v>
      </c>
      <c r="M39" s="70">
        <f>INDEX(РАСЧЕТ!$B$22:$O$1073,MATCH($U39,РАСЧЕТ!$O$22:$O$1073,0),10)</f>
        <v>1.56</v>
      </c>
      <c r="N39" s="70">
        <f t="shared" ref="N39:N41" si="26">SUBTOTAL(9,K39:M39)</f>
        <v>85.7</v>
      </c>
      <c r="O39" s="70">
        <f>INDEX(РАСЧЕТ!$B$22:$O$1073,MATCH($U39,РАСЧЕТ!$O$22:$O$1073,0),12)</f>
        <v>32.880000000000003</v>
      </c>
      <c r="P39" s="70"/>
      <c r="Q39" s="70">
        <f t="shared" ref="Q39:Q41" si="27">SUM(N39:P39)</f>
        <v>118.58000000000001</v>
      </c>
      <c r="R39" s="77">
        <f ca="1">OFFSET(INDEX(РАСЧЕТ!$B$22:$O$1073,MATCH($U39,РАСЧЕТ!$O$22:$O$1073,0),13),1,0,1,1)</f>
        <v>1522.0501999999999</v>
      </c>
      <c r="S39" s="70"/>
      <c r="T39" s="71" t="s">
        <v>162</v>
      </c>
      <c r="U39" t="s">
        <v>207</v>
      </c>
    </row>
    <row r="40" spans="2:24" ht="16.149999999999999" customHeight="1" x14ac:dyDescent="0.2">
      <c r="B40" s="68" t="s">
        <v>46</v>
      </c>
      <c r="C40" s="69"/>
      <c r="D40" s="68"/>
      <c r="E40" s="68"/>
      <c r="F40" s="68"/>
      <c r="G40" s="69"/>
      <c r="H40" s="68" t="s">
        <v>43</v>
      </c>
      <c r="I40" s="69"/>
      <c r="J40" s="69" t="s">
        <v>17</v>
      </c>
      <c r="K40" s="70">
        <f>INDEX(РАСЧЕТ!$B$22:$O$1073,MATCH($U40,РАСЧЕТ!$O$22:$O$1073,0),8)</f>
        <v>26.35</v>
      </c>
      <c r="L40" s="70">
        <f>INDEX(РАСЧЕТ!$B$22:$O$1073,MATCH($U40,РАСЧЕТ!$O$22:$O$1073,0),9)</f>
        <v>67.400000000000006</v>
      </c>
      <c r="M40" s="70">
        <f>INDEX(РАСЧЕТ!$B$22:$O$1073,MATCH($U40,РАСЧЕТ!$O$22:$O$1073,0),10)</f>
        <v>9.69</v>
      </c>
      <c r="N40" s="70">
        <f t="shared" si="26"/>
        <v>103.44</v>
      </c>
      <c r="O40" s="70">
        <f>INDEX(РАСЧЕТ!$B$22:$O$1073,MATCH($U40,РАСЧЕТ!$O$22:$O$1073,0),12)</f>
        <v>39.1</v>
      </c>
      <c r="P40" s="70"/>
      <c r="Q40" s="70">
        <f t="shared" si="27"/>
        <v>142.54</v>
      </c>
      <c r="R40" s="77">
        <f ca="1">OFFSET(INDEX(РАСЧЕТ!$B$22:$O$1073,MATCH($U40,РАСЧЕТ!$O$22:$O$1073,0),13),1,0,1,1)</f>
        <v>8680.8883000000023</v>
      </c>
      <c r="S40" s="70"/>
      <c r="T40" s="70"/>
      <c r="U40" t="s">
        <v>208</v>
      </c>
    </row>
    <row r="41" spans="2:24" ht="16.149999999999999" customHeight="1" x14ac:dyDescent="0.2">
      <c r="B41" s="68" t="s">
        <v>46</v>
      </c>
      <c r="C41" s="69"/>
      <c r="D41" s="68"/>
      <c r="E41" s="68"/>
      <c r="F41" s="68"/>
      <c r="G41" s="69"/>
      <c r="H41" s="68">
        <v>75</v>
      </c>
      <c r="I41" s="69"/>
      <c r="J41" s="69" t="s">
        <v>19</v>
      </c>
      <c r="K41" s="70">
        <f>INDEX(РАСЧЕТ!$B$22:$O$1073,MATCH($U41,РАСЧЕТ!$O$22:$O$1073,0),8)</f>
        <v>4.99</v>
      </c>
      <c r="L41" s="70">
        <f>INDEX(РАСЧЕТ!$B$22:$O$1073,MATCH($U41,РАСЧЕТ!$O$22:$O$1073,0),9)</f>
        <v>28.78</v>
      </c>
      <c r="M41" s="70">
        <f>INDEX(РАСЧЕТ!$B$22:$O$1073,MATCH($U41,РАСЧЕТ!$O$22:$O$1073,0),10)</f>
        <v>3.29</v>
      </c>
      <c r="N41" s="70">
        <f t="shared" si="26"/>
        <v>37.06</v>
      </c>
      <c r="O41" s="70">
        <f>INDEX(РАСЧЕТ!$B$22:$O$1073,MATCH($U41,РАСЧЕТ!$O$22:$O$1073,0),12)</f>
        <v>26.43</v>
      </c>
      <c r="P41" s="70"/>
      <c r="Q41" s="70">
        <f t="shared" si="27"/>
        <v>63.49</v>
      </c>
      <c r="R41" s="77">
        <f ca="1">OFFSET(INDEX(РАСЧЕТ!$B$22:$O$1073,MATCH($U41,РАСЧЕТ!$O$22:$O$1073,0),13),1,0,1,1)</f>
        <v>1782.3068000000003</v>
      </c>
      <c r="S41" s="70"/>
      <c r="T41" s="70"/>
      <c r="U41" t="s">
        <v>209</v>
      </c>
    </row>
    <row r="42" spans="2:24" ht="16.149999999999999" customHeight="1" x14ac:dyDescent="0.2">
      <c r="B42" s="68" t="s">
        <v>46</v>
      </c>
      <c r="C42" s="69"/>
      <c r="D42" s="72"/>
      <c r="E42" s="72"/>
      <c r="F42" s="72"/>
      <c r="G42" s="73"/>
      <c r="H42" s="68"/>
      <c r="I42" s="73"/>
      <c r="J42" s="73" t="s">
        <v>15</v>
      </c>
      <c r="K42" s="74">
        <f>SUM(K39:K41)</f>
        <v>66.48</v>
      </c>
      <c r="L42" s="74">
        <f t="shared" ref="L42:R42" si="28">SUM(L39:L41)</f>
        <v>145.18</v>
      </c>
      <c r="M42" s="74">
        <f t="shared" si="28"/>
        <v>14.54</v>
      </c>
      <c r="N42" s="74">
        <f t="shared" si="28"/>
        <v>226.2</v>
      </c>
      <c r="O42" s="74">
        <f t="shared" si="28"/>
        <v>98.41</v>
      </c>
      <c r="P42" s="74">
        <f t="shared" si="28"/>
        <v>0</v>
      </c>
      <c r="Q42" s="74">
        <f t="shared" si="28"/>
        <v>324.61</v>
      </c>
      <c r="R42" s="75">
        <f t="shared" ca="1" si="28"/>
        <v>11985.245300000002</v>
      </c>
      <c r="S42" s="74">
        <f ca="1">W42</f>
        <v>0</v>
      </c>
      <c r="T42" s="74"/>
      <c r="U42" t="s">
        <v>210</v>
      </c>
      <c r="V42" s="1">
        <f ca="1">OFFSET(ЛОТЫ!$E$26,X42,0,1,1)</f>
        <v>0</v>
      </c>
      <c r="W42" s="1">
        <f ca="1">OFFSET(ЛОТЫ!$E$28,X42,-1,1,1)</f>
        <v>0</v>
      </c>
      <c r="X42" s="1">
        <v>340</v>
      </c>
    </row>
    <row r="43" spans="2:24" ht="16.149999999999999" customHeight="1" x14ac:dyDescent="0.2">
      <c r="B43" s="68">
        <v>11</v>
      </c>
      <c r="C43" s="69" t="s">
        <v>21</v>
      </c>
      <c r="D43" s="68">
        <v>29</v>
      </c>
      <c r="E43" s="68">
        <v>2</v>
      </c>
      <c r="F43" s="68">
        <v>1</v>
      </c>
      <c r="G43" s="69">
        <v>1.2</v>
      </c>
      <c r="H43" s="68" t="s">
        <v>37</v>
      </c>
      <c r="I43" s="69" t="s">
        <v>22</v>
      </c>
      <c r="J43" s="69" t="s">
        <v>17</v>
      </c>
      <c r="K43" s="70">
        <f>INDEX(РАСЧЕТ!$B$22:$O$1073,MATCH($U43,РАСЧЕТ!$O$22:$O$1073,0),8)</f>
        <v>23.6</v>
      </c>
      <c r="L43" s="70">
        <f>INDEX(РАСЧЕТ!$B$22:$O$1073,MATCH($U43,РАСЧЕТ!$O$22:$O$1073,0),9)</f>
        <v>91.91</v>
      </c>
      <c r="M43" s="70">
        <f>INDEX(РАСЧЕТ!$B$22:$O$1073,MATCH($U43,РАСЧЕТ!$O$22:$O$1073,0),10)</f>
        <v>22.23</v>
      </c>
      <c r="N43" s="70">
        <f>SUBTOTAL(9,K43:M43)</f>
        <v>137.73999999999998</v>
      </c>
      <c r="O43" s="70">
        <f>INDEX(РАСЧЕТ!$B$22:$O$1073,MATCH($U43,РАСЧЕТ!$O$22:$O$1073,0),12)</f>
        <v>54.9</v>
      </c>
      <c r="P43" s="70"/>
      <c r="Q43" s="70">
        <f>SUM(N43:P43)</f>
        <v>192.64</v>
      </c>
      <c r="R43" s="77">
        <f ca="1">OFFSET(INDEX(РАСЧЕТ!$B$22:$O$1073,MATCH($U43,РАСЧЕТ!$O$22:$O$1073,0),13),1,0,1,1)</f>
        <v>10863.741799999998</v>
      </c>
      <c r="S43" s="70"/>
      <c r="T43" s="71" t="s">
        <v>162</v>
      </c>
      <c r="U43" t="s">
        <v>211</v>
      </c>
    </row>
    <row r="44" spans="2:24" ht="16.149999999999999" customHeight="1" x14ac:dyDescent="0.2">
      <c r="B44" s="68" t="s">
        <v>46</v>
      </c>
      <c r="C44" s="69"/>
      <c r="D44" s="72"/>
      <c r="E44" s="72"/>
      <c r="F44" s="72"/>
      <c r="G44" s="73"/>
      <c r="H44" s="68" t="s">
        <v>39</v>
      </c>
      <c r="I44" s="73"/>
      <c r="J44" s="73" t="s">
        <v>15</v>
      </c>
      <c r="K44" s="74">
        <f>SUM(K43)</f>
        <v>23.6</v>
      </c>
      <c r="L44" s="74">
        <f t="shared" ref="L44:R44" si="29">SUM(L43)</f>
        <v>91.91</v>
      </c>
      <c r="M44" s="74">
        <f t="shared" si="29"/>
        <v>22.23</v>
      </c>
      <c r="N44" s="74">
        <f t="shared" si="29"/>
        <v>137.73999999999998</v>
      </c>
      <c r="O44" s="74">
        <f t="shared" si="29"/>
        <v>54.9</v>
      </c>
      <c r="P44" s="74">
        <f t="shared" si="29"/>
        <v>0</v>
      </c>
      <c r="Q44" s="74">
        <f t="shared" si="29"/>
        <v>192.64</v>
      </c>
      <c r="R44" s="75">
        <f t="shared" ca="1" si="29"/>
        <v>10863.741799999998</v>
      </c>
      <c r="S44" s="74">
        <f ca="1">W44</f>
        <v>0</v>
      </c>
      <c r="T44" s="74"/>
      <c r="U44" t="s">
        <v>212</v>
      </c>
      <c r="V44" s="1">
        <f ca="1">OFFSET(ЛОТЫ!$E$26,X44,0,1,1)</f>
        <v>0</v>
      </c>
      <c r="W44" s="1">
        <f ca="1">OFFSET(ЛОТЫ!$E$28,X44,-1,1,1)</f>
        <v>0</v>
      </c>
      <c r="X44" s="1">
        <v>377</v>
      </c>
    </row>
    <row r="45" spans="2:24" ht="16.149999999999999" customHeight="1" x14ac:dyDescent="0.2">
      <c r="B45" s="68">
        <v>12</v>
      </c>
      <c r="C45" s="69" t="s">
        <v>21</v>
      </c>
      <c r="D45" s="68">
        <v>29</v>
      </c>
      <c r="E45" s="68">
        <v>5</v>
      </c>
      <c r="F45" s="68">
        <v>1</v>
      </c>
      <c r="G45" s="69">
        <v>5.2</v>
      </c>
      <c r="H45" s="68" t="s">
        <v>37</v>
      </c>
      <c r="I45" s="69" t="s">
        <v>22</v>
      </c>
      <c r="J45" s="69" t="s">
        <v>17</v>
      </c>
      <c r="K45" s="70">
        <f>INDEX(РАСЧЕТ!$B$22:$O$1073,MATCH($U45,РАСЧЕТ!$O$22:$O$1073,0),8)</f>
        <v>121.5</v>
      </c>
      <c r="L45" s="70">
        <f>INDEX(РАСЧЕТ!$B$22:$O$1073,MATCH($U45,РАСЧЕТ!$O$22:$O$1073,0),9)</f>
        <v>479.3</v>
      </c>
      <c r="M45" s="70">
        <f>INDEX(РАСЧЕТ!$B$22:$O$1073,MATCH($U45,РАСЧЕТ!$O$22:$O$1073,0),10)</f>
        <v>113.1</v>
      </c>
      <c r="N45" s="70">
        <f>SUBTOTAL(9,K45:M45)</f>
        <v>713.9</v>
      </c>
      <c r="O45" s="70">
        <f>INDEX(РАСЧЕТ!$B$22:$O$1073,MATCH($U45,РАСЧЕТ!$O$22:$O$1073,0),12)</f>
        <v>283.25</v>
      </c>
      <c r="P45" s="70"/>
      <c r="Q45" s="70">
        <f>SUM(N45:P45)</f>
        <v>997.15</v>
      </c>
      <c r="R45" s="77">
        <f ca="1">OFFSET(INDEX(РАСЧЕТ!$B$22:$O$1073,MATCH($U45,РАСЧЕТ!$O$22:$O$1073,0),13),1,0,1,1)</f>
        <v>56353.458000000006</v>
      </c>
      <c r="S45" s="70"/>
      <c r="T45" s="71" t="s">
        <v>162</v>
      </c>
      <c r="U45" t="s">
        <v>213</v>
      </c>
    </row>
    <row r="46" spans="2:24" ht="16.149999999999999" customHeight="1" x14ac:dyDescent="0.2">
      <c r="B46" s="68" t="s">
        <v>46</v>
      </c>
      <c r="C46" s="69"/>
      <c r="D46" s="72"/>
      <c r="E46" s="72"/>
      <c r="F46" s="72"/>
      <c r="G46" s="73"/>
      <c r="H46" s="68" t="s">
        <v>39</v>
      </c>
      <c r="I46" s="73"/>
      <c r="J46" s="73" t="s">
        <v>15</v>
      </c>
      <c r="K46" s="74">
        <f>SUM(K45)</f>
        <v>121.5</v>
      </c>
      <c r="L46" s="74">
        <f t="shared" ref="L46:R46" si="30">SUM(L45)</f>
        <v>479.3</v>
      </c>
      <c r="M46" s="74">
        <f t="shared" si="30"/>
        <v>113.1</v>
      </c>
      <c r="N46" s="74">
        <f t="shared" si="30"/>
        <v>713.9</v>
      </c>
      <c r="O46" s="74">
        <f t="shared" si="30"/>
        <v>283.25</v>
      </c>
      <c r="P46" s="74">
        <f t="shared" si="30"/>
        <v>0</v>
      </c>
      <c r="Q46" s="74">
        <f t="shared" si="30"/>
        <v>997.15</v>
      </c>
      <c r="R46" s="75">
        <f t="shared" ca="1" si="30"/>
        <v>56353.458000000006</v>
      </c>
      <c r="S46" s="74">
        <f ca="1">W46</f>
        <v>0</v>
      </c>
      <c r="T46" s="74"/>
      <c r="U46" t="s">
        <v>214</v>
      </c>
      <c r="V46" s="1">
        <f ca="1">OFFSET(ЛОТЫ!$E$26,X46,0,1,1)</f>
        <v>0</v>
      </c>
      <c r="W46" s="1">
        <f ca="1">OFFSET(ЛОТЫ!$E$28,X46,-1,1,1)</f>
        <v>0</v>
      </c>
      <c r="X46" s="1">
        <v>414</v>
      </c>
    </row>
    <row r="47" spans="2:24" ht="16.149999999999999" customHeight="1" x14ac:dyDescent="0.2">
      <c r="B47" s="68">
        <v>13</v>
      </c>
      <c r="C47" s="69" t="s">
        <v>21</v>
      </c>
      <c r="D47" s="68">
        <v>56</v>
      </c>
      <c r="E47" s="68">
        <v>19</v>
      </c>
      <c r="F47" s="68">
        <v>1</v>
      </c>
      <c r="G47" s="69">
        <v>9.6</v>
      </c>
      <c r="H47" s="68" t="s">
        <v>37</v>
      </c>
      <c r="I47" s="69" t="s">
        <v>22</v>
      </c>
      <c r="J47" s="69" t="s">
        <v>18</v>
      </c>
      <c r="K47" s="70">
        <f>INDEX(РАСЧЕТ!$B$22:$O$1073,MATCH($U47,РАСЧЕТ!$O$22:$O$1073,0),8)</f>
        <v>201.87</v>
      </c>
      <c r="L47" s="70">
        <f>INDEX(РАСЧЕТ!$B$22:$O$1073,MATCH($U47,РАСЧЕТ!$O$22:$O$1073,0),9)</f>
        <v>345.87</v>
      </c>
      <c r="M47" s="70">
        <f>INDEX(РАСЧЕТ!$B$22:$O$1073,MATCH($U47,РАСЧЕТ!$O$22:$O$1073,0),10)</f>
        <v>10.26</v>
      </c>
      <c r="N47" s="70">
        <f t="shared" ref="N47:N49" si="31">SUBTOTAL(9,K47:M47)</f>
        <v>558</v>
      </c>
      <c r="O47" s="70">
        <f>INDEX(РАСЧЕТ!$B$22:$O$1073,MATCH($U47,РАСЧЕТ!$O$22:$O$1073,0),12)</f>
        <v>240.12</v>
      </c>
      <c r="P47" s="70"/>
      <c r="Q47" s="70">
        <f t="shared" ref="Q47:Q49" si="32">SUM(N47:P47)</f>
        <v>798.12</v>
      </c>
      <c r="R47" s="77">
        <f ca="1">OFFSET(INDEX(РАСЧЕТ!$B$22:$O$1073,MATCH($U47,РАСЧЕТ!$O$22:$O$1073,0),13),1,0,1,1)</f>
        <v>9790.9982999999993</v>
      </c>
      <c r="S47" s="70"/>
      <c r="T47" s="71" t="s">
        <v>163</v>
      </c>
      <c r="U47" t="s">
        <v>215</v>
      </c>
    </row>
    <row r="48" spans="2:24" ht="16.149999999999999" customHeight="1" x14ac:dyDescent="0.2">
      <c r="B48" s="68" t="s">
        <v>46</v>
      </c>
      <c r="C48" s="69"/>
      <c r="D48" s="68"/>
      <c r="E48" s="68"/>
      <c r="F48" s="68"/>
      <c r="G48" s="69"/>
      <c r="H48" s="68" t="s">
        <v>50</v>
      </c>
      <c r="I48" s="69"/>
      <c r="J48" s="69" t="s">
        <v>17</v>
      </c>
      <c r="K48" s="70">
        <f>INDEX(РАСЧЕТ!$B$22:$O$1073,MATCH($U48,РАСЧЕТ!$O$22:$O$1073,0),8)</f>
        <v>98.55</v>
      </c>
      <c r="L48" s="70">
        <f>INDEX(РАСЧЕТ!$B$22:$O$1073,MATCH($U48,РАСЧЕТ!$O$22:$O$1073,0),9)</f>
        <v>320.13</v>
      </c>
      <c r="M48" s="70">
        <f>INDEX(РАСЧЕТ!$B$22:$O$1073,MATCH($U48,РАСЧЕТ!$O$22:$O$1073,0),10)</f>
        <v>62.1</v>
      </c>
      <c r="N48" s="70">
        <f t="shared" si="31"/>
        <v>480.78000000000003</v>
      </c>
      <c r="O48" s="70">
        <f>INDEX(РАСЧЕТ!$B$22:$O$1073,MATCH($U48,РАСЧЕТ!$O$22:$O$1073,0),12)</f>
        <v>191.61</v>
      </c>
      <c r="P48" s="70"/>
      <c r="Q48" s="70">
        <f t="shared" si="32"/>
        <v>672.3900000000001</v>
      </c>
      <c r="R48" s="77">
        <f ca="1">OFFSET(INDEX(РАСЧЕТ!$B$22:$O$1073,MATCH($U48,РАСЧЕТ!$O$22:$O$1073,0),13),1,0,1,1)</f>
        <v>39013.803899999999</v>
      </c>
      <c r="S48" s="70"/>
      <c r="T48" s="70"/>
      <c r="U48" t="s">
        <v>216</v>
      </c>
    </row>
    <row r="49" spans="2:24" ht="16.149999999999999" customHeight="1" x14ac:dyDescent="0.2">
      <c r="B49" s="68" t="s">
        <v>46</v>
      </c>
      <c r="C49" s="69"/>
      <c r="D49" s="68"/>
      <c r="E49" s="68"/>
      <c r="F49" s="68"/>
      <c r="G49" s="69"/>
      <c r="H49" s="68">
        <v>50</v>
      </c>
      <c r="I49" s="69"/>
      <c r="J49" s="69" t="s">
        <v>19</v>
      </c>
      <c r="K49" s="70">
        <f>INDEX(РАСЧЕТ!$B$22:$O$1073,MATCH($U49,РАСЧЕТ!$O$22:$O$1073,0),8)</f>
        <v>8</v>
      </c>
      <c r="L49" s="70">
        <f>INDEX(РАСЧЕТ!$B$22:$O$1073,MATCH($U49,РАСЧЕТ!$O$22:$O$1073,0),9)</f>
        <v>84.06</v>
      </c>
      <c r="M49" s="70">
        <f>INDEX(РАСЧЕТ!$B$22:$O$1073,MATCH($U49,РАСЧЕТ!$O$22:$O$1073,0),10)</f>
        <v>17.149999999999999</v>
      </c>
      <c r="N49" s="70">
        <f t="shared" si="31"/>
        <v>109.21000000000001</v>
      </c>
      <c r="O49" s="70">
        <f>INDEX(РАСЧЕТ!$B$22:$O$1073,MATCH($U49,РАСЧЕТ!$O$22:$O$1073,0),12)</f>
        <v>86.64</v>
      </c>
      <c r="P49" s="70"/>
      <c r="Q49" s="70">
        <f t="shared" si="32"/>
        <v>195.85000000000002</v>
      </c>
      <c r="R49" s="77">
        <f ca="1">OFFSET(INDEX(РАСЧЕТ!$B$22:$O$1073,MATCH($U49,РАСЧЕТ!$O$22:$O$1073,0),13),1,0,1,1)</f>
        <v>4975.3476000000001</v>
      </c>
      <c r="S49" s="70"/>
      <c r="T49" s="70"/>
      <c r="U49" t="s">
        <v>217</v>
      </c>
    </row>
    <row r="50" spans="2:24" ht="16.149999999999999" customHeight="1" x14ac:dyDescent="0.2">
      <c r="B50" s="68" t="s">
        <v>46</v>
      </c>
      <c r="C50" s="69"/>
      <c r="D50" s="68"/>
      <c r="E50" s="68"/>
      <c r="F50" s="68"/>
      <c r="G50" s="69"/>
      <c r="H50" s="68"/>
      <c r="I50" s="69"/>
      <c r="J50" s="73" t="s">
        <v>15</v>
      </c>
      <c r="K50" s="74">
        <f>SUM(K47:K49)</f>
        <v>308.42</v>
      </c>
      <c r="L50" s="74">
        <f t="shared" ref="L50:R50" si="33">SUM(L47:L49)</f>
        <v>750.06</v>
      </c>
      <c r="M50" s="74">
        <f t="shared" si="33"/>
        <v>89.509999999999991</v>
      </c>
      <c r="N50" s="74">
        <f t="shared" si="33"/>
        <v>1147.99</v>
      </c>
      <c r="O50" s="74">
        <f t="shared" si="33"/>
        <v>518.37</v>
      </c>
      <c r="P50" s="74">
        <f t="shared" si="33"/>
        <v>0</v>
      </c>
      <c r="Q50" s="74">
        <f t="shared" si="33"/>
        <v>1666.3600000000001</v>
      </c>
      <c r="R50" s="75">
        <f t="shared" ca="1" si="33"/>
        <v>53780.149799999999</v>
      </c>
      <c r="S50" s="74">
        <f ca="1">W50</f>
        <v>0</v>
      </c>
      <c r="T50" s="74"/>
      <c r="U50" t="s">
        <v>218</v>
      </c>
      <c r="V50" s="1">
        <f ca="1">OFFSET(ЛОТЫ!$E$26,X50,0,1,1)</f>
        <v>0</v>
      </c>
      <c r="W50" s="1">
        <f ca="1">OFFSET(ЛОТЫ!$E$28,X50,-1,1,1)</f>
        <v>0</v>
      </c>
      <c r="X50" s="1">
        <v>451</v>
      </c>
    </row>
    <row r="51" spans="2:24" ht="16.149999999999999" customHeight="1" x14ac:dyDescent="0.2">
      <c r="B51" s="68">
        <v>14</v>
      </c>
      <c r="C51" s="69" t="s">
        <v>21</v>
      </c>
      <c r="D51" s="68">
        <v>80</v>
      </c>
      <c r="E51" s="68">
        <v>1</v>
      </c>
      <c r="F51" s="68">
        <v>1</v>
      </c>
      <c r="G51" s="69">
        <v>5.7</v>
      </c>
      <c r="H51" s="68" t="s">
        <v>37</v>
      </c>
      <c r="I51" s="69" t="s">
        <v>22</v>
      </c>
      <c r="J51" s="69" t="s">
        <v>18</v>
      </c>
      <c r="K51" s="70">
        <f>INDEX(РАСЧЕТ!$B$22:$O$1073,MATCH($U51,РАСЧЕТ!$O$22:$O$1073,0),8)</f>
        <v>162.68</v>
      </c>
      <c r="L51" s="70">
        <f>INDEX(РАСЧЕТ!$B$22:$O$1073,MATCH($U51,РАСЧЕТ!$O$22:$O$1073,0),9)</f>
        <v>229.04</v>
      </c>
      <c r="M51" s="70">
        <f>INDEX(РАСЧЕТ!$B$22:$O$1073,MATCH($U51,РАСЧЕТ!$O$22:$O$1073,0),10)</f>
        <v>11.52</v>
      </c>
      <c r="N51" s="70">
        <f t="shared" ref="N51:N52" si="34">SUBTOTAL(9,K51:M51)</f>
        <v>403.24</v>
      </c>
      <c r="O51" s="70">
        <f>INDEX(РАСЧЕТ!$B$22:$O$1073,MATCH($U51,РАСЧЕТ!$O$22:$O$1073,0),12)</f>
        <v>220.68</v>
      </c>
      <c r="P51" s="74"/>
      <c r="Q51" s="70">
        <f t="shared" ref="Q51:Q52" si="35">SUM(N51:P51)</f>
        <v>623.92000000000007</v>
      </c>
      <c r="R51" s="77">
        <f ca="1">OFFSET(INDEX(РАСЧЕТ!$B$22:$O$1073,MATCH($U51,РАСЧЕТ!$O$22:$O$1073,0),13),1,0,1,1)</f>
        <v>7149.9856000000009</v>
      </c>
      <c r="S51" s="70"/>
      <c r="T51" s="71" t="s">
        <v>163</v>
      </c>
      <c r="U51" t="s">
        <v>219</v>
      </c>
    </row>
    <row r="52" spans="2:24" ht="16.149999999999999" customHeight="1" x14ac:dyDescent="0.2">
      <c r="B52" s="68" t="s">
        <v>46</v>
      </c>
      <c r="C52" s="69"/>
      <c r="D52" s="68"/>
      <c r="E52" s="68"/>
      <c r="F52" s="68"/>
      <c r="G52" s="69"/>
      <c r="H52" s="68" t="s">
        <v>28</v>
      </c>
      <c r="I52" s="69"/>
      <c r="J52" s="69" t="s">
        <v>17</v>
      </c>
      <c r="K52" s="70">
        <f>INDEX(РАСЧЕТ!$B$22:$O$1073,MATCH($U52,РАСЧЕТ!$O$22:$O$1073,0),8)</f>
        <v>27.6</v>
      </c>
      <c r="L52" s="70">
        <f>INDEX(РАСЧЕТ!$B$22:$O$1073,MATCH($U52,РАСЧЕТ!$O$22:$O$1073,0),9)</f>
        <v>115.32</v>
      </c>
      <c r="M52" s="70">
        <f>INDEX(РАСЧЕТ!$B$22:$O$1073,MATCH($U52,РАСЧЕТ!$O$22:$O$1073,0),10)</f>
        <v>19.079999999999998</v>
      </c>
      <c r="N52" s="70">
        <f t="shared" si="34"/>
        <v>162</v>
      </c>
      <c r="O52" s="70">
        <f>INDEX(РАСЧЕТ!$B$22:$O$1073,MATCH($U52,РАСЧЕТ!$O$22:$O$1073,0),12)</f>
        <v>102.36</v>
      </c>
      <c r="P52" s="74"/>
      <c r="Q52" s="70">
        <f t="shared" si="35"/>
        <v>264.36</v>
      </c>
      <c r="R52" s="77">
        <f ca="1">OFFSET(INDEX(РАСЧЕТ!$B$22:$O$1073,MATCH($U52,РАСЧЕТ!$O$22:$O$1073,0),13),1,0,1,1)</f>
        <v>13275.016799999999</v>
      </c>
      <c r="S52" s="70"/>
      <c r="T52" s="70"/>
      <c r="U52" t="s">
        <v>220</v>
      </c>
    </row>
    <row r="53" spans="2:24" ht="16.149999999999999" customHeight="1" x14ac:dyDescent="0.2">
      <c r="B53" s="68" t="s">
        <v>46</v>
      </c>
      <c r="C53" s="69"/>
      <c r="D53" s="72"/>
      <c r="E53" s="72"/>
      <c r="F53" s="72"/>
      <c r="G53" s="73"/>
      <c r="H53" s="68">
        <v>45</v>
      </c>
      <c r="I53" s="73"/>
      <c r="J53" s="73" t="s">
        <v>15</v>
      </c>
      <c r="K53" s="74">
        <f>SUM(K51:K52)</f>
        <v>190.28</v>
      </c>
      <c r="L53" s="74">
        <f t="shared" ref="L53:R53" si="36">SUM(L51:L52)</f>
        <v>344.36</v>
      </c>
      <c r="M53" s="74">
        <f t="shared" si="36"/>
        <v>30.599999999999998</v>
      </c>
      <c r="N53" s="74">
        <f t="shared" si="36"/>
        <v>565.24</v>
      </c>
      <c r="O53" s="74">
        <f t="shared" si="36"/>
        <v>323.04000000000002</v>
      </c>
      <c r="P53" s="74">
        <f t="shared" si="36"/>
        <v>0</v>
      </c>
      <c r="Q53" s="74">
        <f t="shared" si="36"/>
        <v>888.28000000000009</v>
      </c>
      <c r="R53" s="75">
        <f t="shared" ca="1" si="36"/>
        <v>20425.002400000001</v>
      </c>
      <c r="S53" s="74">
        <f ca="1">W53</f>
        <v>0</v>
      </c>
      <c r="T53" s="74"/>
      <c r="U53" t="s">
        <v>221</v>
      </c>
      <c r="V53" s="1">
        <f ca="1">OFFSET(ЛОТЫ!$E$26,X53,0,1,1)</f>
        <v>0</v>
      </c>
      <c r="W53" s="1">
        <f ca="1">OFFSET(ЛОТЫ!$E$28,X53,-1,1,1)</f>
        <v>0</v>
      </c>
      <c r="X53" s="1">
        <v>488</v>
      </c>
    </row>
    <row r="54" spans="2:24" ht="16.149999999999999" customHeight="1" x14ac:dyDescent="0.2">
      <c r="B54" s="68">
        <v>15</v>
      </c>
      <c r="C54" s="69" t="s">
        <v>26</v>
      </c>
      <c r="D54" s="68">
        <v>6</v>
      </c>
      <c r="E54" s="68">
        <v>4</v>
      </c>
      <c r="F54" s="68">
        <v>1</v>
      </c>
      <c r="G54" s="69">
        <v>10</v>
      </c>
      <c r="H54" s="68" t="s">
        <v>37</v>
      </c>
      <c r="I54" s="69" t="s">
        <v>22</v>
      </c>
      <c r="J54" s="69" t="s">
        <v>18</v>
      </c>
      <c r="K54" s="70">
        <f>INDEX(РАСЧЕТ!$B$22:$O$1073,MATCH($U54,РАСЧЕТ!$O$22:$O$1073,0),8)</f>
        <v>248.9</v>
      </c>
      <c r="L54" s="70">
        <f>INDEX(РАСЧЕТ!$B$22:$O$1073,MATCH($U54,РАСЧЕТ!$O$22:$O$1073,0),9)</f>
        <v>177.9</v>
      </c>
      <c r="M54" s="70">
        <f>INDEX(РАСЧЕТ!$B$22:$O$1073,MATCH($U54,РАСЧЕТ!$O$22:$O$1073,0),10)</f>
        <v>6.6</v>
      </c>
      <c r="N54" s="70">
        <f t="shared" ref="N54:N56" si="37">SUBTOTAL(9,K54:M54)</f>
        <v>433.40000000000003</v>
      </c>
      <c r="O54" s="70">
        <f>INDEX(РАСЧЕТ!$B$22:$O$1073,MATCH($U54,РАСЧЕТ!$O$22:$O$1073,0),12)</f>
        <v>815.1</v>
      </c>
      <c r="P54" s="70"/>
      <c r="Q54" s="70">
        <f t="shared" ref="Q54:Q56" si="38">SUM(N54:P54)</f>
        <v>1248.5</v>
      </c>
      <c r="R54" s="77">
        <f ca="1">OFFSET(INDEX(РАСЧЕТ!$B$22:$O$1073,MATCH($U54,РАСЧЕТ!$O$22:$O$1073,0),13),1,0,1,1)</f>
        <v>8386.25</v>
      </c>
      <c r="S54" s="70"/>
      <c r="T54" s="71" t="s">
        <v>164</v>
      </c>
      <c r="U54" t="s">
        <v>222</v>
      </c>
    </row>
    <row r="55" spans="2:24" ht="16.149999999999999" customHeight="1" x14ac:dyDescent="0.2">
      <c r="B55" s="68" t="s">
        <v>46</v>
      </c>
      <c r="C55" s="69"/>
      <c r="D55" s="68"/>
      <c r="E55" s="68"/>
      <c r="F55" s="68"/>
      <c r="G55" s="69"/>
      <c r="H55" s="68" t="s">
        <v>40</v>
      </c>
      <c r="I55" s="69"/>
      <c r="J55" s="69" t="s">
        <v>17</v>
      </c>
      <c r="K55" s="70">
        <f>INDEX(РАСЧЕТ!$B$22:$O$1073,MATCH($U55,РАСЧЕТ!$O$22:$O$1073,0),8)</f>
        <v>33</v>
      </c>
      <c r="L55" s="70">
        <f>INDEX(РАСЧЕТ!$B$22:$O$1073,MATCH($U55,РАСЧЕТ!$O$22:$O$1073,0),9)</f>
        <v>120.5</v>
      </c>
      <c r="M55" s="70">
        <f>INDEX(РАСЧЕТ!$B$22:$O$1073,MATCH($U55,РАСЧЕТ!$O$22:$O$1073,0),10)</f>
        <v>6.3</v>
      </c>
      <c r="N55" s="70">
        <f t="shared" si="37"/>
        <v>159.80000000000001</v>
      </c>
      <c r="O55" s="70">
        <f>INDEX(РАСЧЕТ!$B$22:$O$1073,MATCH($U55,РАСЧЕТ!$O$22:$O$1073,0),12)</f>
        <v>242.8</v>
      </c>
      <c r="P55" s="70"/>
      <c r="Q55" s="70">
        <f t="shared" si="38"/>
        <v>402.6</v>
      </c>
      <c r="R55" s="77">
        <f ca="1">OFFSET(INDEX(РАСЧЕТ!$B$22:$O$1073,MATCH($U55,РАСЧЕТ!$O$22:$O$1073,0),13),1,0,1,1)</f>
        <v>14628.18</v>
      </c>
      <c r="S55" s="70"/>
      <c r="T55" s="70"/>
      <c r="U55" t="s">
        <v>223</v>
      </c>
    </row>
    <row r="56" spans="2:24" ht="16.149999999999999" customHeight="1" x14ac:dyDescent="0.2">
      <c r="B56" s="68" t="s">
        <v>46</v>
      </c>
      <c r="C56" s="69"/>
      <c r="D56" s="68"/>
      <c r="E56" s="68"/>
      <c r="F56" s="68"/>
      <c r="G56" s="69"/>
      <c r="H56" s="68">
        <v>45</v>
      </c>
      <c r="I56" s="69"/>
      <c r="J56" s="69" t="s">
        <v>19</v>
      </c>
      <c r="K56" s="70">
        <f>INDEX(РАСЧЕТ!$B$22:$O$1073,MATCH($U56,РАСЧЕТ!$O$22:$O$1073,0),8)</f>
        <v>1.1200000000000001</v>
      </c>
      <c r="L56" s="70">
        <f>INDEX(РАСЧЕТ!$B$22:$O$1073,MATCH($U56,РАСЧЕТ!$O$22:$O$1073,0),9)</f>
        <v>6.91</v>
      </c>
      <c r="M56" s="70">
        <f>INDEX(РАСЧЕТ!$B$22:$O$1073,MATCH($U56,РАСЧЕТ!$O$22:$O$1073,0),10)</f>
        <v>1.32</v>
      </c>
      <c r="N56" s="70">
        <f t="shared" si="37"/>
        <v>9.3500000000000014</v>
      </c>
      <c r="O56" s="70">
        <f>INDEX(РАСЧЕТ!$B$22:$O$1073,MATCH($U56,РАСЧЕТ!$O$22:$O$1073,0),12)</f>
        <v>15.68</v>
      </c>
      <c r="P56" s="70"/>
      <c r="Q56" s="70">
        <f t="shared" si="38"/>
        <v>25.03</v>
      </c>
      <c r="R56" s="77">
        <f ca="1">OFFSET(INDEX(РАСЧЕТ!$B$22:$O$1073,MATCH($U56,РАСЧЕТ!$O$22:$O$1073,0),13),1,0,1,1)</f>
        <v>447.63349999999997</v>
      </c>
      <c r="S56" s="70"/>
      <c r="T56" s="70"/>
      <c r="U56" t="s">
        <v>224</v>
      </c>
    </row>
    <row r="57" spans="2:24" ht="16.149999999999999" customHeight="1" x14ac:dyDescent="0.2">
      <c r="B57" s="68" t="s">
        <v>46</v>
      </c>
      <c r="C57" s="69"/>
      <c r="D57" s="68"/>
      <c r="E57" s="72"/>
      <c r="F57" s="72"/>
      <c r="G57" s="73"/>
      <c r="H57" s="68"/>
      <c r="I57" s="73"/>
      <c r="J57" s="73" t="s">
        <v>15</v>
      </c>
      <c r="K57" s="74">
        <f>SUM(K54:K56)</f>
        <v>283.02</v>
      </c>
      <c r="L57" s="74">
        <f t="shared" ref="L57:R57" si="39">SUM(L54:L56)</f>
        <v>305.31</v>
      </c>
      <c r="M57" s="74">
        <f t="shared" si="39"/>
        <v>14.219999999999999</v>
      </c>
      <c r="N57" s="74">
        <f t="shared" si="39"/>
        <v>602.55000000000007</v>
      </c>
      <c r="O57" s="74">
        <f t="shared" si="39"/>
        <v>1073.5800000000002</v>
      </c>
      <c r="P57" s="74">
        <f t="shared" si="39"/>
        <v>0</v>
      </c>
      <c r="Q57" s="74">
        <f t="shared" si="39"/>
        <v>1676.1299999999999</v>
      </c>
      <c r="R57" s="75">
        <f t="shared" ca="1" si="39"/>
        <v>23462.0635</v>
      </c>
      <c r="S57" s="74">
        <f ca="1">W57</f>
        <v>0</v>
      </c>
      <c r="T57" s="74"/>
      <c r="U57" t="s">
        <v>225</v>
      </c>
      <c r="V57" s="1">
        <f ca="1">OFFSET(ЛОТЫ!$E$26,X57,0,1,1)</f>
        <v>0</v>
      </c>
      <c r="W57" s="1">
        <f ca="1">OFFSET(ЛОТЫ!$E$28,X57,-1,1,1)</f>
        <v>0</v>
      </c>
      <c r="X57" s="1">
        <v>525</v>
      </c>
    </row>
    <row r="58" spans="2:24" ht="16.149999999999999" customHeight="1" x14ac:dyDescent="0.2">
      <c r="B58" s="68">
        <v>16</v>
      </c>
      <c r="C58" s="69" t="s">
        <v>26</v>
      </c>
      <c r="D58" s="68">
        <v>6</v>
      </c>
      <c r="E58" s="68">
        <v>6</v>
      </c>
      <c r="F58" s="68">
        <v>1</v>
      </c>
      <c r="G58" s="69">
        <v>10</v>
      </c>
      <c r="H58" s="68" t="s">
        <v>37</v>
      </c>
      <c r="I58" s="69" t="s">
        <v>22</v>
      </c>
      <c r="J58" s="69" t="s">
        <v>18</v>
      </c>
      <c r="K58" s="70">
        <f>INDEX(РАСЧЕТ!$B$22:$O$1073,MATCH($U58,РАСЧЕТ!$O$22:$O$1073,0),8)</f>
        <v>370.6</v>
      </c>
      <c r="L58" s="70">
        <f>INDEX(РАСЧЕТ!$B$22:$O$1073,MATCH($U58,РАСЧЕТ!$O$22:$O$1073,0),9)</f>
        <v>182</v>
      </c>
      <c r="M58" s="70">
        <f>INDEX(РАСЧЕТ!$B$22:$O$1073,MATCH($U58,РАСЧЕТ!$O$22:$O$1073,0),10)</f>
        <v>12.6</v>
      </c>
      <c r="N58" s="70">
        <f t="shared" ref="N58:N60" si="40">SUBTOTAL(9,K58:M58)</f>
        <v>565.20000000000005</v>
      </c>
      <c r="O58" s="70">
        <f>INDEX(РАСЧЕТ!$B$22:$O$1073,MATCH($U58,РАСЧЕТ!$O$22:$O$1073,0),12)</f>
        <v>797.4</v>
      </c>
      <c r="P58" s="70"/>
      <c r="Q58" s="70">
        <f t="shared" ref="Q58:Q60" si="41">SUM(N58:P58)</f>
        <v>1362.6</v>
      </c>
      <c r="R58" s="77">
        <f ca="1">OFFSET(INDEX(РАСЧЕТ!$B$22:$O$1073,MATCH($U58,РАСЧЕТ!$O$22:$O$1073,0),13),1,0,1,1)</f>
        <v>10995.276000000002</v>
      </c>
      <c r="S58" s="70"/>
      <c r="T58" s="71" t="s">
        <v>164</v>
      </c>
      <c r="U58" t="s">
        <v>226</v>
      </c>
    </row>
    <row r="59" spans="2:24" ht="16.149999999999999" customHeight="1" x14ac:dyDescent="0.2">
      <c r="B59" s="68" t="s">
        <v>46</v>
      </c>
      <c r="C59" s="69"/>
      <c r="D59" s="68"/>
      <c r="E59" s="68"/>
      <c r="F59" s="68"/>
      <c r="G59" s="69"/>
      <c r="H59" s="68" t="s">
        <v>41</v>
      </c>
      <c r="I59" s="69"/>
      <c r="J59" s="69" t="s">
        <v>17</v>
      </c>
      <c r="K59" s="70">
        <f>INDEX(РАСЧЕТ!$B$22:$O$1073,MATCH($U59,РАСЧЕТ!$O$22:$O$1073,0),8)</f>
        <v>19.5</v>
      </c>
      <c r="L59" s="70">
        <f>INDEX(РАСЧЕТ!$B$22:$O$1073,MATCH($U59,РАСЧЕТ!$O$22:$O$1073,0),9)</f>
        <v>30</v>
      </c>
      <c r="M59" s="70">
        <f>INDEX(РАСЧЕТ!$B$22:$O$1073,MATCH($U59,РАСЧЕТ!$O$22:$O$1073,0),10)</f>
        <v>2.7</v>
      </c>
      <c r="N59" s="70">
        <f t="shared" si="40"/>
        <v>52.2</v>
      </c>
      <c r="O59" s="70">
        <f>INDEX(РАСЧЕТ!$B$22:$O$1073,MATCH($U59,РАСЧЕТ!$O$22:$O$1073,0),12)</f>
        <v>121.6</v>
      </c>
      <c r="P59" s="70"/>
      <c r="Q59" s="70">
        <f t="shared" si="41"/>
        <v>173.8</v>
      </c>
      <c r="R59" s="77">
        <f ca="1">OFFSET(INDEX(РАСЧЕТ!$B$22:$O$1073,MATCH($U59,РАСЧЕТ!$O$22:$O$1073,0),13),1,0,1,1)</f>
        <v>5286.9270000000006</v>
      </c>
      <c r="S59" s="70"/>
      <c r="T59" s="70"/>
      <c r="U59" t="s">
        <v>227</v>
      </c>
    </row>
    <row r="60" spans="2:24" ht="16.149999999999999" customHeight="1" x14ac:dyDescent="0.2">
      <c r="B60" s="68" t="s">
        <v>46</v>
      </c>
      <c r="C60" s="69"/>
      <c r="D60" s="68"/>
      <c r="E60" s="68"/>
      <c r="F60" s="68"/>
      <c r="G60" s="69"/>
      <c r="H60" s="68">
        <v>45</v>
      </c>
      <c r="I60" s="69"/>
      <c r="J60" s="69" t="s">
        <v>19</v>
      </c>
      <c r="K60" s="70">
        <f>INDEX(РАСЧЕТ!$B$22:$O$1073,MATCH($U60,РАСЧЕТ!$O$22:$O$1073,0),8)</f>
        <v>0.43</v>
      </c>
      <c r="L60" s="70">
        <f>INDEX(РАСЧЕТ!$B$22:$O$1073,MATCH($U60,РАСЧЕТ!$O$22:$O$1073,0),9)</f>
        <v>29.47</v>
      </c>
      <c r="M60" s="70">
        <f>INDEX(РАСЧЕТ!$B$22:$O$1073,MATCH($U60,РАСЧЕТ!$O$22:$O$1073,0),10)</f>
        <v>4.83</v>
      </c>
      <c r="N60" s="70">
        <f t="shared" si="40"/>
        <v>34.729999999999997</v>
      </c>
      <c r="O60" s="70">
        <f>INDEX(РАСЧЕТ!$B$22:$O$1073,MATCH($U60,РАСЧЕТ!$O$22:$O$1073,0),12)</f>
        <v>52.51</v>
      </c>
      <c r="P60" s="70"/>
      <c r="Q60" s="70">
        <f t="shared" si="41"/>
        <v>87.24</v>
      </c>
      <c r="R60" s="77">
        <f ca="1">OFFSET(INDEX(РАСЧЕТ!$B$22:$O$1073,MATCH($U60,РАСЧЕТ!$O$22:$O$1073,0),13),1,0,1,1)</f>
        <v>1591.7081000000001</v>
      </c>
      <c r="S60" s="70"/>
      <c r="T60" s="70"/>
      <c r="U60" t="s">
        <v>228</v>
      </c>
    </row>
    <row r="61" spans="2:24" ht="16.149999999999999" customHeight="1" x14ac:dyDescent="0.2">
      <c r="B61" s="68" t="s">
        <v>46</v>
      </c>
      <c r="C61" s="69"/>
      <c r="D61" s="68"/>
      <c r="E61" s="72"/>
      <c r="F61" s="72"/>
      <c r="G61" s="73"/>
      <c r="H61" s="68"/>
      <c r="I61" s="73"/>
      <c r="J61" s="73" t="s">
        <v>15</v>
      </c>
      <c r="K61" s="74">
        <f>SUM(K58:K60)</f>
        <v>390.53000000000003</v>
      </c>
      <c r="L61" s="74">
        <f t="shared" ref="L61:R61" si="42">SUM(L58:L60)</f>
        <v>241.47</v>
      </c>
      <c r="M61" s="74">
        <f t="shared" si="42"/>
        <v>20.130000000000003</v>
      </c>
      <c r="N61" s="74">
        <f t="shared" si="42"/>
        <v>652.13000000000011</v>
      </c>
      <c r="O61" s="74">
        <f t="shared" si="42"/>
        <v>971.51</v>
      </c>
      <c r="P61" s="74">
        <f t="shared" si="42"/>
        <v>0</v>
      </c>
      <c r="Q61" s="74">
        <f t="shared" si="42"/>
        <v>1623.6399999999999</v>
      </c>
      <c r="R61" s="75">
        <f t="shared" ca="1" si="42"/>
        <v>17873.911100000001</v>
      </c>
      <c r="S61" s="74">
        <f ca="1">W61</f>
        <v>0</v>
      </c>
      <c r="T61" s="74"/>
      <c r="U61" t="s">
        <v>229</v>
      </c>
      <c r="V61" s="1">
        <f ca="1">OFFSET(ЛОТЫ!$E$26,X61,0,1,1)</f>
        <v>0</v>
      </c>
      <c r="W61" s="1">
        <f ca="1">OFFSET(ЛОТЫ!$E$28,X61,-1,1,1)</f>
        <v>0</v>
      </c>
      <c r="X61" s="1">
        <v>562</v>
      </c>
    </row>
    <row r="62" spans="2:24" ht="16.149999999999999" customHeight="1" x14ac:dyDescent="0.2">
      <c r="B62" s="68">
        <v>17</v>
      </c>
      <c r="C62" s="69" t="s">
        <v>26</v>
      </c>
      <c r="D62" s="68">
        <v>45</v>
      </c>
      <c r="E62" s="68">
        <v>7</v>
      </c>
      <c r="F62" s="68">
        <v>1</v>
      </c>
      <c r="G62" s="69">
        <v>10</v>
      </c>
      <c r="H62" s="68" t="s">
        <v>37</v>
      </c>
      <c r="I62" s="69" t="s">
        <v>22</v>
      </c>
      <c r="J62" s="69" t="s">
        <v>18</v>
      </c>
      <c r="K62" s="70">
        <f>INDEX(РАСЧЕТ!$B$22:$O$1073,MATCH($U62,РАСЧЕТ!$O$22:$O$1073,0),8)</f>
        <v>423.5</v>
      </c>
      <c r="L62" s="70">
        <f>INDEX(РАСЧЕТ!$B$22:$O$1073,MATCH($U62,РАСЧЕТ!$O$22:$O$1073,0),9)</f>
        <v>154.1</v>
      </c>
      <c r="M62" s="70">
        <f>INDEX(РАСЧЕТ!$B$22:$O$1073,MATCH($U62,РАСЧЕТ!$O$22:$O$1073,0),10)</f>
        <v>3</v>
      </c>
      <c r="N62" s="70">
        <f t="shared" ref="N62:N64" si="43">SUBTOTAL(9,K62:M62)</f>
        <v>580.6</v>
      </c>
      <c r="O62" s="70">
        <f>INDEX(РАСЧЕТ!$B$22:$O$1073,MATCH($U62,РАСЧЕТ!$O$22:$O$1073,0),12)</f>
        <v>339.5</v>
      </c>
      <c r="P62" s="70"/>
      <c r="Q62" s="70">
        <f t="shared" ref="Q62:Q64" si="44">SUM(N62:P62)</f>
        <v>920.1</v>
      </c>
      <c r="R62" s="77">
        <f ca="1">OFFSET(INDEX(РАСЧЕТ!$B$22:$O$1073,MATCH($U62,РАСЧЕТ!$O$22:$O$1073,0),13),1,0,1,1)</f>
        <v>11336.320000000002</v>
      </c>
      <c r="S62" s="70"/>
      <c r="T62" s="71" t="s">
        <v>164</v>
      </c>
      <c r="U62" t="s">
        <v>230</v>
      </c>
    </row>
    <row r="63" spans="2:24" ht="16.149999999999999" customHeight="1" x14ac:dyDescent="0.2">
      <c r="B63" s="68" t="s">
        <v>46</v>
      </c>
      <c r="C63" s="69"/>
      <c r="D63" s="68"/>
      <c r="E63" s="68"/>
      <c r="F63" s="68"/>
      <c r="G63" s="69"/>
      <c r="H63" s="68" t="s">
        <v>36</v>
      </c>
      <c r="I63" s="69"/>
      <c r="J63" s="69" t="s">
        <v>17</v>
      </c>
      <c r="K63" s="70">
        <f>INDEX(РАСЧЕТ!$B$22:$O$1073,MATCH($U63,РАСЧЕТ!$O$22:$O$1073,0),8)</f>
        <v>39</v>
      </c>
      <c r="L63" s="70">
        <f>INDEX(РАСЧЕТ!$B$22:$O$1073,MATCH($U63,РАСЧЕТ!$O$22:$O$1073,0),9)</f>
        <v>73.599999999999994</v>
      </c>
      <c r="M63" s="70">
        <f>INDEX(РАСЧЕТ!$B$22:$O$1073,MATCH($U63,РАСЧЕТ!$O$22:$O$1073,0),10)</f>
        <v>7.2</v>
      </c>
      <c r="N63" s="70">
        <f t="shared" si="43"/>
        <v>119.8</v>
      </c>
      <c r="O63" s="70">
        <f>INDEX(РАСЧЕТ!$B$22:$O$1073,MATCH($U63,РАСЧЕТ!$O$22:$O$1073,0),12)</f>
        <v>445.1</v>
      </c>
      <c r="P63" s="70"/>
      <c r="Q63" s="70">
        <f t="shared" si="44"/>
        <v>564.9</v>
      </c>
      <c r="R63" s="77">
        <f ca="1">OFFSET(INDEX(РАСЧЕТ!$B$22:$O$1073,MATCH($U63,РАСЧЕТ!$O$22:$O$1073,0),13),1,0,1,1)</f>
        <v>12942.204000000002</v>
      </c>
      <c r="S63" s="70"/>
      <c r="T63" s="70"/>
      <c r="U63" t="s">
        <v>231</v>
      </c>
    </row>
    <row r="64" spans="2:24" ht="16.149999999999999" customHeight="1" x14ac:dyDescent="0.2">
      <c r="B64" s="68" t="s">
        <v>46</v>
      </c>
      <c r="C64" s="69"/>
      <c r="D64" s="68"/>
      <c r="E64" s="68"/>
      <c r="F64" s="68"/>
      <c r="G64" s="69"/>
      <c r="H64" s="68">
        <v>50</v>
      </c>
      <c r="I64" s="69"/>
      <c r="J64" s="69" t="s">
        <v>19</v>
      </c>
      <c r="K64" s="70">
        <f>INDEX(РАСЧЕТ!$B$22:$O$1073,MATCH($U64,РАСЧЕТ!$O$22:$O$1073,0),8)</f>
        <v>0</v>
      </c>
      <c r="L64" s="70">
        <f>INDEX(РАСЧЕТ!$B$22:$O$1073,MATCH($U64,РАСЧЕТ!$O$22:$O$1073,0),9)</f>
        <v>6.51</v>
      </c>
      <c r="M64" s="70">
        <f>INDEX(РАСЧЕТ!$B$22:$O$1073,MATCH($U64,РАСЧЕТ!$O$22:$O$1073,0),10)</f>
        <v>2.95</v>
      </c>
      <c r="N64" s="70">
        <f t="shared" si="43"/>
        <v>9.4600000000000009</v>
      </c>
      <c r="O64" s="70">
        <f>INDEX(РАСЧЕТ!$B$22:$O$1073,MATCH($U64,РАСЧЕТ!$O$22:$O$1073,0),12)</f>
        <v>8.84</v>
      </c>
      <c r="P64" s="70"/>
      <c r="Q64" s="70">
        <f t="shared" si="44"/>
        <v>18.3</v>
      </c>
      <c r="R64" s="77">
        <f ca="1">OFFSET(INDEX(РАСЧЕТ!$B$22:$O$1073,MATCH($U64,РАСЧЕТ!$O$22:$O$1073,0),13),1,0,1,1)</f>
        <v>387.02009999999996</v>
      </c>
      <c r="S64" s="70"/>
      <c r="T64" s="70"/>
      <c r="U64" t="s">
        <v>232</v>
      </c>
    </row>
    <row r="65" spans="2:27" ht="16.149999999999999" customHeight="1" x14ac:dyDescent="0.2">
      <c r="B65" s="68" t="s">
        <v>46</v>
      </c>
      <c r="C65" s="69"/>
      <c r="D65" s="68"/>
      <c r="E65" s="72"/>
      <c r="F65" s="72"/>
      <c r="G65" s="73"/>
      <c r="H65" s="68"/>
      <c r="I65" s="73"/>
      <c r="J65" s="73" t="s">
        <v>15</v>
      </c>
      <c r="K65" s="74">
        <f>SUM(K62:K64)</f>
        <v>462.5</v>
      </c>
      <c r="L65" s="74">
        <f t="shared" ref="L65:R65" si="45">SUM(L62:L64)</f>
        <v>234.20999999999998</v>
      </c>
      <c r="M65" s="74">
        <f t="shared" si="45"/>
        <v>13.149999999999999</v>
      </c>
      <c r="N65" s="74">
        <f t="shared" si="45"/>
        <v>709.86</v>
      </c>
      <c r="O65" s="74">
        <f t="shared" si="45"/>
        <v>793.44</v>
      </c>
      <c r="P65" s="74">
        <f t="shared" si="45"/>
        <v>0</v>
      </c>
      <c r="Q65" s="74">
        <f t="shared" si="45"/>
        <v>1503.3</v>
      </c>
      <c r="R65" s="75">
        <f t="shared" ca="1" si="45"/>
        <v>24665.544100000006</v>
      </c>
      <c r="S65" s="74">
        <f ca="1">W65</f>
        <v>0</v>
      </c>
      <c r="T65" s="74"/>
      <c r="U65" t="s">
        <v>233</v>
      </c>
      <c r="V65" s="1">
        <f ca="1">OFFSET(ЛОТЫ!$E$26,X65,0,1,1)</f>
        <v>0</v>
      </c>
      <c r="W65" s="1">
        <f ca="1">OFFSET(ЛОТЫ!$E$28,X65,-1,1,1)</f>
        <v>0</v>
      </c>
      <c r="X65" s="1">
        <v>599</v>
      </c>
    </row>
    <row r="66" spans="2:27" ht="16.149999999999999" customHeight="1" x14ac:dyDescent="0.2">
      <c r="B66" s="68">
        <v>18</v>
      </c>
      <c r="C66" s="69" t="s">
        <v>26</v>
      </c>
      <c r="D66" s="68">
        <v>68</v>
      </c>
      <c r="E66" s="68">
        <v>4</v>
      </c>
      <c r="F66" s="68">
        <v>1</v>
      </c>
      <c r="G66" s="69">
        <v>10</v>
      </c>
      <c r="H66" s="68" t="s">
        <v>37</v>
      </c>
      <c r="I66" s="69" t="s">
        <v>22</v>
      </c>
      <c r="J66" s="69" t="s">
        <v>18</v>
      </c>
      <c r="K66" s="70">
        <f>INDEX(РАСЧЕТ!$B$22:$O$1073,MATCH($U66,РАСЧЕТ!$O$22:$O$1073,0),8)</f>
        <v>249.1</v>
      </c>
      <c r="L66" s="70">
        <f>INDEX(РАСЧЕТ!$B$22:$O$1073,MATCH($U66,РАСЧЕТ!$O$22:$O$1073,0),9)</f>
        <v>184.7</v>
      </c>
      <c r="M66" s="70">
        <f>INDEX(РАСЧЕТ!$B$22:$O$1073,MATCH($U66,РАСЧЕТ!$O$22:$O$1073,0),10)</f>
        <v>5.4</v>
      </c>
      <c r="N66" s="70">
        <f t="shared" ref="N66:N68" si="46">SUBTOTAL(9,K66:M66)</f>
        <v>439.19999999999993</v>
      </c>
      <c r="O66" s="70">
        <f>INDEX(РАСЧЕТ!$B$22:$O$1073,MATCH($U66,РАСЧЕТ!$O$22:$O$1073,0),12)</f>
        <v>678.5</v>
      </c>
      <c r="P66" s="70"/>
      <c r="Q66" s="70">
        <f t="shared" ref="Q66:Q68" si="47">SUM(N66:P66)</f>
        <v>1117.6999999999998</v>
      </c>
      <c r="R66" s="77">
        <f ca="1">OFFSET(INDEX(РАСЧЕТ!$B$22:$O$1073,MATCH($U66,РАСЧЕТ!$O$22:$O$1073,0),13),1,0,1,1)</f>
        <v>8417.8860000000004</v>
      </c>
      <c r="S66" s="70"/>
      <c r="T66" s="71" t="s">
        <v>165</v>
      </c>
      <c r="U66" t="s">
        <v>234</v>
      </c>
    </row>
    <row r="67" spans="2:27" ht="16.149999999999999" customHeight="1" x14ac:dyDescent="0.2">
      <c r="B67" s="68" t="s">
        <v>46</v>
      </c>
      <c r="C67" s="69"/>
      <c r="D67" s="68"/>
      <c r="E67" s="68"/>
      <c r="F67" s="68"/>
      <c r="G67" s="69"/>
      <c r="H67" s="68" t="s">
        <v>36</v>
      </c>
      <c r="I67" s="69"/>
      <c r="J67" s="69" t="s">
        <v>17</v>
      </c>
      <c r="K67" s="70">
        <f>INDEX(РАСЧЕТ!$B$22:$O$1073,MATCH($U67,РАСЧЕТ!$O$22:$O$1073,0),8)</f>
        <v>18</v>
      </c>
      <c r="L67" s="70">
        <f>INDEX(РАСЧЕТ!$B$22:$O$1073,MATCH($U67,РАСЧЕТ!$O$22:$O$1073,0),9)</f>
        <v>59</v>
      </c>
      <c r="M67" s="70">
        <f>INDEX(РАСЧЕТ!$B$22:$O$1073,MATCH($U67,РАСЧЕТ!$O$22:$O$1073,0),10)</f>
        <v>3.6</v>
      </c>
      <c r="N67" s="70">
        <f t="shared" si="46"/>
        <v>80.599999999999994</v>
      </c>
      <c r="O67" s="70">
        <f>INDEX(РАСЧЕТ!$B$22:$O$1073,MATCH($U67,РАСЧЕТ!$O$22:$O$1073,0),12)</f>
        <v>198</v>
      </c>
      <c r="P67" s="70"/>
      <c r="Q67" s="70">
        <f t="shared" si="47"/>
        <v>278.60000000000002</v>
      </c>
      <c r="R67" s="77">
        <f ca="1">OFFSET(INDEX(РАСЧЕТ!$B$22:$O$1073,MATCH($U67,РАСЧЕТ!$O$22:$O$1073,0),13),1,0,1,1)</f>
        <v>7871.1119999999992</v>
      </c>
      <c r="S67" s="70"/>
      <c r="T67" s="70"/>
      <c r="U67" t="s">
        <v>235</v>
      </c>
    </row>
    <row r="68" spans="2:27" ht="16.149999999999999" customHeight="1" x14ac:dyDescent="0.2">
      <c r="B68" s="68" t="s">
        <v>46</v>
      </c>
      <c r="C68" s="69"/>
      <c r="D68" s="68"/>
      <c r="E68" s="68"/>
      <c r="F68" s="68"/>
      <c r="G68" s="69"/>
      <c r="H68" s="68">
        <v>45</v>
      </c>
      <c r="I68" s="69"/>
      <c r="J68" s="69" t="s">
        <v>19</v>
      </c>
      <c r="K68" s="70">
        <f>INDEX(РАСЧЕТ!$B$22:$O$1073,MATCH($U68,РАСЧЕТ!$O$22:$O$1073,0),8)</f>
        <v>0.26</v>
      </c>
      <c r="L68" s="70">
        <f>INDEX(РАСЧЕТ!$B$22:$O$1073,MATCH($U68,РАСЧЕТ!$O$22:$O$1073,0),9)</f>
        <v>12.3</v>
      </c>
      <c r="M68" s="70">
        <f>INDEX(РАСЧЕТ!$B$22:$O$1073,MATCH($U68,РАСЧЕТ!$O$22:$O$1073,0),10)</f>
        <v>1.93</v>
      </c>
      <c r="N68" s="70">
        <f t="shared" si="46"/>
        <v>14.49</v>
      </c>
      <c r="O68" s="70">
        <f>INDEX(РАСЧЕТ!$B$22:$O$1073,MATCH($U68,РАСЧЕТ!$O$22:$O$1073,0),12)</f>
        <v>18.57</v>
      </c>
      <c r="P68" s="70"/>
      <c r="Q68" s="70">
        <f t="shared" si="47"/>
        <v>33.06</v>
      </c>
      <c r="R68" s="77">
        <f ca="1">OFFSET(INDEX(РАСЧЕТ!$B$22:$O$1073,MATCH($U68,РАСЧЕТ!$O$22:$O$1073,0),13),1,0,1,1)</f>
        <v>663.14549999999997</v>
      </c>
      <c r="S68" s="70"/>
      <c r="T68" s="70"/>
      <c r="U68" t="s">
        <v>236</v>
      </c>
      <c r="AA68" s="119"/>
    </row>
    <row r="69" spans="2:27" ht="16.149999999999999" customHeight="1" x14ac:dyDescent="0.2">
      <c r="B69" s="68" t="s">
        <v>46</v>
      </c>
      <c r="C69" s="69"/>
      <c r="D69" s="68"/>
      <c r="E69" s="72"/>
      <c r="F69" s="72"/>
      <c r="G69" s="73"/>
      <c r="H69" s="68"/>
      <c r="I69" s="73"/>
      <c r="J69" s="73" t="s">
        <v>15</v>
      </c>
      <c r="K69" s="74">
        <f>SUM(K66:K68)</f>
        <v>267.36</v>
      </c>
      <c r="L69" s="74">
        <f t="shared" ref="L69:R69" si="48">SUM(L66:L68)</f>
        <v>256</v>
      </c>
      <c r="M69" s="74">
        <f t="shared" si="48"/>
        <v>10.93</v>
      </c>
      <c r="N69" s="74">
        <f t="shared" si="48"/>
        <v>534.29</v>
      </c>
      <c r="O69" s="74">
        <f t="shared" si="48"/>
        <v>895.07</v>
      </c>
      <c r="P69" s="74">
        <f t="shared" si="48"/>
        <v>0</v>
      </c>
      <c r="Q69" s="74">
        <f t="shared" si="48"/>
        <v>1429.3599999999997</v>
      </c>
      <c r="R69" s="75">
        <f t="shared" ca="1" si="48"/>
        <v>16952.143499999998</v>
      </c>
      <c r="S69" s="74">
        <f ca="1">W69</f>
        <v>0</v>
      </c>
      <c r="T69" s="74"/>
      <c r="U69" t="s">
        <v>237</v>
      </c>
      <c r="V69" s="1">
        <f ca="1">OFFSET(ЛОТЫ!$E$26,X69,0,1,1)</f>
        <v>0</v>
      </c>
      <c r="W69" s="1">
        <f ca="1">OFFSET(ЛОТЫ!$E$28,X69,-1,1,1)</f>
        <v>0</v>
      </c>
      <c r="X69" s="1">
        <v>636</v>
      </c>
      <c r="Z69" s="118"/>
      <c r="AA69" s="119"/>
    </row>
    <row r="70" spans="2:27" ht="16.149999999999999" customHeight="1" x14ac:dyDescent="0.2">
      <c r="B70" s="68">
        <v>19</v>
      </c>
      <c r="C70" s="69" t="s">
        <v>26</v>
      </c>
      <c r="D70" s="68">
        <v>73</v>
      </c>
      <c r="E70" s="68">
        <v>16</v>
      </c>
      <c r="F70" s="68">
        <v>1</v>
      </c>
      <c r="G70" s="69">
        <v>10</v>
      </c>
      <c r="H70" s="68" t="s">
        <v>37</v>
      </c>
      <c r="I70" s="69" t="s">
        <v>22</v>
      </c>
      <c r="J70" s="69" t="s">
        <v>18</v>
      </c>
      <c r="K70" s="70">
        <f>INDEX(РАСЧЕТ!$B$22:$O$1073,MATCH($U70,РАСЧЕТ!$O$22:$O$1073,0),8)</f>
        <v>267</v>
      </c>
      <c r="L70" s="70">
        <f>INDEX(РАСЧЕТ!$B$22:$O$1073,MATCH($U70,РАСЧЕТ!$O$22:$O$1073,0),9)</f>
        <v>206.8</v>
      </c>
      <c r="M70" s="70">
        <f>INDEX(РАСЧЕТ!$B$22:$O$1073,MATCH($U70,РАСЧЕТ!$O$22:$O$1073,0),10)</f>
        <v>6.6</v>
      </c>
      <c r="N70" s="70">
        <f t="shared" ref="N70:N72" si="49">SUBTOTAL(9,K70:M70)</f>
        <v>480.40000000000003</v>
      </c>
      <c r="O70" s="70">
        <f>INDEX(РАСЧЕТ!$B$22:$O$1073,MATCH($U70,РАСЧЕТ!$O$22:$O$1073,0),12)</f>
        <v>674.1</v>
      </c>
      <c r="P70" s="70"/>
      <c r="Q70" s="70">
        <f t="shared" ref="Q70:Q72" si="50">SUM(N70:P70)</f>
        <v>1154.5</v>
      </c>
      <c r="R70" s="77">
        <f ca="1">OFFSET(INDEX(РАСЧЕТ!$B$22:$O$1073,MATCH($U70,РАСЧЕТ!$O$22:$O$1073,0),13),1,0,1,1)</f>
        <v>9140.7489999999998</v>
      </c>
      <c r="S70" s="70"/>
      <c r="T70" s="71" t="s">
        <v>164</v>
      </c>
      <c r="U70" t="s">
        <v>238</v>
      </c>
      <c r="Z70" s="118"/>
      <c r="AA70" s="119"/>
    </row>
    <row r="71" spans="2:27" ht="16.149999999999999" customHeight="1" x14ac:dyDescent="0.2">
      <c r="B71" s="68" t="s">
        <v>46</v>
      </c>
      <c r="C71" s="69"/>
      <c r="D71" s="68"/>
      <c r="E71" s="68"/>
      <c r="F71" s="68"/>
      <c r="G71" s="69"/>
      <c r="H71" s="68" t="s">
        <v>42</v>
      </c>
      <c r="I71" s="69"/>
      <c r="J71" s="69" t="s">
        <v>17</v>
      </c>
      <c r="K71" s="70">
        <f>INDEX(РАСЧЕТ!$B$22:$O$1073,MATCH($U71,РАСЧЕТ!$O$22:$O$1073,0),8)</f>
        <v>13.5</v>
      </c>
      <c r="L71" s="70">
        <f>INDEX(РАСЧЕТ!$B$22:$O$1073,MATCH($U71,РАСЧЕТ!$O$22:$O$1073,0),9)</f>
        <v>62.9</v>
      </c>
      <c r="M71" s="70">
        <f>INDEX(РАСЧЕТ!$B$22:$O$1073,MATCH($U71,РАСЧЕТ!$O$22:$O$1073,0),10)</f>
        <v>3.6</v>
      </c>
      <c r="N71" s="70">
        <f t="shared" si="49"/>
        <v>80</v>
      </c>
      <c r="O71" s="70">
        <f>INDEX(РАСЧЕТ!$B$22:$O$1073,MATCH($U71,РАСЧЕТ!$O$22:$O$1073,0),12)</f>
        <v>166.5</v>
      </c>
      <c r="P71" s="70"/>
      <c r="Q71" s="70">
        <f t="shared" si="50"/>
        <v>246.5</v>
      </c>
      <c r="R71" s="77">
        <f ca="1">OFFSET(INDEX(РАСЧЕТ!$B$22:$O$1073,MATCH($U71,РАСЧЕТ!$O$22:$O$1073,0),13),1,0,1,1)</f>
        <v>7489.9350000000004</v>
      </c>
      <c r="S71" s="70"/>
      <c r="T71" s="70"/>
      <c r="U71" t="s">
        <v>239</v>
      </c>
      <c r="Z71" s="118"/>
    </row>
    <row r="72" spans="2:27" ht="16.149999999999999" customHeight="1" x14ac:dyDescent="0.2">
      <c r="B72" s="68" t="s">
        <v>46</v>
      </c>
      <c r="C72" s="69"/>
      <c r="D72" s="68"/>
      <c r="E72" s="68"/>
      <c r="F72" s="68"/>
      <c r="G72" s="69"/>
      <c r="H72" s="68">
        <v>50</v>
      </c>
      <c r="I72" s="69"/>
      <c r="J72" s="69" t="s">
        <v>19</v>
      </c>
      <c r="K72" s="70">
        <f>INDEX(РАСЧЕТ!$B$22:$O$1073,MATCH($U72,РАСЧЕТ!$O$22:$O$1073,0),8)</f>
        <v>0.17</v>
      </c>
      <c r="L72" s="70">
        <f>INDEX(РАСЧЕТ!$B$22:$O$1073,MATCH($U72,РАСЧЕТ!$O$22:$O$1073,0),9)</f>
        <v>8.5399999999999991</v>
      </c>
      <c r="M72" s="70">
        <f>INDEX(РАСЧЕТ!$B$22:$O$1073,MATCH($U72,РАСЧЕТ!$O$22:$O$1073,0),10)</f>
        <v>1.48</v>
      </c>
      <c r="N72" s="70">
        <f t="shared" si="49"/>
        <v>10.19</v>
      </c>
      <c r="O72" s="70">
        <f>INDEX(РАСЧЕТ!$B$22:$O$1073,MATCH($U72,РАСЧЕТ!$O$22:$O$1073,0),12)</f>
        <v>16.02</v>
      </c>
      <c r="P72" s="70"/>
      <c r="Q72" s="70">
        <f t="shared" si="50"/>
        <v>26.21</v>
      </c>
      <c r="R72" s="77">
        <f ca="1">OFFSET(INDEX(РАСЧЕТ!$B$22:$O$1073,MATCH($U72,РАСЧЕТ!$O$22:$O$1073,0),13),1,0,1,1)</f>
        <v>467.13549999999998</v>
      </c>
      <c r="S72" s="70"/>
      <c r="T72" s="70"/>
      <c r="U72" t="s">
        <v>240</v>
      </c>
      <c r="Z72" s="118"/>
      <c r="AA72" s="119"/>
    </row>
    <row r="73" spans="2:27" ht="16.149999999999999" customHeight="1" x14ac:dyDescent="0.2">
      <c r="B73" s="68" t="s">
        <v>46</v>
      </c>
      <c r="C73" s="69"/>
      <c r="D73" s="68"/>
      <c r="E73" s="72"/>
      <c r="F73" s="72"/>
      <c r="G73" s="73"/>
      <c r="H73" s="68"/>
      <c r="I73" s="73"/>
      <c r="J73" s="73" t="s">
        <v>15</v>
      </c>
      <c r="K73" s="74">
        <f>SUM(K70:K72)</f>
        <v>280.67</v>
      </c>
      <c r="L73" s="74">
        <f t="shared" ref="L73:R73" si="51">SUM(L70:L72)</f>
        <v>278.24</v>
      </c>
      <c r="M73" s="74">
        <f t="shared" si="51"/>
        <v>11.68</v>
      </c>
      <c r="N73" s="74">
        <f t="shared" si="51"/>
        <v>570.59000000000015</v>
      </c>
      <c r="O73" s="74">
        <f t="shared" si="51"/>
        <v>856.62</v>
      </c>
      <c r="P73" s="74">
        <f t="shared" si="51"/>
        <v>0</v>
      </c>
      <c r="Q73" s="74">
        <f t="shared" si="51"/>
        <v>1427.21</v>
      </c>
      <c r="R73" s="75">
        <f t="shared" ca="1" si="51"/>
        <v>17097.819500000001</v>
      </c>
      <c r="S73" s="74">
        <f ca="1">W73</f>
        <v>0</v>
      </c>
      <c r="T73" s="74"/>
      <c r="U73" t="s">
        <v>241</v>
      </c>
      <c r="V73" s="1">
        <f ca="1">OFFSET(ЛОТЫ!$E$26,X73,0,1,1)</f>
        <v>0</v>
      </c>
      <c r="W73" s="1">
        <f ca="1">OFFSET(ЛОТЫ!$E$28,X73,-1,1,1)</f>
        <v>0</v>
      </c>
      <c r="X73" s="1">
        <v>673</v>
      </c>
      <c r="Z73" s="118"/>
      <c r="AA73" s="119"/>
    </row>
    <row r="74" spans="2:27" ht="16.149999999999999" customHeight="1" x14ac:dyDescent="0.2">
      <c r="B74" s="68">
        <v>20</v>
      </c>
      <c r="C74" s="69" t="s">
        <v>32</v>
      </c>
      <c r="D74" s="68">
        <v>71</v>
      </c>
      <c r="E74" s="68">
        <v>24</v>
      </c>
      <c r="F74" s="68">
        <v>1</v>
      </c>
      <c r="G74" s="69">
        <v>10</v>
      </c>
      <c r="H74" s="68" t="s">
        <v>37</v>
      </c>
      <c r="I74" s="69" t="s">
        <v>22</v>
      </c>
      <c r="J74" s="69" t="s">
        <v>17</v>
      </c>
      <c r="K74" s="70">
        <f>INDEX(РАСЧЕТ!$B$22:$O$1073,MATCH($U74,РАСЧЕТ!$O$22:$O$1073,0),8)</f>
        <v>14</v>
      </c>
      <c r="L74" s="70">
        <f>INDEX(РАСЧЕТ!$B$22:$O$1073,MATCH($U74,РАСЧЕТ!$O$22:$O$1073,0),9)</f>
        <v>540.6</v>
      </c>
      <c r="M74" s="70">
        <f>INDEX(РАСЧЕТ!$B$22:$O$1073,MATCH($U74,РАСЧЕТ!$O$22:$O$1073,0),10)</f>
        <v>19.600000000000001</v>
      </c>
      <c r="N74" s="70">
        <f t="shared" ref="N74:N75" si="52">SUBTOTAL(9,K74:M74)</f>
        <v>574.20000000000005</v>
      </c>
      <c r="O74" s="70">
        <f>INDEX(РАСЧЕТ!$B$22:$O$1073,MATCH($U74,РАСЧЕТ!$O$22:$O$1073,0),12)</f>
        <v>166</v>
      </c>
      <c r="P74" s="70"/>
      <c r="Q74" s="70">
        <f t="shared" ref="Q74:Q75" si="53">SUM(N74:P74)</f>
        <v>740.2</v>
      </c>
      <c r="R74" s="77">
        <f ca="1">OFFSET(INDEX(РАСЧЕТ!$B$22:$O$1073,MATCH($U74,РАСЧЕТ!$O$22:$O$1073,0),13),1,0,1,1)</f>
        <v>45054.943999999996</v>
      </c>
      <c r="S74" s="70"/>
      <c r="T74" s="71" t="s">
        <v>166</v>
      </c>
      <c r="U74" t="s">
        <v>242</v>
      </c>
      <c r="Z74" s="118"/>
      <c r="AA74" s="119"/>
    </row>
    <row r="75" spans="2:27" ht="16.149999999999999" customHeight="1" x14ac:dyDescent="0.2">
      <c r="B75" s="68" t="s">
        <v>46</v>
      </c>
      <c r="C75" s="69"/>
      <c r="D75" s="68"/>
      <c r="E75" s="68"/>
      <c r="F75" s="68"/>
      <c r="G75" s="69"/>
      <c r="H75" s="68" t="s">
        <v>34</v>
      </c>
      <c r="I75" s="69"/>
      <c r="J75" s="69" t="s">
        <v>33</v>
      </c>
      <c r="K75" s="70">
        <f>INDEX(РАСЧЕТ!$B$22:$O$1073,MATCH($U75,РАСЧЕТ!$O$22:$O$1073,0),8)</f>
        <v>132.19999999999999</v>
      </c>
      <c r="L75" s="70">
        <f>INDEX(РАСЧЕТ!$B$22:$O$1073,MATCH($U75,РАСЧЕТ!$O$22:$O$1073,0),9)</f>
        <v>352</v>
      </c>
      <c r="M75" s="70">
        <f>INDEX(РАСЧЕТ!$B$22:$O$1073,MATCH($U75,РАСЧЕТ!$O$22:$O$1073,0),10)</f>
        <v>21.4</v>
      </c>
      <c r="N75" s="70">
        <f t="shared" si="52"/>
        <v>505.59999999999997</v>
      </c>
      <c r="O75" s="70">
        <f>INDEX(РАСЧЕТ!$B$22:$O$1073,MATCH($U75,РАСЧЕТ!$O$22:$O$1073,0),12)</f>
        <v>200.3</v>
      </c>
      <c r="P75" s="70"/>
      <c r="Q75" s="70">
        <f t="shared" si="53"/>
        <v>705.9</v>
      </c>
      <c r="R75" s="77">
        <f ca="1">OFFSET(INDEX(РАСЧЕТ!$B$22:$O$1073,MATCH($U75,РАСЧЕТ!$O$22:$O$1073,0),13),1,0,1,1)</f>
        <v>25768.972999999994</v>
      </c>
      <c r="S75" s="70"/>
      <c r="T75" s="70"/>
      <c r="U75" t="s">
        <v>243</v>
      </c>
      <c r="Z75" s="118"/>
    </row>
    <row r="76" spans="2:27" ht="16.149999999999999" customHeight="1" x14ac:dyDescent="0.2">
      <c r="B76" s="68" t="s">
        <v>46</v>
      </c>
      <c r="C76" s="69"/>
      <c r="D76" s="68"/>
      <c r="E76" s="72"/>
      <c r="F76" s="72"/>
      <c r="G76" s="73"/>
      <c r="H76" s="68">
        <v>65</v>
      </c>
      <c r="I76" s="73"/>
      <c r="J76" s="73" t="s">
        <v>15</v>
      </c>
      <c r="K76" s="74">
        <f>SUM(K74:K75)</f>
        <v>146.19999999999999</v>
      </c>
      <c r="L76" s="74">
        <f t="shared" ref="L76:R76" si="54">SUM(L74:L75)</f>
        <v>892.6</v>
      </c>
      <c r="M76" s="74">
        <f t="shared" si="54"/>
        <v>41</v>
      </c>
      <c r="N76" s="74">
        <f t="shared" si="54"/>
        <v>1079.8</v>
      </c>
      <c r="O76" s="74">
        <f t="shared" si="54"/>
        <v>366.3</v>
      </c>
      <c r="P76" s="74">
        <f t="shared" si="54"/>
        <v>0</v>
      </c>
      <c r="Q76" s="74">
        <f t="shared" si="54"/>
        <v>1446.1</v>
      </c>
      <c r="R76" s="75">
        <f t="shared" ca="1" si="54"/>
        <v>70823.916999999987</v>
      </c>
      <c r="S76" s="74">
        <f ca="1">W76</f>
        <v>0</v>
      </c>
      <c r="T76" s="74"/>
      <c r="U76" t="s">
        <v>244</v>
      </c>
      <c r="V76" s="1">
        <f ca="1">OFFSET(ЛОТЫ!$E$26,X76,0,1,1)</f>
        <v>0</v>
      </c>
      <c r="W76" s="1">
        <f ca="1">OFFSET(ЛОТЫ!$E$28,X76,-1,1,1)</f>
        <v>0</v>
      </c>
      <c r="X76" s="1">
        <v>710</v>
      </c>
      <c r="Z76" s="118"/>
      <c r="AA76" s="119"/>
    </row>
    <row r="77" spans="2:27" ht="16.149999999999999" customHeight="1" x14ac:dyDescent="0.2">
      <c r="B77" s="68">
        <v>21</v>
      </c>
      <c r="C77" s="69" t="s">
        <v>32</v>
      </c>
      <c r="D77" s="68">
        <v>76</v>
      </c>
      <c r="E77" s="68">
        <v>3</v>
      </c>
      <c r="F77" s="68">
        <v>1</v>
      </c>
      <c r="G77" s="69">
        <v>10</v>
      </c>
      <c r="H77" s="68" t="s">
        <v>37</v>
      </c>
      <c r="I77" s="69" t="s">
        <v>22</v>
      </c>
      <c r="J77" s="69" t="s">
        <v>17</v>
      </c>
      <c r="K77" s="70">
        <f>INDEX(РАСЧЕТ!$B$22:$O$1073,MATCH($U77,РАСЧЕТ!$O$22:$O$1073,0),8)</f>
        <v>113</v>
      </c>
      <c r="L77" s="70">
        <f>INDEX(РАСЧЕТ!$B$22:$O$1073,MATCH($U77,РАСЧЕТ!$O$22:$O$1073,0),9)</f>
        <v>363</v>
      </c>
      <c r="M77" s="70">
        <f>INDEX(РАСЧЕТ!$B$22:$O$1073,MATCH($U77,РАСЧЕТ!$O$22:$O$1073,0),10)</f>
        <v>48.6</v>
      </c>
      <c r="N77" s="70">
        <f t="shared" ref="N77:N78" si="55">SUBTOTAL(9,K77:M77)</f>
        <v>524.6</v>
      </c>
      <c r="O77" s="70">
        <f>INDEX(РАСЧЕТ!$B$22:$O$1073,MATCH($U77,РАСЧЕТ!$O$22:$O$1073,0),12)</f>
        <v>229.2</v>
      </c>
      <c r="P77" s="70"/>
      <c r="Q77" s="70">
        <f t="shared" ref="Q77:Q78" si="56">SUM(N77:P77)</f>
        <v>753.8</v>
      </c>
      <c r="R77" s="77">
        <f ca="1">OFFSET(INDEX(РАСЧЕТ!$B$22:$O$1073,MATCH($U77,РАСЧЕТ!$O$22:$O$1073,0),13),1,0,1,1)</f>
        <v>43594.358</v>
      </c>
      <c r="S77" s="70"/>
      <c r="T77" s="71" t="s">
        <v>166</v>
      </c>
      <c r="U77" t="s">
        <v>245</v>
      </c>
      <c r="Z77" s="118"/>
    </row>
    <row r="78" spans="2:27" ht="16.149999999999999" customHeight="1" x14ac:dyDescent="0.2">
      <c r="B78" s="68" t="s">
        <v>46</v>
      </c>
      <c r="C78" s="69"/>
      <c r="D78" s="68"/>
      <c r="E78" s="68"/>
      <c r="F78" s="68"/>
      <c r="G78" s="69"/>
      <c r="H78" s="68" t="s">
        <v>34</v>
      </c>
      <c r="I78" s="69"/>
      <c r="J78" s="69" t="s">
        <v>33</v>
      </c>
      <c r="K78" s="70">
        <f>INDEX(РАСЧЕТ!$B$22:$O$1073,MATCH($U78,РАСЧЕТ!$O$22:$O$1073,0),8)</f>
        <v>252.9</v>
      </c>
      <c r="L78" s="70">
        <f>INDEX(РАСЧЕТ!$B$22:$O$1073,MATCH($U78,РАСЧЕТ!$O$22:$O$1073,0),9)</f>
        <v>507.2</v>
      </c>
      <c r="M78" s="70">
        <f>INDEX(РАСЧЕТ!$B$22:$O$1073,MATCH($U78,РАСЧЕТ!$O$22:$O$1073,0),10)</f>
        <v>28.9</v>
      </c>
      <c r="N78" s="70">
        <f t="shared" si="55"/>
        <v>789</v>
      </c>
      <c r="O78" s="70">
        <f>INDEX(РАСЧЕТ!$B$22:$O$1073,MATCH($U78,РАСЧЕТ!$O$22:$O$1073,0),12)</f>
        <v>514.9</v>
      </c>
      <c r="P78" s="70"/>
      <c r="Q78" s="70">
        <f t="shared" si="56"/>
        <v>1303.9000000000001</v>
      </c>
      <c r="R78" s="77">
        <f ca="1">OFFSET(INDEX(РАСЧЕТ!$B$22:$O$1073,MATCH($U78,РАСЧЕТ!$O$22:$O$1073,0),13),1,0,1,1)</f>
        <v>41392.521999999997</v>
      </c>
      <c r="S78" s="70"/>
      <c r="T78" s="70"/>
      <c r="U78" t="s">
        <v>246</v>
      </c>
      <c r="Z78" s="118"/>
    </row>
    <row r="79" spans="2:27" ht="16.149999999999999" customHeight="1" x14ac:dyDescent="0.2">
      <c r="B79" s="68" t="s">
        <v>46</v>
      </c>
      <c r="C79" s="69"/>
      <c r="D79" s="68"/>
      <c r="E79" s="72"/>
      <c r="F79" s="72"/>
      <c r="G79" s="73"/>
      <c r="H79" s="68">
        <v>65</v>
      </c>
      <c r="I79" s="73"/>
      <c r="J79" s="73" t="s">
        <v>15</v>
      </c>
      <c r="K79" s="74">
        <f>SUM(K77:K78)</f>
        <v>365.9</v>
      </c>
      <c r="L79" s="74">
        <f t="shared" ref="L79:R79" si="57">SUM(L77:L78)</f>
        <v>870.2</v>
      </c>
      <c r="M79" s="74">
        <f t="shared" si="57"/>
        <v>77.5</v>
      </c>
      <c r="N79" s="74">
        <f t="shared" si="57"/>
        <v>1313.6</v>
      </c>
      <c r="O79" s="74">
        <f t="shared" si="57"/>
        <v>744.09999999999991</v>
      </c>
      <c r="P79" s="74">
        <f t="shared" si="57"/>
        <v>0</v>
      </c>
      <c r="Q79" s="74">
        <f t="shared" si="57"/>
        <v>2057.6999999999998</v>
      </c>
      <c r="R79" s="75">
        <f t="shared" ca="1" si="57"/>
        <v>84986.880000000005</v>
      </c>
      <c r="S79" s="74">
        <f ca="1">W79</f>
        <v>0</v>
      </c>
      <c r="T79" s="74"/>
      <c r="U79" t="s">
        <v>247</v>
      </c>
      <c r="V79" s="1">
        <f ca="1">OFFSET(ЛОТЫ!$E$26,X79,0,1,1)</f>
        <v>0</v>
      </c>
      <c r="W79" s="1">
        <f ca="1">OFFSET(ЛОТЫ!$E$28,X79,-1,1,1)</f>
        <v>0</v>
      </c>
      <c r="X79" s="1">
        <v>747</v>
      </c>
      <c r="Z79" s="118"/>
      <c r="AA79" s="119"/>
    </row>
    <row r="80" spans="2:27" ht="16.149999999999999" customHeight="1" x14ac:dyDescent="0.2">
      <c r="B80" s="68" t="s">
        <v>46</v>
      </c>
      <c r="C80" s="69"/>
      <c r="D80" s="68"/>
      <c r="E80" s="68"/>
      <c r="F80" s="68"/>
      <c r="G80" s="69"/>
      <c r="H80" s="68"/>
      <c r="I80" s="69"/>
      <c r="J80" s="69"/>
      <c r="K80" s="70"/>
      <c r="L80" s="70"/>
      <c r="M80" s="70"/>
      <c r="N80" s="70"/>
      <c r="O80" s="70"/>
      <c r="P80" s="70"/>
      <c r="Q80" s="70"/>
      <c r="R80" s="77"/>
      <c r="S80" s="70"/>
      <c r="T80" s="70"/>
      <c r="U80" t="s">
        <v>248</v>
      </c>
      <c r="Z80" s="118"/>
      <c r="AA80" s="119"/>
    </row>
    <row r="81" spans="2:27" ht="16.149999999999999" customHeight="1" x14ac:dyDescent="0.2">
      <c r="B81" s="68"/>
      <c r="C81" s="73"/>
      <c r="D81" s="72" t="s">
        <v>20</v>
      </c>
      <c r="E81" s="72"/>
      <c r="F81" s="72"/>
      <c r="G81" s="73">
        <f>SUM(G7:G80)</f>
        <v>175.2</v>
      </c>
      <c r="H81" s="68"/>
      <c r="I81" s="73"/>
      <c r="J81" s="73"/>
      <c r="K81" s="74">
        <f t="shared" ref="K81:S81" si="58">SUM(K10,K13,K17,K22,K26,K31,K34,K36,K38,K42,K44,K46,K50,K53,K57,K61,K65,K69,K73,K76,K79)</f>
        <v>6242.19</v>
      </c>
      <c r="L81" s="74">
        <f t="shared" si="58"/>
        <v>10292.59</v>
      </c>
      <c r="M81" s="74">
        <f t="shared" si="58"/>
        <v>991.3399999999998</v>
      </c>
      <c r="N81" s="74">
        <f t="shared" si="58"/>
        <v>17526.12</v>
      </c>
      <c r="O81" s="74">
        <f t="shared" si="58"/>
        <v>12579.089999999998</v>
      </c>
      <c r="P81" s="74">
        <f t="shared" si="58"/>
        <v>0</v>
      </c>
      <c r="Q81" s="74">
        <f t="shared" si="58"/>
        <v>30105.21</v>
      </c>
      <c r="R81" s="75">
        <f t="shared" ca="1" si="58"/>
        <v>670990.94429999997</v>
      </c>
      <c r="S81" s="74">
        <f t="shared" ca="1" si="58"/>
        <v>238301.8</v>
      </c>
      <c r="T81" s="74"/>
      <c r="U81" t="s">
        <v>248</v>
      </c>
      <c r="Z81" s="118"/>
      <c r="AA81" s="119"/>
    </row>
    <row r="82" spans="2:27" x14ac:dyDescent="0.2">
      <c r="U82" t="s">
        <v>248</v>
      </c>
      <c r="Z82" s="118"/>
      <c r="AA82" s="119"/>
    </row>
    <row r="83" spans="2:27" x14ac:dyDescent="0.2">
      <c r="C83" s="81"/>
      <c r="D83" s="82"/>
      <c r="E83" s="82"/>
      <c r="F83" s="82" t="s">
        <v>171</v>
      </c>
      <c r="G83" s="81"/>
      <c r="H83" s="81"/>
      <c r="I83" s="81"/>
      <c r="J83" s="83"/>
      <c r="K83" s="82"/>
      <c r="L83" s="82"/>
      <c r="M83" s="82"/>
      <c r="N83" s="82"/>
      <c r="O83" s="81" t="s">
        <v>172</v>
      </c>
      <c r="P83" s="82"/>
      <c r="Q83" s="82"/>
      <c r="R83" s="84"/>
      <c r="U83" t="s">
        <v>248</v>
      </c>
      <c r="Z83" s="118"/>
      <c r="AA83" s="119"/>
    </row>
    <row r="84" spans="2:27" x14ac:dyDescent="0.2">
      <c r="C84" s="81"/>
      <c r="D84" s="82"/>
      <c r="E84" s="82"/>
      <c r="F84" s="82"/>
      <c r="G84" s="81"/>
      <c r="H84" s="81"/>
      <c r="I84" s="81"/>
      <c r="J84" s="83"/>
      <c r="K84" s="82"/>
      <c r="L84" s="82"/>
      <c r="M84" s="82"/>
      <c r="N84" s="82"/>
      <c r="O84" s="82"/>
      <c r="P84" s="82"/>
      <c r="Q84" s="82"/>
      <c r="R84" s="84"/>
      <c r="Z84" s="118"/>
      <c r="AA84" s="119"/>
    </row>
    <row r="85" spans="2:27" ht="12.75" customHeight="1" x14ac:dyDescent="0.2">
      <c r="C85" s="179" t="s">
        <v>173</v>
      </c>
      <c r="D85" s="180"/>
      <c r="E85" s="180"/>
      <c r="F85" s="180"/>
      <c r="G85" s="181" t="s">
        <v>174</v>
      </c>
      <c r="H85" s="181"/>
      <c r="I85" s="181"/>
      <c r="J85" s="85"/>
      <c r="K85" s="86"/>
      <c r="L85" s="82"/>
      <c r="M85" s="82"/>
      <c r="N85" s="82" t="s">
        <v>44</v>
      </c>
      <c r="O85" s="82"/>
      <c r="P85" s="82"/>
      <c r="Q85" s="82"/>
      <c r="R85" s="84"/>
      <c r="Z85" s="118"/>
      <c r="AA85" s="119"/>
    </row>
    <row r="86" spans="2:27" x14ac:dyDescent="0.2">
      <c r="C86" s="180"/>
      <c r="D86" s="180"/>
      <c r="E86" s="180"/>
      <c r="F86" s="180"/>
      <c r="G86" s="81"/>
      <c r="H86" s="81"/>
      <c r="I86" s="81"/>
      <c r="J86" s="83"/>
      <c r="K86" s="82"/>
      <c r="L86" s="182"/>
      <c r="M86" s="183"/>
      <c r="N86" s="183"/>
      <c r="O86" s="82"/>
      <c r="P86" s="82"/>
      <c r="Q86" s="82"/>
      <c r="R86" s="84"/>
      <c r="Z86" s="118"/>
      <c r="AA86" s="119"/>
    </row>
    <row r="87" spans="2:27" x14ac:dyDescent="0.2">
      <c r="C87" s="87"/>
      <c r="D87" s="88"/>
      <c r="E87" s="88"/>
      <c r="F87" s="88"/>
      <c r="M87" s="89"/>
      <c r="N87" s="89"/>
      <c r="Z87" s="118"/>
      <c r="AA87" s="119"/>
    </row>
    <row r="88" spans="2:27" x14ac:dyDescent="0.2">
      <c r="Z88" s="118"/>
      <c r="AA88" s="119"/>
    </row>
    <row r="89" spans="2:27" x14ac:dyDescent="0.2">
      <c r="Z89" s="118"/>
    </row>
  </sheetData>
  <sheetProtection sheet="1" objects="1" scenarios="1" selectLockedCells="1" autoFilter="0"/>
  <sortState ref="C10:R385">
    <sortCondition ref="C385"/>
  </sortState>
  <mergeCells count="21">
    <mergeCell ref="T5:T6"/>
    <mergeCell ref="B3:T3"/>
    <mergeCell ref="B2:T2"/>
    <mergeCell ref="C85:F86"/>
    <mergeCell ref="G85:I85"/>
    <mergeCell ref="L86:N86"/>
    <mergeCell ref="B5:B6"/>
    <mergeCell ref="C5:C6"/>
    <mergeCell ref="D5:D6"/>
    <mergeCell ref="E5:E6"/>
    <mergeCell ref="F5:F6"/>
    <mergeCell ref="K5:N5"/>
    <mergeCell ref="G5:G6"/>
    <mergeCell ref="H5:H6"/>
    <mergeCell ref="I5:I6"/>
    <mergeCell ref="J5:J6"/>
    <mergeCell ref="O5:O6"/>
    <mergeCell ref="P5:P6"/>
    <mergeCell ref="Q5:Q6"/>
    <mergeCell ref="R5:R6"/>
    <mergeCell ref="S5:S6"/>
  </mergeCells>
  <pageMargins left="0" right="0" top="0" bottom="0" header="0.31496062992125984" footer="0.31496062992125984"/>
  <pageSetup paperSize="9" scale="70" orientation="landscape" r:id="rId1"/>
  <rowBreaks count="1" manualBreakCount="1">
    <brk id="46" min="1" max="23" man="1"/>
  </rowBreaks>
  <colBreaks count="1" manualBreakCount="1">
    <brk id="20" max="88" man="1"/>
  </colBreaks>
  <ignoredErrors>
    <ignoredError sqref="K8:Q9 K11:R12 K80:R80 K7:Q7 R7:R9" unlockedFormula="1"/>
    <ignoredError sqref="K13:R38 K39:R79" formula="1" unlockedFormula="1"/>
    <ignoredError sqref="N10:R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РАСЧЕТ</vt:lpstr>
      <vt:lpstr>ЛОТЫ</vt:lpstr>
      <vt:lpstr>Извещение</vt:lpstr>
      <vt:lpstr>Извещение!Заголовки_для_печати</vt:lpstr>
      <vt:lpstr>Извещение!Область_печати</vt:lpstr>
      <vt:lpstr>ЛОТЫ!Область_печати</vt:lpstr>
      <vt:lpstr>РАСЧЕТ!Область_печати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Алексей М. Мосунов</cp:lastModifiedBy>
  <cp:lastPrinted>2016-11-14T07:51:56Z</cp:lastPrinted>
  <dcterms:created xsi:type="dcterms:W3CDTF">1996-10-08T23:32:33Z</dcterms:created>
  <dcterms:modified xsi:type="dcterms:W3CDTF">2016-11-22T10:55:03Z</dcterms:modified>
</cp:coreProperties>
</file>