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ЭтаКнига" defaultThemeVersion="124226"/>
  <bookViews>
    <workbookView xWindow="120" yWindow="900" windowWidth="9720" windowHeight="6540" activeTab="1"/>
  </bookViews>
  <sheets>
    <sheet name="РАСЧЕТ" sheetId="19" r:id="rId1"/>
    <sheet name="ЛОТЫ" sheetId="20" r:id="rId2"/>
  </sheets>
  <externalReferences>
    <externalReference r:id="rId3"/>
  </externalReferences>
  <definedNames>
    <definedName name="д1">#REF!</definedName>
    <definedName name="ЛУ">#REF!</definedName>
    <definedName name="_xlnm.Print_Area" localSheetId="1">ЛОТЫ!$B$1:$G$297</definedName>
    <definedName name="_xlnm.Print_Area" localSheetId="0">РАСЧЕТ!$B$1:$N$52</definedName>
  </definedNames>
  <calcPr calcId="144525"/>
</workbook>
</file>

<file path=xl/calcChain.xml><?xml version="1.0" encoding="utf-8"?>
<calcChain xmlns="http://schemas.openxmlformats.org/spreadsheetml/2006/main">
  <c r="M395" i="19" l="1"/>
  <c r="K395" i="19"/>
  <c r="J395" i="19"/>
  <c r="I395" i="19"/>
  <c r="M393" i="19"/>
  <c r="K393" i="19"/>
  <c r="L393" i="19" s="1"/>
  <c r="N393" i="19" s="1"/>
  <c r="M392" i="19"/>
  <c r="K392" i="19"/>
  <c r="J392" i="19"/>
  <c r="J393" i="19" s="1"/>
  <c r="I392" i="19"/>
  <c r="I393" i="19" s="1"/>
  <c r="M391" i="19"/>
  <c r="K391" i="19"/>
  <c r="J391" i="19"/>
  <c r="L391" i="19" s="1"/>
  <c r="N391" i="19" s="1"/>
  <c r="I391" i="19"/>
  <c r="M389" i="19"/>
  <c r="M388" i="19"/>
  <c r="K388" i="19"/>
  <c r="J388" i="19"/>
  <c r="J389" i="19" s="1"/>
  <c r="I388" i="19"/>
  <c r="I389" i="19" s="1"/>
  <c r="M387" i="19"/>
  <c r="M397" i="19" s="1"/>
  <c r="M396" i="19" s="1"/>
  <c r="K387" i="19"/>
  <c r="J387" i="19"/>
  <c r="I387" i="19"/>
  <c r="M343" i="19"/>
  <c r="K343" i="19"/>
  <c r="J343" i="19"/>
  <c r="L343" i="19" s="1"/>
  <c r="N343" i="19" s="1"/>
  <c r="I343" i="19"/>
  <c r="M341" i="19"/>
  <c r="M340" i="19"/>
  <c r="K340" i="19"/>
  <c r="K341" i="19" s="1"/>
  <c r="J340" i="19"/>
  <c r="J341" i="19" s="1"/>
  <c r="I340" i="19"/>
  <c r="I341" i="19" s="1"/>
  <c r="M339" i="19"/>
  <c r="K339" i="19"/>
  <c r="J339" i="19"/>
  <c r="I339" i="19"/>
  <c r="M336" i="19"/>
  <c r="M337" i="19" s="1"/>
  <c r="K336" i="19"/>
  <c r="K337" i="19" s="1"/>
  <c r="J336" i="19"/>
  <c r="I336" i="19"/>
  <c r="I337" i="19" s="1"/>
  <c r="M335" i="19"/>
  <c r="K335" i="19"/>
  <c r="J335" i="19"/>
  <c r="I335" i="19"/>
  <c r="M291" i="19"/>
  <c r="K291" i="19"/>
  <c r="J291" i="19"/>
  <c r="I291" i="19"/>
  <c r="M288" i="19"/>
  <c r="M289" i="19" s="1"/>
  <c r="K288" i="19"/>
  <c r="K289" i="19" s="1"/>
  <c r="J288" i="19"/>
  <c r="J289" i="19" s="1"/>
  <c r="I288" i="19"/>
  <c r="I289" i="19" s="1"/>
  <c r="M287" i="19"/>
  <c r="K287" i="19"/>
  <c r="J287" i="19"/>
  <c r="L287" i="19" s="1"/>
  <c r="N287" i="19" s="1"/>
  <c r="I287" i="19"/>
  <c r="N286" i="19"/>
  <c r="J285" i="19"/>
  <c r="M284" i="19"/>
  <c r="M285" i="19" s="1"/>
  <c r="K284" i="19"/>
  <c r="L284" i="19" s="1"/>
  <c r="N284" i="19" s="1"/>
  <c r="J284" i="19"/>
  <c r="I284" i="19"/>
  <c r="I285" i="19" s="1"/>
  <c r="M283" i="19"/>
  <c r="K283" i="19"/>
  <c r="J283" i="19"/>
  <c r="I283" i="19"/>
  <c r="N282" i="19"/>
  <c r="M239" i="19"/>
  <c r="K239" i="19"/>
  <c r="J239" i="19"/>
  <c r="I239" i="19"/>
  <c r="I237" i="19"/>
  <c r="M236" i="19"/>
  <c r="M237" i="19" s="1"/>
  <c r="K236" i="19"/>
  <c r="K237" i="19" s="1"/>
  <c r="J236" i="19"/>
  <c r="L236" i="19" s="1"/>
  <c r="N236" i="19" s="1"/>
  <c r="I236" i="19"/>
  <c r="J235" i="19"/>
  <c r="M234" i="19"/>
  <c r="M235" i="19" s="1"/>
  <c r="K234" i="19"/>
  <c r="K235" i="19" s="1"/>
  <c r="J234" i="19"/>
  <c r="I234" i="19"/>
  <c r="I235" i="19" s="1"/>
  <c r="M232" i="19"/>
  <c r="M233" i="19" s="1"/>
  <c r="K232" i="19"/>
  <c r="K233" i="19" s="1"/>
  <c r="J232" i="19"/>
  <c r="I232" i="19"/>
  <c r="I233" i="19" s="1"/>
  <c r="I241" i="19" s="1"/>
  <c r="M231" i="19"/>
  <c r="K231" i="19"/>
  <c r="L231" i="19" s="1"/>
  <c r="N231" i="19" s="1"/>
  <c r="J231" i="19"/>
  <c r="I231" i="19"/>
  <c r="M187" i="19"/>
  <c r="K187" i="19"/>
  <c r="J187" i="19"/>
  <c r="L187" i="19" s="1"/>
  <c r="N187" i="19" s="1"/>
  <c r="I187" i="19"/>
  <c r="M185" i="19"/>
  <c r="K185" i="19"/>
  <c r="J185" i="19"/>
  <c r="I184" i="19"/>
  <c r="I185" i="19" s="1"/>
  <c r="M182" i="19"/>
  <c r="M183" i="19" s="1"/>
  <c r="K182" i="19"/>
  <c r="J182" i="19"/>
  <c r="J183" i="19" s="1"/>
  <c r="I182" i="19"/>
  <c r="I183" i="19" s="1"/>
  <c r="I181" i="19"/>
  <c r="M180" i="19"/>
  <c r="M181" i="19" s="1"/>
  <c r="K180" i="19"/>
  <c r="K181" i="19" s="1"/>
  <c r="J180" i="19"/>
  <c r="L180" i="19" s="1"/>
  <c r="N180" i="19" s="1"/>
  <c r="I180" i="19"/>
  <c r="M179" i="19"/>
  <c r="K179" i="19"/>
  <c r="L179" i="19" s="1"/>
  <c r="N179" i="19" s="1"/>
  <c r="J179" i="19"/>
  <c r="I179" i="19"/>
  <c r="M135" i="19"/>
  <c r="K135" i="19"/>
  <c r="J135" i="19"/>
  <c r="I135" i="19"/>
  <c r="M133" i="19"/>
  <c r="I133" i="19"/>
  <c r="M132" i="19"/>
  <c r="K132" i="19"/>
  <c r="K133" i="19" s="1"/>
  <c r="J132" i="19"/>
  <c r="L132" i="19" s="1"/>
  <c r="N132" i="19" s="1"/>
  <c r="I132" i="19"/>
  <c r="M131" i="19"/>
  <c r="K131" i="19"/>
  <c r="J131" i="19"/>
  <c r="I131" i="19"/>
  <c r="M128" i="19"/>
  <c r="M129" i="19" s="1"/>
  <c r="K128" i="19"/>
  <c r="K129" i="19" s="1"/>
  <c r="J128" i="19"/>
  <c r="J129" i="19" s="1"/>
  <c r="I128" i="19"/>
  <c r="I129" i="19" s="1"/>
  <c r="I137" i="19" s="1"/>
  <c r="I136" i="19" s="1"/>
  <c r="M127" i="19"/>
  <c r="K127" i="19"/>
  <c r="J127" i="19"/>
  <c r="L127" i="19" s="1"/>
  <c r="N127" i="19" s="1"/>
  <c r="I127" i="19"/>
  <c r="M83" i="19"/>
  <c r="K83" i="19"/>
  <c r="J83" i="19"/>
  <c r="I83" i="19"/>
  <c r="I81" i="19"/>
  <c r="M80" i="19"/>
  <c r="M81" i="19" s="1"/>
  <c r="K80" i="19"/>
  <c r="K81" i="19" s="1"/>
  <c r="J80" i="19"/>
  <c r="J81" i="19" s="1"/>
  <c r="I80" i="19"/>
  <c r="M79" i="19"/>
  <c r="K79" i="19"/>
  <c r="J79" i="19"/>
  <c r="I79" i="19"/>
  <c r="L79" i="19" s="1"/>
  <c r="M76" i="19"/>
  <c r="M77" i="19" s="1"/>
  <c r="K76" i="19"/>
  <c r="J76" i="19"/>
  <c r="J77" i="19" s="1"/>
  <c r="I76" i="19"/>
  <c r="I77" i="19" s="1"/>
  <c r="M75" i="19"/>
  <c r="K75" i="19"/>
  <c r="J75" i="19"/>
  <c r="I75" i="19"/>
  <c r="M31" i="19"/>
  <c r="K31" i="19"/>
  <c r="L31" i="19" s="1"/>
  <c r="N31" i="19" s="1"/>
  <c r="J31" i="19"/>
  <c r="I31" i="19"/>
  <c r="N30" i="19"/>
  <c r="M28" i="19"/>
  <c r="M29" i="19" s="1"/>
  <c r="K28" i="19"/>
  <c r="K29" i="19" s="1"/>
  <c r="J28" i="19"/>
  <c r="J29" i="19" s="1"/>
  <c r="I28" i="19"/>
  <c r="I29" i="19" s="1"/>
  <c r="M27" i="19"/>
  <c r="K27" i="19"/>
  <c r="J27" i="19"/>
  <c r="I27" i="19"/>
  <c r="L26" i="19"/>
  <c r="N26" i="19" s="1"/>
  <c r="M25" i="19"/>
  <c r="K25" i="19"/>
  <c r="L25" i="19" s="1"/>
  <c r="N25" i="19" s="1"/>
  <c r="J25" i="19"/>
  <c r="I25" i="19"/>
  <c r="M23" i="19"/>
  <c r="K23" i="19"/>
  <c r="J23" i="19"/>
  <c r="I23" i="19"/>
  <c r="N22" i="19"/>
  <c r="I33" i="19" l="1"/>
  <c r="I32" i="19" s="1"/>
  <c r="N79" i="19"/>
  <c r="J181" i="19"/>
  <c r="J189" i="19" s="1"/>
  <c r="J188" i="19" s="1"/>
  <c r="K285" i="19"/>
  <c r="L285" i="19" s="1"/>
  <c r="L27" i="19"/>
  <c r="N27" i="19" s="1"/>
  <c r="L131" i="19"/>
  <c r="N131" i="19" s="1"/>
  <c r="L339" i="19"/>
  <c r="N339" i="19" s="1"/>
  <c r="L392" i="19"/>
  <c r="N392" i="19" s="1"/>
  <c r="I85" i="19"/>
  <c r="I84" i="19" s="1"/>
  <c r="L185" i="19"/>
  <c r="N185" i="19" s="1"/>
  <c r="L239" i="19"/>
  <c r="N239" i="19" s="1"/>
  <c r="M33" i="19"/>
  <c r="M32" i="19" s="1"/>
  <c r="L76" i="19"/>
  <c r="N76" i="19" s="1"/>
  <c r="L83" i="19"/>
  <c r="N83" i="19" s="1"/>
  <c r="L135" i="19"/>
  <c r="N135" i="19" s="1"/>
  <c r="L182" i="19"/>
  <c r="N182" i="19" s="1"/>
  <c r="M241" i="19"/>
  <c r="M240" i="19" s="1"/>
  <c r="L291" i="19"/>
  <c r="N291" i="19" s="1"/>
  <c r="L336" i="19"/>
  <c r="N336" i="19" s="1"/>
  <c r="M85" i="19"/>
  <c r="M84" i="19" s="1"/>
  <c r="M137" i="19"/>
  <c r="L232" i="19"/>
  <c r="N232" i="19" s="1"/>
  <c r="J293" i="19"/>
  <c r="J292" i="19" s="1"/>
  <c r="I293" i="19"/>
  <c r="I292" i="19" s="1"/>
  <c r="M345" i="19"/>
  <c r="M344" i="19" s="1"/>
  <c r="N344" i="19" s="1"/>
  <c r="L388" i="19"/>
  <c r="N388" i="19" s="1"/>
  <c r="I345" i="19"/>
  <c r="I344" i="19" s="1"/>
  <c r="L235" i="19"/>
  <c r="N235" i="19" s="1"/>
  <c r="L81" i="19"/>
  <c r="N81" i="19" s="1"/>
  <c r="I189" i="19"/>
  <c r="I188" i="19" s="1"/>
  <c r="L23" i="19"/>
  <c r="N23" i="19" s="1"/>
  <c r="K77" i="19"/>
  <c r="L77" i="19" s="1"/>
  <c r="N77" i="19" s="1"/>
  <c r="K293" i="19"/>
  <c r="J337" i="19"/>
  <c r="L337" i="19" s="1"/>
  <c r="N337" i="19" s="1"/>
  <c r="L341" i="19"/>
  <c r="N341" i="19" s="1"/>
  <c r="L395" i="19"/>
  <c r="N395" i="19" s="1"/>
  <c r="K137" i="19"/>
  <c r="M293" i="19"/>
  <c r="M292" i="19" s="1"/>
  <c r="N285" i="19"/>
  <c r="M189" i="19"/>
  <c r="K345" i="19"/>
  <c r="J397" i="19"/>
  <c r="J396" i="19" s="1"/>
  <c r="L289" i="19"/>
  <c r="N289" i="19" s="1"/>
  <c r="K397" i="19"/>
  <c r="J33" i="19"/>
  <c r="J32" i="19" s="1"/>
  <c r="L29" i="19"/>
  <c r="N29" i="19" s="1"/>
  <c r="K292" i="19"/>
  <c r="L133" i="19"/>
  <c r="N133" i="19" s="1"/>
  <c r="K85" i="19"/>
  <c r="I397" i="19"/>
  <c r="I396" i="19" s="1"/>
  <c r="L75" i="19"/>
  <c r="N75" i="19" s="1"/>
  <c r="L80" i="19"/>
  <c r="N80" i="19" s="1"/>
  <c r="L129" i="19"/>
  <c r="N129" i="19" s="1"/>
  <c r="J133" i="19"/>
  <c r="K183" i="19"/>
  <c r="L183" i="19" s="1"/>
  <c r="N183" i="19" s="1"/>
  <c r="K189" i="19"/>
  <c r="J233" i="19"/>
  <c r="J241" i="19" s="1"/>
  <c r="J240" i="19" s="1"/>
  <c r="L234" i="19"/>
  <c r="N234" i="19" s="1"/>
  <c r="J237" i="19"/>
  <c r="L237" i="19" s="1"/>
  <c r="N237" i="19" s="1"/>
  <c r="L335" i="19"/>
  <c r="N335" i="19" s="1"/>
  <c r="L340" i="19"/>
  <c r="N340" i="19" s="1"/>
  <c r="K389" i="19"/>
  <c r="L389" i="19" s="1"/>
  <c r="N389" i="19" s="1"/>
  <c r="L28" i="19"/>
  <c r="N28" i="19" s="1"/>
  <c r="K33" i="19"/>
  <c r="J137" i="19"/>
  <c r="J136" i="19" s="1"/>
  <c r="K241" i="19"/>
  <c r="L283" i="19"/>
  <c r="N283" i="19" s="1"/>
  <c r="L128" i="19"/>
  <c r="N128" i="19" s="1"/>
  <c r="L288" i="19"/>
  <c r="N288" i="19" s="1"/>
  <c r="J85" i="19"/>
  <c r="L387" i="19"/>
  <c r="N387" i="19" s="1"/>
  <c r="G9" i="20"/>
  <c r="G46" i="20"/>
  <c r="L293" i="19" l="1"/>
  <c r="L292" i="19"/>
  <c r="N292" i="19" s="1"/>
  <c r="J345" i="19"/>
  <c r="J344" i="19" s="1"/>
  <c r="L181" i="19"/>
  <c r="N181" i="19" s="1"/>
  <c r="L85" i="19"/>
  <c r="N85" i="19" s="1"/>
  <c r="K84" i="19"/>
  <c r="L84" i="19" s="1"/>
  <c r="K188" i="19"/>
  <c r="L188" i="19" s="1"/>
  <c r="N188" i="19" s="1"/>
  <c r="L189" i="19"/>
  <c r="K396" i="19"/>
  <c r="L396" i="19" s="1"/>
  <c r="N396" i="19" s="1"/>
  <c r="L397" i="19"/>
  <c r="N397" i="19" s="1"/>
  <c r="L233" i="19"/>
  <c r="N233" i="19" s="1"/>
  <c r="K136" i="19"/>
  <c r="L136" i="19" s="1"/>
  <c r="N136" i="19" s="1"/>
  <c r="L137" i="19"/>
  <c r="N137" i="19" s="1"/>
  <c r="N293" i="19"/>
  <c r="K344" i="19"/>
  <c r="K240" i="19"/>
  <c r="L240" i="19" s="1"/>
  <c r="L241" i="19"/>
  <c r="N241" i="19" s="1"/>
  <c r="L33" i="19"/>
  <c r="N33" i="19" s="1"/>
  <c r="K32" i="19"/>
  <c r="L32" i="19" s="1"/>
  <c r="N32" i="19" s="1"/>
  <c r="G17" i="20"/>
  <c r="L345" i="19" l="1"/>
  <c r="N345" i="19" s="1"/>
  <c r="G281" i="20"/>
  <c r="G279" i="20"/>
  <c r="G244" i="20"/>
  <c r="G242" i="20"/>
  <c r="G207" i="20"/>
  <c r="G205" i="20"/>
  <c r="G170" i="20" l="1"/>
  <c r="G168" i="20"/>
  <c r="G133" i="20"/>
  <c r="G131" i="20"/>
  <c r="G96" i="20"/>
  <c r="G94" i="20"/>
  <c r="G59" i="20"/>
  <c r="G57" i="20"/>
  <c r="G22" i="20" l="1"/>
  <c r="G20" i="20"/>
  <c r="G56" i="20" l="1"/>
  <c r="G55" i="20"/>
  <c r="G167" i="20"/>
  <c r="G166" i="20"/>
  <c r="G278" i="20"/>
  <c r="G277" i="20"/>
  <c r="G93" i="20"/>
  <c r="G92" i="20"/>
  <c r="G203" i="20"/>
  <c r="G204" i="20"/>
  <c r="G18" i="20"/>
  <c r="G19" i="20"/>
  <c r="G129" i="20"/>
  <c r="G130" i="20"/>
  <c r="G241" i="20"/>
  <c r="G240" i="20"/>
  <c r="E252" i="20" l="1"/>
  <c r="E178" i="20"/>
  <c r="E68" i="20"/>
  <c r="E67" i="20"/>
  <c r="G63" i="20"/>
  <c r="G58" i="20"/>
  <c r="G60" i="20"/>
  <c r="G54" i="20"/>
  <c r="E66" i="20" s="1"/>
  <c r="G61" i="20"/>
  <c r="G62" i="20"/>
  <c r="G137" i="20"/>
  <c r="G128" i="20"/>
  <c r="G134" i="20"/>
  <c r="G135" i="20"/>
  <c r="G136" i="20"/>
  <c r="G132" i="20"/>
  <c r="G206" i="20"/>
  <c r="G209" i="20"/>
  <c r="G210" i="20"/>
  <c r="G211" i="20"/>
  <c r="G202" i="20"/>
  <c r="G208" i="20"/>
  <c r="G285" i="20"/>
  <c r="G284" i="20"/>
  <c r="G280" i="20"/>
  <c r="G283" i="20"/>
  <c r="G282" i="20"/>
  <c r="G276" i="20"/>
  <c r="E31" i="20"/>
  <c r="E30" i="20"/>
  <c r="G21" i="20"/>
  <c r="G23" i="20"/>
  <c r="G26" i="20"/>
  <c r="G25" i="20"/>
  <c r="E29" i="20"/>
  <c r="G24" i="20"/>
  <c r="E105" i="20"/>
  <c r="E104" i="20"/>
  <c r="G97" i="20"/>
  <c r="G98" i="20"/>
  <c r="G95" i="20"/>
  <c r="G99" i="20"/>
  <c r="G100" i="20"/>
  <c r="G91" i="20"/>
  <c r="E103" i="20" s="1"/>
  <c r="G174" i="20"/>
  <c r="G173" i="20"/>
  <c r="G171" i="20"/>
  <c r="G172" i="20"/>
  <c r="G165" i="20"/>
  <c r="G169" i="20"/>
  <c r="G248" i="20"/>
  <c r="G245" i="20"/>
  <c r="G243" i="20"/>
  <c r="G246" i="20"/>
  <c r="G247" i="20"/>
  <c r="G239" i="20"/>
  <c r="E251" i="20" s="1"/>
  <c r="G83" i="20" l="1"/>
  <c r="G120" i="20"/>
  <c r="E253" i="20"/>
  <c r="E255" i="20" s="1"/>
  <c r="G268" i="20"/>
  <c r="G194" i="20"/>
  <c r="E216" i="20"/>
  <c r="G231" i="20"/>
  <c r="E177" i="20"/>
  <c r="E141" i="20"/>
  <c r="E179" i="20"/>
  <c r="E140" i="20"/>
  <c r="E142" i="20"/>
  <c r="G157" i="20"/>
  <c r="E290" i="20"/>
  <c r="E215" i="20"/>
  <c r="E288" i="20"/>
  <c r="E289" i="20"/>
  <c r="E214" i="20"/>
  <c r="E143" i="20"/>
  <c r="E180" i="20"/>
  <c r="E291" i="20"/>
  <c r="E254" i="20"/>
  <c r="E217" i="20"/>
  <c r="E106" i="20"/>
  <c r="E107" i="20" s="1"/>
  <c r="D109" i="20" s="1"/>
  <c r="E69" i="20"/>
  <c r="E70" i="20" s="1"/>
  <c r="D72" i="20" s="1"/>
  <c r="E32" i="20"/>
  <c r="E33" i="20" s="1"/>
  <c r="D35" i="20" s="1"/>
  <c r="D110" i="20" l="1"/>
  <c r="D73" i="20"/>
  <c r="D36" i="20"/>
  <c r="D257" i="20"/>
  <c r="E181" i="20"/>
  <c r="D183" i="20" s="1"/>
  <c r="E218" i="20"/>
  <c r="D220" i="20" s="1"/>
  <c r="E292" i="20"/>
  <c r="D294" i="20" s="1"/>
  <c r="E144" i="20"/>
  <c r="D146" i="20" s="1"/>
  <c r="D295" i="20" l="1"/>
  <c r="D258" i="20"/>
  <c r="D221" i="20"/>
  <c r="D184" i="20"/>
  <c r="D147" i="20"/>
</calcChain>
</file>

<file path=xl/sharedStrings.xml><?xml version="1.0" encoding="utf-8"?>
<sst xmlns="http://schemas.openxmlformats.org/spreadsheetml/2006/main" count="888" uniqueCount="120">
  <si>
    <t>Порода</t>
  </si>
  <si>
    <t>Береза</t>
  </si>
  <si>
    <t>Осина</t>
  </si>
  <si>
    <t>Липа</t>
  </si>
  <si>
    <t>Дуб</t>
  </si>
  <si>
    <t>Ольха черная</t>
  </si>
  <si>
    <t>Участковое лесничество</t>
  </si>
  <si>
    <t>га</t>
  </si>
  <si>
    <t>Мероприятия</t>
  </si>
  <si>
    <t>км</t>
  </si>
  <si>
    <t>Очистка от захламленности</t>
  </si>
  <si>
    <t>Создание лесных культур</t>
  </si>
  <si>
    <t>Агротехнический уход</t>
  </si>
  <si>
    <t>Дополнение лесных культур</t>
  </si>
  <si>
    <t>Приложение №3</t>
  </si>
  <si>
    <t>к Договору</t>
  </si>
  <si>
    <t>купли-продажи лесных насаждений</t>
  </si>
  <si>
    <t>РАСЧЕТ</t>
  </si>
  <si>
    <t>платы по договору купли-продажи лесных насаждений</t>
  </si>
  <si>
    <t>___________________</t>
  </si>
  <si>
    <t>"____"_______________20_____г</t>
  </si>
  <si>
    <t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t>
  </si>
  <si>
    <t>объема лесных ресурсов и ставках платы за единицу площади лесного участка, находящегося в федеральной собственности" (с изменениями от 30 июня 2007 года)</t>
  </si>
  <si>
    <t>Вид рубки</t>
  </si>
  <si>
    <t>№ квартала</t>
  </si>
  <si>
    <t>№ выдела</t>
  </si>
  <si>
    <t>Площадь,га</t>
  </si>
  <si>
    <t>Деловая древесина</t>
  </si>
  <si>
    <t>Дрова</t>
  </si>
  <si>
    <t>Всего, куб.м</t>
  </si>
  <si>
    <t>крупная</t>
  </si>
  <si>
    <t>средняя</t>
  </si>
  <si>
    <t>мелкая</t>
  </si>
  <si>
    <t>итого</t>
  </si>
  <si>
    <t>ставки 2016 г.</t>
  </si>
  <si>
    <t>сплошная рубка</t>
  </si>
  <si>
    <t>стоимость</t>
  </si>
  <si>
    <t>итого куб.м</t>
  </si>
  <si>
    <t>Реквизиты для оплаты</t>
  </si>
  <si>
    <t>БИК 049205001</t>
  </si>
  <si>
    <t>Счет № 40101810800000010001</t>
  </si>
  <si>
    <t>ИНН 1660098481 КПП 165701001</t>
  </si>
  <si>
    <t>Управление Федерального казначейства по Республике Татарстан</t>
  </si>
  <si>
    <t xml:space="preserve">(Министерство лесного хозяйства Республики Татарстан) </t>
  </si>
  <si>
    <t>КБК-  053 1 12 04011 016000 120</t>
  </si>
  <si>
    <t>ОКТМО – 92646000</t>
  </si>
  <si>
    <t>Продавец</t>
  </si>
  <si>
    <t>Покупатель</t>
  </si>
  <si>
    <t>(фамилия, имя, отчество)</t>
  </si>
  <si>
    <t>(подпись)</t>
  </si>
  <si>
    <t>М.П.</t>
  </si>
  <si>
    <t>№ делянки</t>
  </si>
  <si>
    <t>стоимость, руб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</si>
  <si>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</si>
  <si>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Исходные данные:</t>
  </si>
  <si>
    <t>Место расположения лесосеки</t>
  </si>
  <si>
    <t>Площадь лесного участка, га.</t>
  </si>
  <si>
    <t xml:space="preserve">Объем древесины, куб.м. </t>
  </si>
  <si>
    <t>стоимость 
за 1 куб.м., руб.</t>
  </si>
  <si>
    <t>Минимальная ставка платы, руб.</t>
  </si>
  <si>
    <t>Состав лесных насаждений</t>
  </si>
  <si>
    <t>возраст</t>
  </si>
  <si>
    <t>способ рубки</t>
  </si>
  <si>
    <t>Сплошная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</si>
  <si>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</si>
  <si>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</si>
  <si>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</si>
  <si>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</si>
  <si>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</si>
  <si>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</si>
  <si>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 xml:space="preserve">Проведение рубок ухода за молодняками 
(осветления, прочистки) </t>
  </si>
  <si>
    <t>Содействие естественному восстановлению</t>
  </si>
  <si>
    <t>Подготовка почвы под лесные культуры</t>
  </si>
  <si>
    <t>Расчет коэффициента:</t>
  </si>
  <si>
    <t>Расчет коэффициентов</t>
  </si>
  <si>
    <t>K1=</t>
  </si>
  <si>
    <t>К2=</t>
  </si>
  <si>
    <t>К3=</t>
  </si>
  <si>
    <t>K4=</t>
  </si>
  <si>
    <t>K=</t>
  </si>
  <si>
    <t>Начальная цена Лота составит, руб.:</t>
  </si>
  <si>
    <t>за 1 куб.м., руб.</t>
  </si>
  <si>
    <t>Назиров А.А.</t>
  </si>
  <si>
    <t>отделение НБ РТ Банка России г. Казань</t>
  </si>
  <si>
    <t>ГКУ "Алькеевское  лесничество"</t>
  </si>
  <si>
    <t>Базарно-Матаковское участковое лесничество</t>
  </si>
  <si>
    <t>кв. 72 выд. 15 делянка 1</t>
  </si>
  <si>
    <t>4Б3Лпн1Ос2Б</t>
  </si>
  <si>
    <t>ГКУ "Алькеевское лесничество"</t>
  </si>
  <si>
    <t>Чувашско Бродское участковое лесничество</t>
  </si>
  <si>
    <t>кв. 23 выд. 4 делянка 1</t>
  </si>
  <si>
    <t>9ОС1Б</t>
  </si>
  <si>
    <t>кв. 23 выд. 4 делянка 2</t>
  </si>
  <si>
    <t>9Ос1Б</t>
  </si>
  <si>
    <t>Чувашско-Бродское участковое лесничество</t>
  </si>
  <si>
    <t>Юхмачинское участковое лесничество</t>
  </si>
  <si>
    <t>кв. 105 выд. 2 делянка 1</t>
  </si>
  <si>
    <t>7Б3Олч</t>
  </si>
  <si>
    <t>кв. 131 выд. 2 делянка 1</t>
  </si>
  <si>
    <t>6Ос4Б</t>
  </si>
  <si>
    <t>Чернореченское участковое лесничество</t>
  </si>
  <si>
    <t>кв. 56 выд. 12 делянка 1</t>
  </si>
  <si>
    <t>5Б3Ос2Лпн</t>
  </si>
  <si>
    <t>кв. 60 выд. 2 делянка 1</t>
  </si>
  <si>
    <t>9Б1Д</t>
  </si>
  <si>
    <t>кв. 61 выд. 6 делянка 1</t>
  </si>
  <si>
    <t>10Б</t>
  </si>
  <si>
    <t>с учетом коэффициента 1,51 на 2016 год (постановление Правительства РФ от 14.12.2016г № 1350)</t>
  </si>
  <si>
    <t>Базарно-Матаковское</t>
  </si>
  <si>
    <t>Чувашско-Бродское</t>
  </si>
  <si>
    <t>Юхмачинское</t>
  </si>
  <si>
    <t>Чернореченское</t>
  </si>
  <si>
    <t>ЛОТ № 34</t>
  </si>
  <si>
    <t>ЛОТ № 35</t>
  </si>
  <si>
    <t>ЛОТ № 36</t>
  </si>
  <si>
    <t>ЛОТ № 37</t>
  </si>
  <si>
    <t>ЛОТ № 38</t>
  </si>
  <si>
    <t>ЛОТ № 39</t>
  </si>
  <si>
    <t>ЛОТ № 40</t>
  </si>
  <si>
    <t>ЛОТ №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</si>
</sst>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0.0"/>
    <numFmt numFmtId="166" formatCode="#,##0.0"/>
  </numFmts>
  <fonts count="21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Fill="1"/>
    <xf numFmtId="0" fontId="1" fillId="5" borderId="1" xfId="0" applyFont="1" applyFill="1" applyBorder="1" applyAlignment="1">
      <alignment horizontal="right" vertical="center" wrapText="1"/>
    </xf>
    <xf numFmtId="2" fontId="1" fillId="5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Border="1"/>
    <xf numFmtId="165" fontId="2" fillId="0" borderId="0" xfId="0" applyNumberFormat="1" applyFont="1" applyBorder="1"/>
    <xf numFmtId="1" fontId="2" fillId="0" borderId="0" xfId="0" applyNumberFormat="1" applyFont="1" applyBorder="1"/>
    <xf numFmtId="2" fontId="2" fillId="0" borderId="0" xfId="0" applyNumberFormat="1" applyFont="1" applyBorder="1"/>
    <xf numFmtId="0" fontId="1" fillId="0" borderId="6" xfId="0" applyFont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1" xfId="0" applyFont="1" applyFill="1" applyBorder="1" applyAlignment="1">
      <alignment horizontal="left" vertical="center"/>
    </xf>
    <xf numFmtId="166" fontId="1" fillId="0" borderId="1" xfId="0" applyNumberFormat="1" applyFont="1" applyBorder="1"/>
    <xf numFmtId="166" fontId="1" fillId="0" borderId="1" xfId="0" applyNumberFormat="1" applyFont="1" applyFill="1" applyBorder="1" applyAlignment="1">
      <alignment horizontal="right" vertical="center"/>
    </xf>
    <xf numFmtId="166" fontId="2" fillId="0" borderId="1" xfId="0" applyNumberFormat="1" applyFont="1" applyBorder="1" applyAlignment="1">
      <alignment horizontal="right" vertical="center"/>
    </xf>
    <xf numFmtId="166" fontId="2" fillId="0" borderId="1" xfId="0" applyNumberFormat="1" applyFont="1" applyFill="1" applyBorder="1" applyAlignment="1">
      <alignment horizontal="right" vertical="center"/>
    </xf>
    <xf numFmtId="166" fontId="1" fillId="0" borderId="1" xfId="0" applyNumberFormat="1" applyFont="1" applyBorder="1" applyAlignment="1">
      <alignment horizontal="right" vertical="center"/>
    </xf>
    <xf numFmtId="166" fontId="1" fillId="0" borderId="1" xfId="0" applyNumberFormat="1" applyFont="1" applyBorder="1" applyAlignment="1">
      <alignment horizontal="center"/>
    </xf>
    <xf numFmtId="0" fontId="6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4" fontId="12" fillId="3" borderId="4" xfId="0" applyNumberFormat="1" applyFont="1" applyFill="1" applyBorder="1" applyAlignment="1">
      <alignment horizontal="center" vertical="center"/>
    </xf>
    <xf numFmtId="4" fontId="12" fillId="3" borderId="1" xfId="0" applyNumberFormat="1" applyFont="1" applyFill="1" applyBorder="1" applyAlignment="1">
      <alignment horizontal="center" vertical="center"/>
    </xf>
    <xf numFmtId="4" fontId="5" fillId="4" borderId="0" xfId="0" applyNumberFormat="1" applyFont="1" applyFill="1" applyBorder="1" applyAlignment="1">
      <alignment horizontal="center" vertical="center"/>
    </xf>
    <xf numFmtId="0" fontId="17" fillId="4" borderId="14" xfId="0" applyFont="1" applyFill="1" applyBorder="1" applyAlignment="1">
      <alignment horizontal="center" vertical="center" wrapText="1"/>
    </xf>
    <xf numFmtId="0" fontId="17" fillId="4" borderId="30" xfId="0" applyFont="1" applyFill="1" applyBorder="1" applyAlignment="1">
      <alignment horizontal="center" vertical="center" wrapText="1"/>
    </xf>
    <xf numFmtId="164" fontId="9" fillId="4" borderId="0" xfId="0" applyNumberFormat="1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/>
    </xf>
    <xf numFmtId="0" fontId="7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9" fillId="4" borderId="25" xfId="0" applyFont="1" applyFill="1" applyBorder="1" applyAlignment="1">
      <alignment horizontal="center" vertical="center"/>
    </xf>
    <xf numFmtId="4" fontId="6" fillId="4" borderId="0" xfId="0" applyNumberFormat="1" applyFont="1" applyFill="1" applyBorder="1" applyAlignment="1">
      <alignment horizontal="center" vertical="center"/>
    </xf>
    <xf numFmtId="0" fontId="9" fillId="4" borderId="27" xfId="0" applyFont="1" applyFill="1" applyBorder="1" applyAlignment="1">
      <alignment horizontal="center" vertical="center"/>
    </xf>
    <xf numFmtId="0" fontId="14" fillId="4" borderId="0" xfId="0" applyFont="1" applyFill="1" applyBorder="1" applyAlignment="1">
      <alignment horizontal="center" vertical="center"/>
    </xf>
    <xf numFmtId="4" fontId="6" fillId="4" borderId="0" xfId="0" applyNumberFormat="1" applyFont="1" applyFill="1" applyAlignment="1">
      <alignment horizontal="center" vertical="center"/>
    </xf>
    <xf numFmtId="0" fontId="5" fillId="4" borderId="0" xfId="0" applyFont="1" applyFill="1" applyBorder="1" applyAlignment="1">
      <alignment horizontal="center" vertical="center" wrapText="1"/>
    </xf>
    <xf numFmtId="0" fontId="20" fillId="4" borderId="0" xfId="0" applyFont="1" applyFill="1" applyBorder="1" applyAlignment="1">
      <alignment horizontal="center" vertical="center"/>
    </xf>
    <xf numFmtId="2" fontId="5" fillId="4" borderId="0" xfId="0" applyNumberFormat="1" applyFont="1" applyFill="1" applyBorder="1" applyAlignment="1">
      <alignment horizontal="center" vertical="center"/>
    </xf>
    <xf numFmtId="0" fontId="20" fillId="4" borderId="6" xfId="0" applyFont="1" applyFill="1" applyBorder="1" applyAlignment="1">
      <alignment horizontal="center" vertical="center"/>
    </xf>
    <xf numFmtId="2" fontId="5" fillId="4" borderId="6" xfId="0" applyNumberFormat="1" applyFont="1" applyFill="1" applyBorder="1" applyAlignment="1">
      <alignment horizontal="center" vertical="center"/>
    </xf>
    <xf numFmtId="0" fontId="7" fillId="4" borderId="33" xfId="0" applyFont="1" applyFill="1" applyBorder="1" applyAlignment="1">
      <alignment horizontal="center" vertical="center"/>
    </xf>
    <xf numFmtId="2" fontId="7" fillId="4" borderId="33" xfId="0" applyNumberFormat="1" applyFont="1" applyFill="1" applyBorder="1" applyAlignment="1">
      <alignment horizontal="center" vertical="center"/>
    </xf>
    <xf numFmtId="2" fontId="7" fillId="4" borderId="0" xfId="0" applyNumberFormat="1" applyFont="1" applyFill="1" applyAlignment="1">
      <alignment horizontal="center" vertical="center"/>
    </xf>
    <xf numFmtId="4" fontId="5" fillId="4" borderId="0" xfId="0" applyNumberFormat="1" applyFont="1" applyFill="1" applyAlignment="1">
      <alignment horizontal="center" vertical="center"/>
    </xf>
    <xf numFmtId="0" fontId="8" fillId="4" borderId="0" xfId="0" applyFont="1" applyFill="1" applyAlignment="1">
      <alignment horizontal="center"/>
    </xf>
    <xf numFmtId="0" fontId="14" fillId="4" borderId="0" xfId="0" applyFont="1" applyFill="1" applyBorder="1" applyAlignment="1">
      <alignment horizontal="center"/>
    </xf>
    <xf numFmtId="0" fontId="19" fillId="3" borderId="14" xfId="0" applyFont="1" applyFill="1" applyBorder="1" applyAlignment="1">
      <alignment horizontal="center" vertical="center" wrapText="1"/>
    </xf>
    <xf numFmtId="4" fontId="9" fillId="4" borderId="14" xfId="0" applyNumberFormat="1" applyFont="1" applyFill="1" applyBorder="1" applyAlignment="1">
      <alignment horizontal="center" vertical="center" wrapText="1"/>
    </xf>
    <xf numFmtId="2" fontId="19" fillId="4" borderId="16" xfId="0" applyNumberFormat="1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4" fontId="9" fillId="4" borderId="8" xfId="0" applyNumberFormat="1" applyFont="1" applyFill="1" applyBorder="1" applyAlignment="1">
      <alignment horizontal="center" vertical="center" wrapText="1"/>
    </xf>
    <xf numFmtId="2" fontId="19" fillId="4" borderId="9" xfId="0" applyNumberFormat="1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4" fontId="9" fillId="4" borderId="11" xfId="0" applyNumberFormat="1" applyFont="1" applyFill="1" applyBorder="1" applyAlignment="1">
      <alignment horizontal="center" vertical="center" wrapText="1"/>
    </xf>
    <xf numFmtId="2" fontId="19" fillId="4" borderId="17" xfId="0" applyNumberFormat="1" applyFont="1" applyFill="1" applyBorder="1" applyAlignment="1">
      <alignment horizontal="center" vertical="center" wrapText="1"/>
    </xf>
    <xf numFmtId="0" fontId="19" fillId="3" borderId="32" xfId="0" applyFont="1" applyFill="1" applyBorder="1" applyAlignment="1">
      <alignment horizontal="center" vertical="center" wrapText="1"/>
    </xf>
    <xf numFmtId="4" fontId="9" fillId="4" borderId="32" xfId="0" applyNumberFormat="1" applyFont="1" applyFill="1" applyBorder="1" applyAlignment="1">
      <alignment horizontal="center" vertical="center" wrapText="1"/>
    </xf>
    <xf numFmtId="2" fontId="19" fillId="4" borderId="30" xfId="0" applyNumberFormat="1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center" vertical="center" wrapText="1"/>
    </xf>
    <xf numFmtId="2" fontId="19" fillId="4" borderId="19" xfId="0" applyNumberFormat="1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2" fontId="19" fillId="4" borderId="12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4" fontId="19" fillId="3" borderId="14" xfId="0" applyNumberFormat="1" applyFont="1" applyFill="1" applyBorder="1" applyAlignment="1">
      <alignment horizontal="center" vertical="center" wrapText="1"/>
    </xf>
    <xf numFmtId="4" fontId="19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1" fontId="16" fillId="3" borderId="1" xfId="0" applyNumberFormat="1" applyFont="1" applyFill="1" applyBorder="1" applyAlignment="1">
      <alignment horizontal="center" vertical="center"/>
    </xf>
    <xf numFmtId="165" fontId="19" fillId="3" borderId="8" xfId="0" applyNumberFormat="1" applyFont="1" applyFill="1" applyBorder="1" applyAlignment="1">
      <alignment horizontal="center" vertical="center" wrapText="1"/>
    </xf>
    <xf numFmtId="165" fontId="19" fillId="3" borderId="1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" fontId="2" fillId="0" borderId="0" xfId="0" applyNumberFormat="1" applyFont="1" applyFill="1" applyBorder="1"/>
    <xf numFmtId="2" fontId="2" fillId="0" borderId="0" xfId="0" applyNumberFormat="1" applyFont="1" applyFill="1" applyBorder="1"/>
    <xf numFmtId="1" fontId="1" fillId="2" borderId="1" xfId="0" applyNumberFormat="1" applyFont="1" applyFill="1" applyBorder="1" applyAlignment="1">
      <alignment horizontal="center" vertical="center"/>
    </xf>
    <xf numFmtId="3" fontId="12" fillId="3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/>
    <xf numFmtId="3" fontId="1" fillId="0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5" fontId="1" fillId="2" borderId="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21" xfId="0" applyFont="1" applyBorder="1" applyAlignment="1">
      <alignment horizontal="center"/>
    </xf>
    <xf numFmtId="0" fontId="1" fillId="5" borderId="20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center" wrapText="1"/>
    </xf>
    <xf numFmtId="0" fontId="1" fillId="5" borderId="22" xfId="0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1" fillId="5" borderId="24" xfId="0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2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0" fillId="4" borderId="0" xfId="0" applyFont="1" applyFill="1" applyBorder="1" applyAlignment="1">
      <alignment horizontal="center" vertical="center"/>
    </xf>
    <xf numFmtId="4" fontId="5" fillId="4" borderId="0" xfId="0" applyNumberFormat="1" applyFont="1" applyFill="1" applyBorder="1" applyAlignment="1">
      <alignment horizontal="center"/>
    </xf>
    <xf numFmtId="0" fontId="18" fillId="4" borderId="18" xfId="0" applyFont="1" applyFill="1" applyBorder="1" applyAlignment="1">
      <alignment horizontal="left" vertical="center" wrapText="1"/>
    </xf>
    <xf numFmtId="0" fontId="18" fillId="4" borderId="1" xfId="0" applyFont="1" applyFill="1" applyBorder="1" applyAlignment="1">
      <alignment horizontal="left" vertical="center" wrapText="1"/>
    </xf>
    <xf numFmtId="0" fontId="18" fillId="4" borderId="10" xfId="0" applyFont="1" applyFill="1" applyBorder="1" applyAlignment="1">
      <alignment horizontal="left" vertical="center" wrapText="1"/>
    </xf>
    <xf numFmtId="0" fontId="18" fillId="4" borderId="11" xfId="0" applyFont="1" applyFill="1" applyBorder="1" applyAlignment="1">
      <alignment horizontal="left" vertical="center" wrapText="1"/>
    </xf>
    <xf numFmtId="0" fontId="4" fillId="4" borderId="0" xfId="0" applyFont="1" applyFill="1" applyAlignment="1">
      <alignment horizontal="center" wrapText="1"/>
    </xf>
    <xf numFmtId="0" fontId="5" fillId="4" borderId="0" xfId="0" applyFont="1" applyFill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10" fillId="3" borderId="27" xfId="0" applyFont="1" applyFill="1" applyBorder="1" applyAlignment="1">
      <alignment horizontal="center" vertical="center" wrapText="1"/>
    </xf>
    <xf numFmtId="0" fontId="10" fillId="3" borderId="3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" fontId="13" fillId="4" borderId="21" xfId="0" applyNumberFormat="1" applyFont="1" applyFill="1" applyBorder="1" applyAlignment="1">
      <alignment horizontal="center" vertical="center" wrapText="1"/>
    </xf>
    <xf numFmtId="4" fontId="13" fillId="4" borderId="22" xfId="0" applyNumberFormat="1" applyFont="1" applyFill="1" applyBorder="1" applyAlignment="1">
      <alignment horizontal="center" vertical="center" wrapText="1"/>
    </xf>
    <xf numFmtId="4" fontId="13" fillId="4" borderId="6" xfId="0" applyNumberFormat="1" applyFont="1" applyFill="1" applyBorder="1" applyAlignment="1">
      <alignment horizontal="center" vertical="center" wrapText="1"/>
    </xf>
    <xf numFmtId="4" fontId="13" fillId="4" borderId="26" xfId="0" applyNumberFormat="1" applyFont="1" applyFill="1" applyBorder="1" applyAlignment="1">
      <alignment horizontal="center" vertical="center" wrapText="1"/>
    </xf>
    <xf numFmtId="2" fontId="5" fillId="4" borderId="2" xfId="0" applyNumberFormat="1" applyFont="1" applyFill="1" applyBorder="1" applyAlignment="1">
      <alignment horizontal="center" vertical="center"/>
    </xf>
    <xf numFmtId="2" fontId="5" fillId="4" borderId="4" xfId="0" applyNumberFormat="1" applyFont="1" applyFill="1" applyBorder="1" applyAlignment="1">
      <alignment horizontal="center" vertical="center"/>
    </xf>
    <xf numFmtId="0" fontId="17" fillId="4" borderId="13" xfId="0" applyFont="1" applyFill="1" applyBorder="1" applyAlignment="1">
      <alignment horizontal="center" vertical="center"/>
    </xf>
    <xf numFmtId="0" fontId="17" fillId="4" borderId="15" xfId="0" applyFont="1" applyFill="1" applyBorder="1" applyAlignment="1">
      <alignment horizontal="center" vertical="center"/>
    </xf>
    <xf numFmtId="0" fontId="17" fillId="4" borderId="28" xfId="0" applyFont="1" applyFill="1" applyBorder="1" applyAlignment="1">
      <alignment horizontal="center" vertical="center" wrapText="1"/>
    </xf>
    <xf numFmtId="0" fontId="17" fillId="4" borderId="29" xfId="0" applyFont="1" applyFill="1" applyBorder="1" applyAlignment="1">
      <alignment horizontal="center" vertical="center" wrapText="1"/>
    </xf>
    <xf numFmtId="0" fontId="18" fillId="4" borderId="13" xfId="0" applyFont="1" applyFill="1" applyBorder="1" applyAlignment="1">
      <alignment horizontal="left" vertical="center" wrapText="1"/>
    </xf>
    <xf numFmtId="0" fontId="18" fillId="4" borderId="14" xfId="0" applyFont="1" applyFill="1" applyBorder="1" applyAlignment="1">
      <alignment horizontal="left" vertical="center" wrapText="1"/>
    </xf>
    <xf numFmtId="0" fontId="18" fillId="4" borderId="7" xfId="0" applyFont="1" applyFill="1" applyBorder="1" applyAlignment="1">
      <alignment horizontal="left" vertical="center" wrapText="1"/>
    </xf>
    <xf numFmtId="0" fontId="18" fillId="4" borderId="8" xfId="0" applyFont="1" applyFill="1" applyBorder="1" applyAlignment="1">
      <alignment horizontal="left" vertical="center" wrapText="1"/>
    </xf>
    <xf numFmtId="0" fontId="18" fillId="4" borderId="31" xfId="0" applyFont="1" applyFill="1" applyBorder="1" applyAlignment="1">
      <alignment horizontal="left" vertical="center" wrapText="1"/>
    </xf>
    <xf numFmtId="0" fontId="18" fillId="4" borderId="32" xfId="0" applyFont="1" applyFill="1" applyBorder="1" applyAlignment="1">
      <alignment horizontal="left" vertical="center" wrapText="1"/>
    </xf>
    <xf numFmtId="4" fontId="8" fillId="4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72;&#1091;&#1082;&#1094;&#1080;&#1086;&#1085;\&#1056;&#1072;&#1089;&#1095;&#1077;&#1090;%20&#1084;&#1080;&#1085;&#1080;&#1084;&#1072;&#1083;&#1100;&#1085;&#1086;&#1081;%20&#1087;&#1083;&#1072;&#1090;&#1099;%20&#1087;&#1086;%20&#1074;&#1089;&#1077;&#1084;%20&#1051;&#1086;&#1090;&#1072;&#1084;%20&#1072;&#1083;&#1100;&#1082;&#1077;&#1077;&#1074;&#1089;&#1082;&#1086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"/>
      <sheetName val="ЛОТЫ"/>
    </sheetNames>
    <sheetDataSet>
      <sheetData sheetId="0">
        <row r="22">
          <cell r="B22" t="str">
            <v>Базарно-Матаковское</v>
          </cell>
          <cell r="D22">
            <v>72</v>
          </cell>
          <cell r="E22">
            <v>15</v>
          </cell>
        </row>
        <row r="74">
          <cell r="B74" t="str">
            <v>Чувашско-Бродское</v>
          </cell>
          <cell r="D74">
            <v>23</v>
          </cell>
          <cell r="E74">
            <v>4</v>
          </cell>
        </row>
        <row r="126">
          <cell r="B126" t="str">
            <v>Чувашско-Бродское</v>
          </cell>
          <cell r="D126">
            <v>23</v>
          </cell>
          <cell r="E126">
            <v>4</v>
          </cell>
        </row>
        <row r="178">
          <cell r="B178" t="str">
            <v>Юхмачинское</v>
          </cell>
          <cell r="D178">
            <v>105</v>
          </cell>
          <cell r="E178">
            <v>2</v>
          </cell>
        </row>
        <row r="230">
          <cell r="B230" t="str">
            <v>Юхмачинское</v>
          </cell>
          <cell r="D230">
            <v>131</v>
          </cell>
          <cell r="E230">
            <v>2</v>
          </cell>
        </row>
        <row r="282">
          <cell r="B282" t="str">
            <v>Чернореченское</v>
          </cell>
          <cell r="D282">
            <v>56</v>
          </cell>
          <cell r="E282">
            <v>12</v>
          </cell>
        </row>
        <row r="334">
          <cell r="B334" t="str">
            <v>Чернореченское</v>
          </cell>
          <cell r="D334">
            <v>60</v>
          </cell>
          <cell r="E334">
            <v>2</v>
          </cell>
        </row>
        <row r="386">
          <cell r="B386" t="str">
            <v>Чернореченское</v>
          </cell>
          <cell r="D386">
            <v>61</v>
          </cell>
          <cell r="E386">
            <v>6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N639"/>
  <sheetViews>
    <sheetView topLeftCell="A13" zoomScale="85" zoomScaleNormal="85" zoomScaleSheetLayoutView="85" workbookViewId="0">
      <selection activeCell="L419" sqref="L419"/>
    </sheetView>
  </sheetViews>
  <sheetFormatPr defaultRowHeight="12.75" x14ac:dyDescent="0.2"/>
  <cols>
    <col min="2" max="2" width="21.28515625" customWidth="1"/>
    <col min="3" max="3" width="16.5703125" customWidth="1"/>
    <col min="4" max="4" width="9.28515625" customWidth="1"/>
    <col min="7" max="7" width="10.7109375" customWidth="1"/>
    <col min="8" max="8" width="15" customWidth="1"/>
    <col min="9" max="13" width="11.140625" bestFit="1" customWidth="1"/>
    <col min="14" max="14" width="12" customWidth="1"/>
  </cols>
  <sheetData>
    <row r="2" spans="2:14" x14ac:dyDescent="0.2">
      <c r="B2" s="4"/>
      <c r="C2" s="4"/>
      <c r="D2" s="4"/>
      <c r="E2" s="4"/>
      <c r="F2" s="4"/>
      <c r="G2" s="4"/>
      <c r="H2" s="5"/>
      <c r="I2" s="4"/>
      <c r="J2" s="4"/>
      <c r="K2" s="4"/>
      <c r="M2" s="4"/>
      <c r="N2" s="17" t="s">
        <v>14</v>
      </c>
    </row>
    <row r="3" spans="2:14" x14ac:dyDescent="0.2">
      <c r="B3" s="4"/>
      <c r="C3" s="4"/>
      <c r="D3" s="4"/>
      <c r="E3" s="4"/>
      <c r="F3" s="4"/>
      <c r="G3" s="4"/>
      <c r="H3" s="5"/>
      <c r="I3" s="4"/>
      <c r="J3" s="4"/>
      <c r="K3" s="4"/>
      <c r="M3" s="4"/>
      <c r="N3" s="17" t="s">
        <v>15</v>
      </c>
    </row>
    <row r="4" spans="2:14" ht="12.75" customHeight="1" x14ac:dyDescent="0.2">
      <c r="B4" s="4"/>
      <c r="C4" s="4"/>
      <c r="D4" s="4"/>
      <c r="E4" s="4"/>
      <c r="F4" s="4"/>
      <c r="G4" s="4"/>
      <c r="H4" s="5"/>
      <c r="I4" s="4"/>
      <c r="J4" s="4"/>
      <c r="K4" s="4"/>
      <c r="M4" s="4"/>
      <c r="N4" s="17" t="s">
        <v>16</v>
      </c>
    </row>
    <row r="5" spans="2:14" ht="12.75" customHeight="1" x14ac:dyDescent="0.2">
      <c r="B5" s="4"/>
      <c r="C5" s="4"/>
      <c r="D5" s="4"/>
      <c r="E5" s="4"/>
      <c r="F5" s="4"/>
      <c r="G5" s="4"/>
      <c r="H5" s="5"/>
      <c r="I5" s="4"/>
      <c r="J5" s="4"/>
      <c r="K5" s="4"/>
      <c r="L5" s="4"/>
      <c r="M5" s="4"/>
      <c r="N5" s="4"/>
    </row>
    <row r="6" spans="2:14" ht="12.75" customHeight="1" x14ac:dyDescent="0.2">
      <c r="B6" s="4"/>
      <c r="C6" s="108" t="s">
        <v>17</v>
      </c>
      <c r="D6" s="108"/>
      <c r="E6" s="108"/>
      <c r="F6" s="108"/>
      <c r="G6" s="108"/>
      <c r="H6" s="108"/>
      <c r="I6" s="108"/>
      <c r="J6" s="108"/>
      <c r="K6" s="108"/>
      <c r="L6" s="108"/>
      <c r="M6" s="4"/>
      <c r="N6" s="4"/>
    </row>
    <row r="7" spans="2:14" ht="12.75" customHeight="1" x14ac:dyDescent="0.2">
      <c r="B7" s="4"/>
      <c r="C7" s="108" t="s">
        <v>18</v>
      </c>
      <c r="D7" s="108"/>
      <c r="E7" s="108"/>
      <c r="F7" s="108"/>
      <c r="G7" s="108"/>
      <c r="H7" s="108"/>
      <c r="I7" s="108"/>
      <c r="J7" s="108"/>
      <c r="K7" s="108"/>
      <c r="L7" s="108"/>
      <c r="M7" s="4"/>
      <c r="N7" s="4"/>
    </row>
    <row r="8" spans="2:14" ht="12.75" customHeight="1" x14ac:dyDescent="0.2">
      <c r="B8" s="4" t="s">
        <v>19</v>
      </c>
      <c r="C8" s="93"/>
      <c r="D8" s="93"/>
      <c r="E8" s="93"/>
      <c r="F8" s="93"/>
      <c r="G8" s="93"/>
      <c r="H8" s="93"/>
      <c r="I8" s="93"/>
      <c r="J8" s="93"/>
      <c r="K8" s="93"/>
      <c r="L8" s="108" t="s">
        <v>20</v>
      </c>
      <c r="M8" s="108"/>
      <c r="N8" s="108"/>
    </row>
    <row r="9" spans="2:14" ht="12.75" customHeight="1" x14ac:dyDescent="0.2">
      <c r="B9" s="4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</row>
    <row r="10" spans="2:14" ht="12.75" customHeight="1" x14ac:dyDescent="0.2">
      <c r="B10" s="4" t="s">
        <v>21</v>
      </c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</row>
    <row r="11" spans="2:14" ht="12.75" customHeight="1" x14ac:dyDescent="0.2">
      <c r="B11" s="4" t="s">
        <v>22</v>
      </c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</row>
    <row r="12" spans="2:14" x14ac:dyDescent="0.2">
      <c r="B12" s="4" t="s">
        <v>107</v>
      </c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</row>
    <row r="13" spans="2:14" x14ac:dyDescent="0.2">
      <c r="B13" s="4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</row>
    <row r="14" spans="2:14" x14ac:dyDescent="0.2">
      <c r="B14" s="4"/>
      <c r="C14" s="4"/>
      <c r="D14" s="4"/>
      <c r="E14" s="4"/>
      <c r="F14" s="4"/>
      <c r="G14" s="4"/>
      <c r="H14" s="5"/>
      <c r="I14" s="4"/>
      <c r="J14" s="4"/>
      <c r="K14" s="4"/>
      <c r="L14" s="4"/>
      <c r="M14" s="4"/>
      <c r="N14" s="4"/>
    </row>
    <row r="15" spans="2:14" ht="13.15" customHeight="1" x14ac:dyDescent="0.2">
      <c r="B15" s="109" t="s">
        <v>6</v>
      </c>
      <c r="C15" s="111" t="s">
        <v>23</v>
      </c>
      <c r="D15" s="113" t="s">
        <v>24</v>
      </c>
      <c r="E15" s="113" t="s">
        <v>25</v>
      </c>
      <c r="F15" s="113" t="s">
        <v>51</v>
      </c>
      <c r="G15" s="113" t="s">
        <v>26</v>
      </c>
      <c r="H15" s="114" t="s">
        <v>0</v>
      </c>
      <c r="I15" s="115" t="s">
        <v>27</v>
      </c>
      <c r="J15" s="115"/>
      <c r="K15" s="115"/>
      <c r="L15" s="115"/>
      <c r="M15" s="116" t="s">
        <v>28</v>
      </c>
      <c r="N15" s="117" t="s">
        <v>29</v>
      </c>
    </row>
    <row r="16" spans="2:14" ht="24.6" customHeight="1" x14ac:dyDescent="0.2">
      <c r="B16" s="110"/>
      <c r="C16" s="112"/>
      <c r="D16" s="113"/>
      <c r="E16" s="113"/>
      <c r="F16" s="113"/>
      <c r="G16" s="113"/>
      <c r="H16" s="114"/>
      <c r="I16" s="3" t="s">
        <v>30</v>
      </c>
      <c r="J16" s="3" t="s">
        <v>31</v>
      </c>
      <c r="K16" s="3" t="s">
        <v>32</v>
      </c>
      <c r="L16" s="3" t="s">
        <v>33</v>
      </c>
      <c r="M16" s="116"/>
      <c r="N16" s="118"/>
    </row>
    <row r="17" spans="2:14" ht="13.15" customHeight="1" x14ac:dyDescent="0.2">
      <c r="B17" s="97" t="s">
        <v>34</v>
      </c>
      <c r="C17" s="98"/>
      <c r="D17" s="98"/>
      <c r="E17" s="98"/>
      <c r="F17" s="98"/>
      <c r="G17" s="99"/>
      <c r="H17" s="6" t="s">
        <v>1</v>
      </c>
      <c r="I17" s="7">
        <v>114.43</v>
      </c>
      <c r="J17" s="7">
        <v>81.540000000000006</v>
      </c>
      <c r="K17" s="7">
        <v>41.31</v>
      </c>
      <c r="L17" s="7"/>
      <c r="M17" s="7">
        <v>6.52</v>
      </c>
      <c r="N17" s="7"/>
    </row>
    <row r="18" spans="2:14" x14ac:dyDescent="0.2">
      <c r="B18" s="100"/>
      <c r="C18" s="101"/>
      <c r="D18" s="101"/>
      <c r="E18" s="101"/>
      <c r="F18" s="101"/>
      <c r="G18" s="102"/>
      <c r="H18" s="6" t="s">
        <v>4</v>
      </c>
      <c r="I18" s="7">
        <v>855.9</v>
      </c>
      <c r="J18" s="7">
        <v>611.54999999999995</v>
      </c>
      <c r="K18" s="7">
        <v>307.68</v>
      </c>
      <c r="L18" s="7"/>
      <c r="M18" s="7">
        <v>26.64</v>
      </c>
      <c r="N18" s="7"/>
    </row>
    <row r="19" spans="2:14" x14ac:dyDescent="0.2">
      <c r="B19" s="100"/>
      <c r="C19" s="101"/>
      <c r="D19" s="101"/>
      <c r="E19" s="101"/>
      <c r="F19" s="101"/>
      <c r="G19" s="102"/>
      <c r="H19" s="6" t="s">
        <v>3</v>
      </c>
      <c r="I19" s="7">
        <v>67.95</v>
      </c>
      <c r="J19" s="7">
        <v>49.47</v>
      </c>
      <c r="K19" s="7">
        <v>25.28</v>
      </c>
      <c r="L19" s="7"/>
      <c r="M19" s="7">
        <v>1.36</v>
      </c>
      <c r="N19" s="7"/>
    </row>
    <row r="20" spans="2:14" x14ac:dyDescent="0.2">
      <c r="B20" s="100"/>
      <c r="C20" s="101"/>
      <c r="D20" s="101"/>
      <c r="E20" s="101"/>
      <c r="F20" s="101"/>
      <c r="G20" s="102"/>
      <c r="H20" s="6" t="s">
        <v>5</v>
      </c>
      <c r="I20" s="7">
        <v>67.95</v>
      </c>
      <c r="J20" s="7">
        <v>49.47</v>
      </c>
      <c r="K20" s="7">
        <v>25.28</v>
      </c>
      <c r="L20" s="7"/>
      <c r="M20" s="7">
        <v>1.36</v>
      </c>
      <c r="N20" s="7"/>
    </row>
    <row r="21" spans="2:14" x14ac:dyDescent="0.2">
      <c r="B21" s="103"/>
      <c r="C21" s="104"/>
      <c r="D21" s="104"/>
      <c r="E21" s="104"/>
      <c r="F21" s="104"/>
      <c r="G21" s="105"/>
      <c r="H21" s="6" t="s">
        <v>2</v>
      </c>
      <c r="I21" s="7">
        <v>21.74</v>
      </c>
      <c r="J21" s="7">
        <v>16.579999999999998</v>
      </c>
      <c r="K21" s="7">
        <v>8.43</v>
      </c>
      <c r="L21" s="7"/>
      <c r="M21" s="7">
        <v>0.54</v>
      </c>
      <c r="N21" s="7"/>
    </row>
    <row r="22" spans="2:14" x14ac:dyDescent="0.2">
      <c r="B22" s="84" t="s">
        <v>108</v>
      </c>
      <c r="C22" s="81" t="s">
        <v>35</v>
      </c>
      <c r="D22" s="84">
        <v>72</v>
      </c>
      <c r="E22" s="84">
        <v>15</v>
      </c>
      <c r="F22" s="84">
        <v>1</v>
      </c>
      <c r="G22" s="25">
        <v>1.4</v>
      </c>
      <c r="H22" s="18" t="s">
        <v>1</v>
      </c>
      <c r="I22" s="86">
        <v>3</v>
      </c>
      <c r="J22" s="86">
        <v>18.739999999999998</v>
      </c>
      <c r="K22" s="86">
        <v>1.78</v>
      </c>
      <c r="L22" s="87">
        <v>23.52</v>
      </c>
      <c r="M22" s="87">
        <v>62.1</v>
      </c>
      <c r="N22" s="87">
        <f>L22+M22</f>
        <v>85.62</v>
      </c>
    </row>
    <row r="23" spans="2:14" x14ac:dyDescent="0.2">
      <c r="B23" s="3"/>
      <c r="C23" s="3"/>
      <c r="D23" s="3"/>
      <c r="E23" s="3"/>
      <c r="F23" s="3"/>
      <c r="G23" s="3"/>
      <c r="H23" s="8" t="s">
        <v>36</v>
      </c>
      <c r="I23" s="88">
        <f>IFERROR(I22*I17,"")</f>
        <v>343.29</v>
      </c>
      <c r="J23" s="88">
        <f>IFERROR(J22*J17,"")</f>
        <v>1528.0596</v>
      </c>
      <c r="K23" s="88">
        <f>IFERROR(K22*K17,"")</f>
        <v>73.531800000000004</v>
      </c>
      <c r="L23" s="88">
        <f t="shared" ref="L23:L31" si="0">IFERROR(K23+J23+I23,"")</f>
        <v>1944.8814</v>
      </c>
      <c r="M23" s="88">
        <f>IFERROR(M22*M17,"")</f>
        <v>404.892</v>
      </c>
      <c r="N23" s="89">
        <f t="shared" ref="N23:N31" si="1">IFERROR(L23+M23,"")</f>
        <v>2349.7734</v>
      </c>
    </row>
    <row r="24" spans="2:14" x14ac:dyDescent="0.2">
      <c r="B24" s="3"/>
      <c r="C24" s="3"/>
      <c r="D24" s="3"/>
      <c r="E24" s="3"/>
      <c r="F24" s="3"/>
      <c r="G24" s="3"/>
      <c r="H24" s="18" t="s">
        <v>4</v>
      </c>
      <c r="I24" s="86"/>
      <c r="J24" s="86"/>
      <c r="K24" s="86"/>
      <c r="L24" s="87"/>
      <c r="M24" s="87"/>
      <c r="N24" s="87"/>
    </row>
    <row r="25" spans="2:14" x14ac:dyDescent="0.2">
      <c r="B25" s="3"/>
      <c r="C25" s="3"/>
      <c r="D25" s="3"/>
      <c r="E25" s="3"/>
      <c r="F25" s="3"/>
      <c r="G25" s="3"/>
      <c r="H25" s="8" t="s">
        <v>36</v>
      </c>
      <c r="I25" s="88">
        <f>IFERROR(I24*I18,"")</f>
        <v>0</v>
      </c>
      <c r="J25" s="88">
        <f t="shared" ref="J25:M25" si="2">IFERROR(J24*J18,"")</f>
        <v>0</v>
      </c>
      <c r="K25" s="88">
        <f t="shared" si="2"/>
        <v>0</v>
      </c>
      <c r="L25" s="88">
        <f t="shared" si="0"/>
        <v>0</v>
      </c>
      <c r="M25" s="88">
        <f t="shared" si="2"/>
        <v>0</v>
      </c>
      <c r="N25" s="89">
        <f t="shared" si="1"/>
        <v>0</v>
      </c>
    </row>
    <row r="26" spans="2:14" x14ac:dyDescent="0.2">
      <c r="B26" s="3"/>
      <c r="C26" s="3"/>
      <c r="D26" s="3"/>
      <c r="E26" s="3"/>
      <c r="F26" s="3"/>
      <c r="G26" s="3"/>
      <c r="H26" s="19" t="s">
        <v>3</v>
      </c>
      <c r="I26" s="90">
        <v>1</v>
      </c>
      <c r="J26" s="90">
        <v>22</v>
      </c>
      <c r="K26" s="90">
        <v>1</v>
      </c>
      <c r="L26" s="87">
        <f>I26+J26+K26</f>
        <v>24</v>
      </c>
      <c r="M26" s="90">
        <v>20</v>
      </c>
      <c r="N26" s="87">
        <f>L26+M26</f>
        <v>44</v>
      </c>
    </row>
    <row r="27" spans="2:14" x14ac:dyDescent="0.2">
      <c r="B27" s="3"/>
      <c r="C27" s="3"/>
      <c r="D27" s="3"/>
      <c r="E27" s="3"/>
      <c r="F27" s="3"/>
      <c r="G27" s="3"/>
      <c r="H27" s="8" t="s">
        <v>36</v>
      </c>
      <c r="I27" s="88">
        <f>IFERROR(I26*I19,"")</f>
        <v>67.95</v>
      </c>
      <c r="J27" s="88">
        <f>IFERROR(J26*J19,"")</f>
        <v>1088.3399999999999</v>
      </c>
      <c r="K27" s="88">
        <f>IFERROR(K26*K19,"")</f>
        <v>25.28</v>
      </c>
      <c r="L27" s="88">
        <f t="shared" si="0"/>
        <v>1181.57</v>
      </c>
      <c r="M27" s="88">
        <f>IFERROR(M26*M19,"")</f>
        <v>27.200000000000003</v>
      </c>
      <c r="N27" s="89">
        <f t="shared" si="1"/>
        <v>1208.77</v>
      </c>
    </row>
    <row r="28" spans="2:14" x14ac:dyDescent="0.2">
      <c r="B28" s="3"/>
      <c r="C28" s="3"/>
      <c r="D28" s="3"/>
      <c r="E28" s="3"/>
      <c r="F28" s="3"/>
      <c r="G28" s="3"/>
      <c r="H28" s="19" t="s">
        <v>5</v>
      </c>
      <c r="I28" s="90" t="str">
        <f>IFERROR(INDEX(#REF!,MATCH(CONCATENATE([1]РАСЧЕТ!B22,"/",[1]РАСЧЕТ!D22,"/",[1]РАСЧЕТ!E22,"/",F22,"/",H28),#REF!,0),2),"")</f>
        <v/>
      </c>
      <c r="J28" s="90" t="str">
        <f>IFERROR(INDEX(#REF!,MATCH(CONCATENATE([1]РАСЧЕТ!B22,"/",[1]РАСЧЕТ!D22,"/",[1]РАСЧЕТ!E22,"/",F22,"/",H28),#REF!,0),3),"")</f>
        <v/>
      </c>
      <c r="K28" s="90" t="str">
        <f>IFERROR(INDEX(#REF!,MATCH(CONCATENATE([1]РАСЧЕТ!B22,"/",[1]РАСЧЕТ!D22,"/",[1]РАСЧЕТ!E22,"/",F22,"/",H28),#REF!,0),4),"")</f>
        <v/>
      </c>
      <c r="L28" s="90" t="str">
        <f t="shared" si="0"/>
        <v/>
      </c>
      <c r="M28" s="90" t="str">
        <f>IFERROR(INDEX(#REF!,MATCH(CONCATENATE([1]РАСЧЕТ!B22,"/",[1]РАСЧЕТ!D22,"/",[1]РАСЧЕТ!E22,"/",F22,"/",H28),#REF!,0),6),"")</f>
        <v/>
      </c>
      <c r="N28" s="87" t="str">
        <f t="shared" si="1"/>
        <v/>
      </c>
    </row>
    <row r="29" spans="2:14" x14ac:dyDescent="0.2">
      <c r="B29" s="3"/>
      <c r="C29" s="3"/>
      <c r="D29" s="3"/>
      <c r="E29" s="3"/>
      <c r="F29" s="3"/>
      <c r="G29" s="3"/>
      <c r="H29" s="8" t="s">
        <v>36</v>
      </c>
      <c r="I29" s="88" t="str">
        <f>IFERROR(I28*I20,"")</f>
        <v/>
      </c>
      <c r="J29" s="88" t="str">
        <f t="shared" ref="J29:M29" si="3">IFERROR(J28*J20,"")</f>
        <v/>
      </c>
      <c r="K29" s="88" t="str">
        <f t="shared" si="3"/>
        <v/>
      </c>
      <c r="L29" s="88" t="str">
        <f t="shared" si="0"/>
        <v/>
      </c>
      <c r="M29" s="88" t="str">
        <f t="shared" si="3"/>
        <v/>
      </c>
      <c r="N29" s="89" t="str">
        <f t="shared" si="1"/>
        <v/>
      </c>
    </row>
    <row r="30" spans="2:14" x14ac:dyDescent="0.2">
      <c r="B30" s="3"/>
      <c r="C30" s="3"/>
      <c r="D30" s="3"/>
      <c r="E30" s="3"/>
      <c r="F30" s="3"/>
      <c r="G30" s="3"/>
      <c r="H30" s="19" t="s">
        <v>2</v>
      </c>
      <c r="I30" s="90">
        <v>1.99</v>
      </c>
      <c r="J30" s="90">
        <v>12.16</v>
      </c>
      <c r="K30" s="90">
        <v>0.7</v>
      </c>
      <c r="L30" s="87">
        <v>14.85</v>
      </c>
      <c r="M30" s="90">
        <v>28.84</v>
      </c>
      <c r="N30" s="87">
        <f>L30+M30</f>
        <v>43.69</v>
      </c>
    </row>
    <row r="31" spans="2:14" x14ac:dyDescent="0.2">
      <c r="B31" s="3"/>
      <c r="C31" s="3"/>
      <c r="D31" s="3"/>
      <c r="E31" s="3"/>
      <c r="F31" s="3"/>
      <c r="G31" s="3"/>
      <c r="H31" s="8" t="s">
        <v>36</v>
      </c>
      <c r="I31" s="88">
        <f>IFERROR(I30*I21,"")</f>
        <v>43.262599999999999</v>
      </c>
      <c r="J31" s="88">
        <f>IFERROR(J30*J21,"")</f>
        <v>201.61279999999999</v>
      </c>
      <c r="K31" s="88">
        <f>IFERROR(K30*K21,"")</f>
        <v>5.9009999999999998</v>
      </c>
      <c r="L31" s="88">
        <f t="shared" si="0"/>
        <v>250.7764</v>
      </c>
      <c r="M31" s="88">
        <f>IFERROR(M30*M21,"")</f>
        <v>15.573600000000001</v>
      </c>
      <c r="N31" s="89">
        <f t="shared" si="1"/>
        <v>266.35000000000002</v>
      </c>
    </row>
    <row r="32" spans="2:14" x14ac:dyDescent="0.2">
      <c r="B32" s="3"/>
      <c r="C32" s="3"/>
      <c r="D32" s="3"/>
      <c r="E32" s="3"/>
      <c r="F32" s="3"/>
      <c r="G32" s="3"/>
      <c r="H32" s="9" t="s">
        <v>37</v>
      </c>
      <c r="I32" s="88">
        <f ca="1">SUM(I22:OFFSET(I32,-1,0))-I33</f>
        <v>5.9900000000000091</v>
      </c>
      <c r="J32" s="88">
        <f ca="1">SUM(J22:OFFSET(J32,-1,0))-J33</f>
        <v>52.900000000000091</v>
      </c>
      <c r="K32" s="88">
        <f ca="1">SUM(K22:OFFSET(K32,-1,0))-K33</f>
        <v>3.480000000000004</v>
      </c>
      <c r="L32" s="88">
        <f t="shared" ref="L32:L33" ca="1" si="4">K32+J32+I32</f>
        <v>62.370000000000104</v>
      </c>
      <c r="M32" s="88">
        <f ca="1">SUM(M22:OFFSET(M32,-1,0))-M33</f>
        <v>110.94000000000011</v>
      </c>
      <c r="N32" s="89">
        <f t="shared" ref="N32" ca="1" si="5">L32+M32</f>
        <v>173.31000000000023</v>
      </c>
    </row>
    <row r="33" spans="2:14" x14ac:dyDescent="0.2">
      <c r="B33" s="3"/>
      <c r="C33" s="3"/>
      <c r="D33" s="3"/>
      <c r="E33" s="3"/>
      <c r="F33" s="3"/>
      <c r="G33" s="3"/>
      <c r="H33" s="9" t="s">
        <v>52</v>
      </c>
      <c r="I33" s="88">
        <f>SUMIF(H22:H31,"стоимость",I22:I31)</f>
        <v>454.50260000000003</v>
      </c>
      <c r="J33" s="88">
        <f>SUMIF(H22:H31,"стоимость",J22:J31)</f>
        <v>2818.0123999999996</v>
      </c>
      <c r="K33" s="88">
        <f>SUMIF(H22:H31,"стоимость",K22:K31)</f>
        <v>104.7128</v>
      </c>
      <c r="L33" s="88">
        <f t="shared" si="4"/>
        <v>3377.2277999999997</v>
      </c>
      <c r="M33" s="88">
        <f>SUMIF(H22:H31,"стоимость",M22:M31)</f>
        <v>447.66559999999998</v>
      </c>
      <c r="N33" s="89">
        <f>SUM(L33:M33)</f>
        <v>3824.8933999999995</v>
      </c>
    </row>
    <row r="34" spans="2:14" x14ac:dyDescent="0.2">
      <c r="B34" s="10"/>
      <c r="C34" s="10"/>
      <c r="D34" s="10"/>
      <c r="E34" s="10"/>
      <c r="F34" s="10"/>
      <c r="G34" s="11"/>
      <c r="H34" s="12"/>
      <c r="I34" s="12"/>
      <c r="J34" s="12"/>
      <c r="K34" s="12"/>
      <c r="L34" s="13"/>
      <c r="M34" s="12"/>
      <c r="N34" s="12"/>
    </row>
    <row r="35" spans="2:14" x14ac:dyDescent="0.2">
      <c r="B35" s="106" t="s">
        <v>38</v>
      </c>
      <c r="C35" s="106"/>
      <c r="D35" s="106"/>
      <c r="E35" s="106"/>
      <c r="F35" s="92"/>
      <c r="G35" s="4"/>
      <c r="H35" s="5"/>
      <c r="I35" s="4"/>
      <c r="J35" s="12"/>
      <c r="K35" s="12"/>
      <c r="L35" s="13"/>
      <c r="M35" s="12"/>
      <c r="N35" s="12"/>
    </row>
    <row r="36" spans="2:14" s="2" customFormat="1" x14ac:dyDescent="0.2">
      <c r="B36" s="107" t="s">
        <v>83</v>
      </c>
      <c r="C36" s="107"/>
      <c r="D36" s="107"/>
      <c r="E36" s="107"/>
      <c r="F36" s="107"/>
      <c r="G36" s="107"/>
      <c r="H36" s="107"/>
      <c r="I36" s="107"/>
      <c r="J36" s="82"/>
      <c r="K36" s="82"/>
      <c r="L36" s="83"/>
      <c r="M36" s="82"/>
      <c r="N36" s="82"/>
    </row>
    <row r="37" spans="2:14" x14ac:dyDescent="0.2">
      <c r="B37" s="95" t="s">
        <v>39</v>
      </c>
      <c r="C37" s="95"/>
      <c r="D37" s="95"/>
      <c r="E37" s="95"/>
      <c r="F37" s="95"/>
      <c r="G37" s="95"/>
      <c r="H37" s="95"/>
      <c r="I37" s="95"/>
      <c r="J37" s="12"/>
      <c r="K37" s="12"/>
      <c r="L37" s="13"/>
      <c r="M37" s="12"/>
      <c r="N37" s="12"/>
    </row>
    <row r="38" spans="2:14" x14ac:dyDescent="0.2">
      <c r="B38" s="95" t="s">
        <v>40</v>
      </c>
      <c r="C38" s="95"/>
      <c r="D38" s="95"/>
      <c r="E38" s="95"/>
      <c r="F38" s="95"/>
      <c r="G38" s="95"/>
      <c r="H38" s="95"/>
      <c r="I38" s="95"/>
      <c r="J38" s="12"/>
      <c r="K38" s="12"/>
      <c r="L38" s="13"/>
      <c r="M38" s="12"/>
      <c r="N38" s="12"/>
    </row>
    <row r="39" spans="2:14" x14ac:dyDescent="0.2">
      <c r="B39" s="95" t="s">
        <v>41</v>
      </c>
      <c r="C39" s="95"/>
      <c r="D39" s="95"/>
      <c r="E39" s="95"/>
      <c r="F39" s="95"/>
      <c r="G39" s="95"/>
      <c r="H39" s="95"/>
      <c r="I39" s="95"/>
      <c r="J39" s="12"/>
      <c r="K39" s="12"/>
      <c r="L39" s="13"/>
      <c r="M39" s="12"/>
      <c r="N39" s="12"/>
    </row>
    <row r="40" spans="2:14" x14ac:dyDescent="0.2">
      <c r="B40" s="95" t="s">
        <v>42</v>
      </c>
      <c r="C40" s="95"/>
      <c r="D40" s="95"/>
      <c r="E40" s="95"/>
      <c r="F40" s="95"/>
      <c r="G40" s="95"/>
      <c r="H40" s="95"/>
      <c r="I40" s="95"/>
      <c r="J40" s="4"/>
      <c r="K40" s="4"/>
      <c r="L40" s="4"/>
      <c r="M40" s="4"/>
      <c r="N40" s="4"/>
    </row>
    <row r="41" spans="2:14" x14ac:dyDescent="0.2">
      <c r="B41" s="95" t="s">
        <v>43</v>
      </c>
      <c r="C41" s="95"/>
      <c r="D41" s="95"/>
      <c r="E41" s="95"/>
      <c r="F41" s="95"/>
      <c r="G41" s="95"/>
      <c r="H41" s="95"/>
      <c r="I41" s="95"/>
      <c r="J41" s="4"/>
      <c r="K41" s="4"/>
      <c r="L41" s="4"/>
      <c r="M41" s="4"/>
      <c r="N41" s="4"/>
    </row>
    <row r="42" spans="2:14" x14ac:dyDescent="0.2">
      <c r="B42" s="95" t="s">
        <v>44</v>
      </c>
      <c r="C42" s="95"/>
      <c r="D42" s="95"/>
      <c r="E42" s="95"/>
      <c r="F42" s="95"/>
      <c r="G42" s="95"/>
      <c r="H42" s="95"/>
      <c r="I42" s="95"/>
      <c r="J42" s="4"/>
      <c r="K42" s="4"/>
      <c r="L42" s="4"/>
      <c r="M42" s="4"/>
      <c r="N42" s="4"/>
    </row>
    <row r="43" spans="2:14" x14ac:dyDescent="0.2">
      <c r="B43" s="95" t="s">
        <v>45</v>
      </c>
      <c r="C43" s="95"/>
      <c r="D43" s="95"/>
      <c r="E43" s="95"/>
      <c r="F43" s="95"/>
      <c r="G43" s="95"/>
      <c r="H43" s="95"/>
      <c r="I43" s="95"/>
      <c r="J43" s="4"/>
      <c r="K43" s="4"/>
      <c r="L43" s="4"/>
      <c r="M43" s="4"/>
      <c r="N43" s="4"/>
    </row>
    <row r="44" spans="2:14" x14ac:dyDescent="0.2">
      <c r="B44" s="91"/>
      <c r="C44" s="91"/>
      <c r="D44" s="91"/>
      <c r="E44" s="91"/>
      <c r="F44" s="91"/>
      <c r="G44" s="91"/>
      <c r="H44" s="91"/>
      <c r="I44" s="91"/>
      <c r="J44" s="4"/>
      <c r="K44" s="4"/>
      <c r="L44" s="4"/>
      <c r="M44" s="4"/>
      <c r="N44" s="4"/>
    </row>
    <row r="45" spans="2:14" x14ac:dyDescent="0.2">
      <c r="B45" s="4" t="s">
        <v>46</v>
      </c>
      <c r="C45" s="4"/>
      <c r="D45" s="4"/>
      <c r="E45" s="4"/>
      <c r="F45" s="4"/>
      <c r="G45" s="4"/>
      <c r="H45" s="5"/>
      <c r="I45" s="4"/>
      <c r="J45" s="4" t="s">
        <v>47</v>
      </c>
      <c r="K45" s="4"/>
      <c r="L45" s="4"/>
      <c r="M45" s="4"/>
      <c r="N45" s="4"/>
    </row>
    <row r="46" spans="2:14" x14ac:dyDescent="0.2">
      <c r="B46" s="14" t="s">
        <v>82</v>
      </c>
      <c r="C46" s="14"/>
      <c r="D46" s="4"/>
      <c r="E46" s="4"/>
      <c r="F46" s="4"/>
      <c r="G46" s="4"/>
      <c r="H46" s="5"/>
      <c r="I46" s="4"/>
      <c r="J46" s="14"/>
      <c r="K46" s="14"/>
      <c r="L46" s="14"/>
      <c r="M46" s="4"/>
      <c r="N46" s="4"/>
    </row>
    <row r="47" spans="2:14" x14ac:dyDescent="0.2">
      <c r="B47" s="15" t="s">
        <v>48</v>
      </c>
      <c r="C47" s="4"/>
      <c r="D47" s="4"/>
      <c r="E47" s="4"/>
      <c r="F47" s="4"/>
      <c r="G47" s="4"/>
      <c r="H47" s="5"/>
      <c r="I47" s="4"/>
      <c r="J47" s="4" t="s">
        <v>48</v>
      </c>
      <c r="K47" s="4"/>
      <c r="L47" s="4"/>
      <c r="M47" s="4"/>
      <c r="N47" s="4"/>
    </row>
    <row r="48" spans="2:14" x14ac:dyDescent="0.2">
      <c r="B48" s="4"/>
      <c r="C48" s="4"/>
      <c r="D48" s="4"/>
      <c r="E48" s="4"/>
      <c r="F48" s="4"/>
      <c r="G48" s="4"/>
      <c r="H48" s="5"/>
      <c r="I48" s="4"/>
      <c r="J48" s="4"/>
      <c r="K48" s="4"/>
      <c r="L48" s="4"/>
      <c r="M48" s="4"/>
      <c r="N48" s="4"/>
    </row>
    <row r="49" spans="2:14" x14ac:dyDescent="0.2">
      <c r="B49" s="14"/>
      <c r="C49" s="14"/>
      <c r="D49" s="4"/>
      <c r="E49" s="4"/>
      <c r="F49" s="4"/>
      <c r="G49" s="4"/>
      <c r="H49" s="5"/>
      <c r="I49" s="4"/>
      <c r="J49" s="14"/>
      <c r="K49" s="14"/>
      <c r="L49" s="14"/>
      <c r="M49" s="4"/>
      <c r="N49" s="4"/>
    </row>
    <row r="50" spans="2:14" x14ac:dyDescent="0.2">
      <c r="B50" s="16" t="s">
        <v>49</v>
      </c>
      <c r="C50" s="4"/>
      <c r="D50" s="4"/>
      <c r="E50" s="4"/>
      <c r="F50" s="4"/>
      <c r="G50" s="4"/>
      <c r="H50" s="5"/>
      <c r="I50" s="4"/>
      <c r="J50" s="96" t="s">
        <v>49</v>
      </c>
      <c r="K50" s="96"/>
      <c r="L50" s="96"/>
      <c r="M50" s="4"/>
      <c r="N50" s="4"/>
    </row>
    <row r="51" spans="2:14" x14ac:dyDescent="0.2">
      <c r="B51" s="4"/>
      <c r="C51" s="4"/>
      <c r="D51" s="4"/>
      <c r="E51" s="4"/>
      <c r="F51" s="4"/>
      <c r="G51" s="4"/>
      <c r="H51" s="5"/>
      <c r="I51" s="4"/>
      <c r="J51" s="4"/>
      <c r="K51" s="4"/>
      <c r="L51" s="4"/>
      <c r="M51" s="4"/>
      <c r="N51" s="4"/>
    </row>
    <row r="52" spans="2:14" x14ac:dyDescent="0.2">
      <c r="B52" s="91" t="s">
        <v>50</v>
      </c>
      <c r="C52" s="4"/>
      <c r="D52" s="4"/>
      <c r="E52" s="4"/>
      <c r="F52" s="4"/>
      <c r="G52" s="4"/>
      <c r="H52" s="5"/>
      <c r="I52" s="4"/>
      <c r="J52" s="4" t="s">
        <v>50</v>
      </c>
      <c r="K52" s="4"/>
      <c r="L52" s="4"/>
      <c r="M52" s="4"/>
      <c r="N52" s="4"/>
    </row>
    <row r="54" spans="2:14" x14ac:dyDescent="0.2">
      <c r="B54" s="4"/>
      <c r="C54" s="4"/>
      <c r="D54" s="4"/>
      <c r="E54" s="4"/>
      <c r="F54" s="4"/>
      <c r="G54" s="4"/>
      <c r="H54" s="5"/>
      <c r="I54" s="4"/>
      <c r="J54" s="4"/>
      <c r="K54" s="4"/>
      <c r="M54" s="4"/>
      <c r="N54" s="17" t="s">
        <v>14</v>
      </c>
    </row>
    <row r="55" spans="2:14" x14ac:dyDescent="0.2">
      <c r="B55" s="4"/>
      <c r="C55" s="4"/>
      <c r="D55" s="4"/>
      <c r="E55" s="4"/>
      <c r="F55" s="4"/>
      <c r="G55" s="4"/>
      <c r="H55" s="5"/>
      <c r="I55" s="4"/>
      <c r="J55" s="4"/>
      <c r="K55" s="4"/>
      <c r="M55" s="4"/>
      <c r="N55" s="17" t="s">
        <v>15</v>
      </c>
    </row>
    <row r="56" spans="2:14" x14ac:dyDescent="0.2">
      <c r="B56" s="4"/>
      <c r="C56" s="4"/>
      <c r="D56" s="4"/>
      <c r="E56" s="4"/>
      <c r="F56" s="4"/>
      <c r="G56" s="4"/>
      <c r="H56" s="5"/>
      <c r="I56" s="4"/>
      <c r="J56" s="4"/>
      <c r="K56" s="4"/>
      <c r="M56" s="4"/>
      <c r="N56" s="17" t="s">
        <v>16</v>
      </c>
    </row>
    <row r="57" spans="2:14" x14ac:dyDescent="0.2">
      <c r="B57" s="4"/>
      <c r="C57" s="4"/>
      <c r="D57" s="4"/>
      <c r="E57" s="4"/>
      <c r="F57" s="4"/>
      <c r="G57" s="4"/>
      <c r="H57" s="5"/>
      <c r="I57" s="4"/>
      <c r="J57" s="4"/>
      <c r="K57" s="4"/>
      <c r="L57" s="4"/>
      <c r="M57" s="4"/>
      <c r="N57" s="4"/>
    </row>
    <row r="58" spans="2:14" x14ac:dyDescent="0.2">
      <c r="B58" s="4"/>
      <c r="C58" s="108" t="s">
        <v>17</v>
      </c>
      <c r="D58" s="108"/>
      <c r="E58" s="108"/>
      <c r="F58" s="108"/>
      <c r="G58" s="108"/>
      <c r="H58" s="108"/>
      <c r="I58" s="108"/>
      <c r="J58" s="108"/>
      <c r="K58" s="108"/>
      <c r="L58" s="108"/>
      <c r="M58" s="4"/>
      <c r="N58" s="4"/>
    </row>
    <row r="59" spans="2:14" x14ac:dyDescent="0.2">
      <c r="B59" s="4"/>
      <c r="C59" s="108" t="s">
        <v>18</v>
      </c>
      <c r="D59" s="108"/>
      <c r="E59" s="108"/>
      <c r="F59" s="108"/>
      <c r="G59" s="108"/>
      <c r="H59" s="108"/>
      <c r="I59" s="108"/>
      <c r="J59" s="108"/>
      <c r="K59" s="108"/>
      <c r="L59" s="108"/>
      <c r="M59" s="4"/>
      <c r="N59" s="4"/>
    </row>
    <row r="60" spans="2:14" x14ac:dyDescent="0.2">
      <c r="B60" s="4" t="s">
        <v>19</v>
      </c>
      <c r="C60" s="93"/>
      <c r="D60" s="93"/>
      <c r="E60" s="93"/>
      <c r="F60" s="93"/>
      <c r="G60" s="93"/>
      <c r="H60" s="93"/>
      <c r="I60" s="93"/>
      <c r="J60" s="93"/>
      <c r="K60" s="93"/>
      <c r="L60" s="108" t="s">
        <v>20</v>
      </c>
      <c r="M60" s="108"/>
      <c r="N60" s="108"/>
    </row>
    <row r="61" spans="2:14" x14ac:dyDescent="0.2">
      <c r="B61" s="4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</row>
    <row r="62" spans="2:14" x14ac:dyDescent="0.2">
      <c r="B62" s="4" t="s">
        <v>21</v>
      </c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</row>
    <row r="63" spans="2:14" x14ac:dyDescent="0.2">
      <c r="B63" s="4" t="s">
        <v>22</v>
      </c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</row>
    <row r="64" spans="2:14" x14ac:dyDescent="0.2">
      <c r="B64" s="4" t="s">
        <v>107</v>
      </c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</row>
    <row r="65" spans="2:14" x14ac:dyDescent="0.2">
      <c r="B65" s="4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</row>
    <row r="66" spans="2:14" x14ac:dyDescent="0.2">
      <c r="B66" s="4"/>
      <c r="C66" s="4"/>
      <c r="D66" s="4"/>
      <c r="E66" s="4"/>
      <c r="F66" s="4"/>
      <c r="G66" s="4"/>
      <c r="H66" s="5"/>
      <c r="I66" s="4"/>
      <c r="J66" s="4"/>
      <c r="K66" s="4"/>
      <c r="L66" s="4"/>
      <c r="M66" s="4"/>
      <c r="N66" s="4"/>
    </row>
    <row r="67" spans="2:14" ht="13.15" customHeight="1" x14ac:dyDescent="0.2">
      <c r="B67" s="109" t="s">
        <v>6</v>
      </c>
      <c r="C67" s="111" t="s">
        <v>23</v>
      </c>
      <c r="D67" s="113" t="s">
        <v>24</v>
      </c>
      <c r="E67" s="113" t="s">
        <v>25</v>
      </c>
      <c r="F67" s="113" t="s">
        <v>51</v>
      </c>
      <c r="G67" s="113" t="s">
        <v>26</v>
      </c>
      <c r="H67" s="114" t="s">
        <v>0</v>
      </c>
      <c r="I67" s="115" t="s">
        <v>27</v>
      </c>
      <c r="J67" s="115"/>
      <c r="K67" s="115"/>
      <c r="L67" s="115"/>
      <c r="M67" s="116" t="s">
        <v>28</v>
      </c>
      <c r="N67" s="117" t="s">
        <v>29</v>
      </c>
    </row>
    <row r="68" spans="2:14" x14ac:dyDescent="0.2">
      <c r="B68" s="110"/>
      <c r="C68" s="112"/>
      <c r="D68" s="113"/>
      <c r="E68" s="113"/>
      <c r="F68" s="113"/>
      <c r="G68" s="113"/>
      <c r="H68" s="114"/>
      <c r="I68" s="3" t="s">
        <v>30</v>
      </c>
      <c r="J68" s="3" t="s">
        <v>31</v>
      </c>
      <c r="K68" s="3" t="s">
        <v>32</v>
      </c>
      <c r="L68" s="3" t="s">
        <v>33</v>
      </c>
      <c r="M68" s="116"/>
      <c r="N68" s="118"/>
    </row>
    <row r="69" spans="2:14" x14ac:dyDescent="0.2">
      <c r="B69" s="97" t="s">
        <v>34</v>
      </c>
      <c r="C69" s="98"/>
      <c r="D69" s="98"/>
      <c r="E69" s="98"/>
      <c r="F69" s="98"/>
      <c r="G69" s="99"/>
      <c r="H69" s="6" t="s">
        <v>1</v>
      </c>
      <c r="I69" s="7">
        <v>114.43</v>
      </c>
      <c r="J69" s="7">
        <v>81.540000000000006</v>
      </c>
      <c r="K69" s="7">
        <v>41.31</v>
      </c>
      <c r="L69" s="7"/>
      <c r="M69" s="7">
        <v>6.52</v>
      </c>
      <c r="N69" s="7"/>
    </row>
    <row r="70" spans="2:14" x14ac:dyDescent="0.2">
      <c r="B70" s="100"/>
      <c r="C70" s="101"/>
      <c r="D70" s="101"/>
      <c r="E70" s="101"/>
      <c r="F70" s="101"/>
      <c r="G70" s="102"/>
      <c r="H70" s="6" t="s">
        <v>4</v>
      </c>
      <c r="I70" s="7">
        <v>855.9</v>
      </c>
      <c r="J70" s="7">
        <v>611.54999999999995</v>
      </c>
      <c r="K70" s="7">
        <v>307.68</v>
      </c>
      <c r="L70" s="7"/>
      <c r="M70" s="7">
        <v>26.64</v>
      </c>
      <c r="N70" s="7"/>
    </row>
    <row r="71" spans="2:14" x14ac:dyDescent="0.2">
      <c r="B71" s="100"/>
      <c r="C71" s="101"/>
      <c r="D71" s="101"/>
      <c r="E71" s="101"/>
      <c r="F71" s="101"/>
      <c r="G71" s="102"/>
      <c r="H71" s="6" t="s">
        <v>3</v>
      </c>
      <c r="I71" s="7">
        <v>67.95</v>
      </c>
      <c r="J71" s="7">
        <v>49.47</v>
      </c>
      <c r="K71" s="7">
        <v>25.28</v>
      </c>
      <c r="L71" s="7"/>
      <c r="M71" s="7">
        <v>1.36</v>
      </c>
      <c r="N71" s="7"/>
    </row>
    <row r="72" spans="2:14" x14ac:dyDescent="0.2">
      <c r="B72" s="100"/>
      <c r="C72" s="101"/>
      <c r="D72" s="101"/>
      <c r="E72" s="101"/>
      <c r="F72" s="101"/>
      <c r="G72" s="102"/>
      <c r="H72" s="6" t="s">
        <v>5</v>
      </c>
      <c r="I72" s="7">
        <v>67.95</v>
      </c>
      <c r="J72" s="7">
        <v>49.47</v>
      </c>
      <c r="K72" s="7">
        <v>25.28</v>
      </c>
      <c r="L72" s="7"/>
      <c r="M72" s="7">
        <v>1.36</v>
      </c>
      <c r="N72" s="7"/>
    </row>
    <row r="73" spans="2:14" x14ac:dyDescent="0.2">
      <c r="B73" s="103"/>
      <c r="C73" s="104"/>
      <c r="D73" s="104"/>
      <c r="E73" s="104"/>
      <c r="F73" s="104"/>
      <c r="G73" s="105"/>
      <c r="H73" s="6" t="s">
        <v>2</v>
      </c>
      <c r="I73" s="7">
        <v>21.74</v>
      </c>
      <c r="J73" s="7">
        <v>16.579999999999998</v>
      </c>
      <c r="K73" s="7">
        <v>8.43</v>
      </c>
      <c r="L73" s="7"/>
      <c r="M73" s="7">
        <v>0.54</v>
      </c>
      <c r="N73" s="7"/>
    </row>
    <row r="74" spans="2:14" x14ac:dyDescent="0.2">
      <c r="B74" s="84" t="s">
        <v>109</v>
      </c>
      <c r="C74" s="81" t="s">
        <v>35</v>
      </c>
      <c r="D74" s="84">
        <v>23</v>
      </c>
      <c r="E74" s="84">
        <v>4</v>
      </c>
      <c r="F74" s="84">
        <v>1</v>
      </c>
      <c r="G74" s="25">
        <v>10</v>
      </c>
      <c r="H74" s="18" t="s">
        <v>1</v>
      </c>
      <c r="I74" s="86">
        <v>19.46</v>
      </c>
      <c r="J74" s="86">
        <v>130.47999999999999</v>
      </c>
      <c r="K74" s="86">
        <v>10.92</v>
      </c>
      <c r="L74" s="87">
        <v>160</v>
      </c>
      <c r="M74" s="87">
        <v>111.27</v>
      </c>
      <c r="N74" s="87">
        <v>271</v>
      </c>
    </row>
    <row r="75" spans="2:14" x14ac:dyDescent="0.2">
      <c r="B75" s="3"/>
      <c r="C75" s="3"/>
      <c r="D75" s="3"/>
      <c r="E75" s="3"/>
      <c r="F75" s="3"/>
      <c r="G75" s="3"/>
      <c r="H75" s="8" t="s">
        <v>36</v>
      </c>
      <c r="I75" s="88">
        <f>IFERROR(I74*I69,"")</f>
        <v>2226.8078</v>
      </c>
      <c r="J75" s="88">
        <f t="shared" ref="J75:K75" si="6">IFERROR(J74*J69,"")</f>
        <v>10639.3392</v>
      </c>
      <c r="K75" s="88">
        <f t="shared" si="6"/>
        <v>451.10520000000002</v>
      </c>
      <c r="L75" s="88">
        <f t="shared" ref="L75:L83" si="7">IFERROR(K75+J75+I75,"")</f>
        <v>13317.252200000001</v>
      </c>
      <c r="M75" s="88">
        <f>IFERROR(M74*M69,"")</f>
        <v>725.48039999999992</v>
      </c>
      <c r="N75" s="89">
        <f t="shared" ref="N75:N83" si="8">IFERROR(L75+M75,"")</f>
        <v>14042.732600000001</v>
      </c>
    </row>
    <row r="76" spans="2:14" x14ac:dyDescent="0.2">
      <c r="B76" s="3"/>
      <c r="C76" s="3"/>
      <c r="D76" s="3"/>
      <c r="E76" s="3"/>
      <c r="F76" s="3"/>
      <c r="G76" s="3"/>
      <c r="H76" s="18" t="s">
        <v>4</v>
      </c>
      <c r="I76" s="86" t="str">
        <f>IFERROR(INDEX(#REF!,MATCH(CONCATENATE([1]РАСЧЕТ!B74,"/",[1]РАСЧЕТ!D74,"/",[1]РАСЧЕТ!E74,"/",F74,"/",H76),#REF!,0),2),"")</f>
        <v/>
      </c>
      <c r="J76" s="86" t="str">
        <f>IFERROR(INDEX(#REF!,MATCH(CONCATENATE([1]РАСЧЕТ!B74,"/",[1]РАСЧЕТ!D74,"/",[1]РАСЧЕТ!E74,"/",F74,"/",H76),#REF!,0),3),"")</f>
        <v/>
      </c>
      <c r="K76" s="86" t="str">
        <f>IFERROR(INDEX(#REF!,MATCH(CONCATENATE([1]РАСЧЕТ!B74,"/",[1]РАСЧЕТ!D74,"/",[1]РАСЧЕТ!E74,"/",F74,"/",H76),#REF!,0),4),"")</f>
        <v/>
      </c>
      <c r="L76" s="87" t="str">
        <f t="shared" si="7"/>
        <v/>
      </c>
      <c r="M76" s="87" t="str">
        <f>IFERROR(INDEX(#REF!,MATCH(CONCATENATE([1]РАСЧЕТ!B74,"/",[1]РАСЧЕТ!D74,"/",[1]РАСЧЕТ!E74,"/",F74,"/",H76),#REF!,0),6),"")</f>
        <v/>
      </c>
      <c r="N76" s="87" t="str">
        <f t="shared" si="8"/>
        <v/>
      </c>
    </row>
    <row r="77" spans="2:14" x14ac:dyDescent="0.2">
      <c r="B77" s="3"/>
      <c r="C77" s="3"/>
      <c r="D77" s="3"/>
      <c r="E77" s="3"/>
      <c r="F77" s="3"/>
      <c r="G77" s="3"/>
      <c r="H77" s="8" t="s">
        <v>36</v>
      </c>
      <c r="I77" s="88" t="str">
        <f>IFERROR(I76*I70,"")</f>
        <v/>
      </c>
      <c r="J77" s="88" t="str">
        <f t="shared" ref="J77:K77" si="9">IFERROR(J76*J70,"")</f>
        <v/>
      </c>
      <c r="K77" s="88" t="str">
        <f t="shared" si="9"/>
        <v/>
      </c>
      <c r="L77" s="88" t="str">
        <f t="shared" si="7"/>
        <v/>
      </c>
      <c r="M77" s="88" t="str">
        <f t="shared" ref="M77" si="10">IFERROR(M76*M70,"")</f>
        <v/>
      </c>
      <c r="N77" s="89" t="str">
        <f t="shared" si="8"/>
        <v/>
      </c>
    </row>
    <row r="78" spans="2:14" x14ac:dyDescent="0.2">
      <c r="B78" s="3"/>
      <c r="C78" s="3"/>
      <c r="D78" s="3"/>
      <c r="E78" s="3"/>
      <c r="F78" s="3"/>
      <c r="G78" s="3"/>
      <c r="H78" s="19" t="s">
        <v>3</v>
      </c>
      <c r="I78" s="90">
        <v>0</v>
      </c>
      <c r="J78" s="90"/>
      <c r="K78" s="90"/>
      <c r="L78" s="90"/>
      <c r="M78" s="90"/>
      <c r="N78" s="87"/>
    </row>
    <row r="79" spans="2:14" x14ac:dyDescent="0.2">
      <c r="B79" s="3"/>
      <c r="C79" s="3"/>
      <c r="D79" s="3"/>
      <c r="E79" s="3"/>
      <c r="F79" s="3"/>
      <c r="G79" s="3"/>
      <c r="H79" s="8" t="s">
        <v>36</v>
      </c>
      <c r="I79" s="88">
        <f>IFERROR(I78*I71,"")</f>
        <v>0</v>
      </c>
      <c r="J79" s="88">
        <f>IFERROR(J78*J71,"")</f>
        <v>0</v>
      </c>
      <c r="K79" s="88">
        <f>IFERROR(K78*K71,"")</f>
        <v>0</v>
      </c>
      <c r="L79" s="88">
        <f t="shared" si="7"/>
        <v>0</v>
      </c>
      <c r="M79" s="88">
        <f>IFERROR(M78*M71,"")</f>
        <v>0</v>
      </c>
      <c r="N79" s="89">
        <f t="shared" si="8"/>
        <v>0</v>
      </c>
    </row>
    <row r="80" spans="2:14" x14ac:dyDescent="0.2">
      <c r="B80" s="3"/>
      <c r="C80" s="3"/>
      <c r="D80" s="3"/>
      <c r="E80" s="3"/>
      <c r="F80" s="3"/>
      <c r="G80" s="3"/>
      <c r="H80" s="19" t="s">
        <v>5</v>
      </c>
      <c r="I80" s="90" t="str">
        <f>IFERROR(INDEX(#REF!,MATCH(CONCATENATE([1]РАСЧЕТ!B74,"/",[1]РАСЧЕТ!D74,"/",[1]РАСЧЕТ!E74,"/",F74,"/",H80),#REF!,0),2),"")</f>
        <v/>
      </c>
      <c r="J80" s="90" t="str">
        <f>IFERROR(INDEX(#REF!,MATCH(CONCATENATE([1]РАСЧЕТ!B74,"/",[1]РАСЧЕТ!D74,"/",[1]РАСЧЕТ!E74,"/",F74,"/",H80),#REF!,0),3),"")</f>
        <v/>
      </c>
      <c r="K80" s="90" t="str">
        <f>IFERROR(INDEX(#REF!,MATCH(CONCATENATE([1]РАСЧЕТ!B74,"/",[1]РАСЧЕТ!D74,"/",[1]РАСЧЕТ!E74,"/",F74,"/",H80),#REF!,0),4),"")</f>
        <v/>
      </c>
      <c r="L80" s="90" t="str">
        <f t="shared" si="7"/>
        <v/>
      </c>
      <c r="M80" s="90" t="str">
        <f>IFERROR(INDEX(#REF!,MATCH(CONCATENATE([1]РАСЧЕТ!B74,"/",[1]РАСЧЕТ!D74,"/",[1]РАСЧЕТ!E74,"/",F74,"/",H80),#REF!,0),6),"")</f>
        <v/>
      </c>
      <c r="N80" s="87" t="str">
        <f t="shared" si="8"/>
        <v/>
      </c>
    </row>
    <row r="81" spans="2:14" x14ac:dyDescent="0.2">
      <c r="B81" s="3"/>
      <c r="C81" s="3"/>
      <c r="D81" s="3"/>
      <c r="E81" s="3"/>
      <c r="F81" s="3"/>
      <c r="G81" s="3"/>
      <c r="H81" s="8" t="s">
        <v>36</v>
      </c>
      <c r="I81" s="88" t="str">
        <f>IFERROR(I80*I72,"")</f>
        <v/>
      </c>
      <c r="J81" s="88" t="str">
        <f t="shared" ref="J81:K81" si="11">IFERROR(J80*J72,"")</f>
        <v/>
      </c>
      <c r="K81" s="88" t="str">
        <f t="shared" si="11"/>
        <v/>
      </c>
      <c r="L81" s="88" t="str">
        <f t="shared" si="7"/>
        <v/>
      </c>
      <c r="M81" s="88" t="str">
        <f t="shared" ref="M81" si="12">IFERROR(M80*M72,"")</f>
        <v/>
      </c>
      <c r="N81" s="89" t="str">
        <f t="shared" si="8"/>
        <v/>
      </c>
    </row>
    <row r="82" spans="2:14" x14ac:dyDescent="0.2">
      <c r="B82" s="3"/>
      <c r="C82" s="3"/>
      <c r="D82" s="3"/>
      <c r="E82" s="3"/>
      <c r="F82" s="3"/>
      <c r="G82" s="3"/>
      <c r="H82" s="19" t="s">
        <v>2</v>
      </c>
      <c r="I82" s="90">
        <v>169.5</v>
      </c>
      <c r="J82" s="90">
        <v>972.06</v>
      </c>
      <c r="K82" s="90">
        <v>28</v>
      </c>
      <c r="L82" s="90">
        <v>1170.06</v>
      </c>
      <c r="M82" s="90">
        <v>1188.1199999999999</v>
      </c>
      <c r="N82" s="87">
        <v>2358.1799999999998</v>
      </c>
    </row>
    <row r="83" spans="2:14" x14ac:dyDescent="0.2">
      <c r="B83" s="3"/>
      <c r="C83" s="3"/>
      <c r="D83" s="3"/>
      <c r="E83" s="3"/>
      <c r="F83" s="3"/>
      <c r="G83" s="3"/>
      <c r="H83" s="8" t="s">
        <v>36</v>
      </c>
      <c r="I83" s="88">
        <f>IFERROR(I82*I73,"")</f>
        <v>3684.93</v>
      </c>
      <c r="J83" s="88">
        <f>IFERROR(J82*J73,"")</f>
        <v>16116.754799999997</v>
      </c>
      <c r="K83" s="88">
        <f>IFERROR(K82*K73,"")</f>
        <v>236.04</v>
      </c>
      <c r="L83" s="88">
        <f t="shared" si="7"/>
        <v>20037.724799999996</v>
      </c>
      <c r="M83" s="88">
        <f>IFERROR(M82*M73,"")</f>
        <v>641.58479999999997</v>
      </c>
      <c r="N83" s="89">
        <f t="shared" si="8"/>
        <v>20679.309599999997</v>
      </c>
    </row>
    <row r="84" spans="2:14" x14ac:dyDescent="0.2">
      <c r="B84" s="3"/>
      <c r="C84" s="3"/>
      <c r="D84" s="3"/>
      <c r="E84" s="3"/>
      <c r="F84" s="3"/>
      <c r="G84" s="3"/>
      <c r="H84" s="9" t="s">
        <v>37</v>
      </c>
      <c r="I84" s="88">
        <f ca="1">SUM(I74:OFFSET(I84,-1,0))-I85</f>
        <v>188.96000000000004</v>
      </c>
      <c r="J84" s="88">
        <v>1102</v>
      </c>
      <c r="K84" s="88">
        <f ca="1">SUM(K74:OFFSET(K84,-1,0))-K85</f>
        <v>38.919999999999959</v>
      </c>
      <c r="L84" s="88">
        <f t="shared" ref="L84:L85" ca="1" si="13">K84+J84+I84</f>
        <v>1329.88</v>
      </c>
      <c r="M84" s="88">
        <f ca="1">SUM(M74:OFFSET(M84,-1,0))-M85</f>
        <v>1299.3899999999999</v>
      </c>
      <c r="N84" s="89">
        <v>2629</v>
      </c>
    </row>
    <row r="85" spans="2:14" x14ac:dyDescent="0.2">
      <c r="B85" s="3"/>
      <c r="C85" s="3"/>
      <c r="D85" s="3"/>
      <c r="E85" s="3"/>
      <c r="F85" s="3"/>
      <c r="G85" s="3"/>
      <c r="H85" s="9" t="s">
        <v>52</v>
      </c>
      <c r="I85" s="88">
        <f>SUMIF(H74:H83,"стоимость",I74:I83)</f>
        <v>5911.7377999999999</v>
      </c>
      <c r="J85" s="88">
        <f>SUMIF(H74:H83,"стоимость",J74:J83)</f>
        <v>26756.093999999997</v>
      </c>
      <c r="K85" s="88">
        <f>SUMIF(H74:H83,"стоимость",K74:K83)</f>
        <v>687.14520000000005</v>
      </c>
      <c r="L85" s="88">
        <f t="shared" si="13"/>
        <v>33354.976999999999</v>
      </c>
      <c r="M85" s="88">
        <f>SUMIF(H74:H83,"стоимость",M74:M83)</f>
        <v>1367.0652</v>
      </c>
      <c r="N85" s="89">
        <f t="shared" ref="N85" si="14">L85+M85</f>
        <v>34722.042199999996</v>
      </c>
    </row>
    <row r="86" spans="2:14" x14ac:dyDescent="0.2">
      <c r="B86" s="10"/>
      <c r="C86" s="10"/>
      <c r="D86" s="10"/>
      <c r="E86" s="10"/>
      <c r="F86" s="10"/>
      <c r="G86" s="11"/>
      <c r="H86" s="12"/>
      <c r="I86" s="12"/>
      <c r="J86" s="12"/>
      <c r="K86" s="12"/>
      <c r="L86" s="13"/>
      <c r="M86" s="12"/>
      <c r="N86" s="12"/>
    </row>
    <row r="87" spans="2:14" x14ac:dyDescent="0.2">
      <c r="B87" s="106" t="s">
        <v>38</v>
      </c>
      <c r="C87" s="106"/>
      <c r="D87" s="106"/>
      <c r="E87" s="106"/>
      <c r="F87" s="92"/>
      <c r="G87" s="4"/>
      <c r="H87" s="5"/>
      <c r="I87" s="4"/>
      <c r="J87" s="12"/>
      <c r="K87" s="12"/>
      <c r="L87" s="13"/>
      <c r="M87" s="12"/>
      <c r="N87" s="12"/>
    </row>
    <row r="88" spans="2:14" x14ac:dyDescent="0.2">
      <c r="B88" s="107" t="s">
        <v>83</v>
      </c>
      <c r="C88" s="107"/>
      <c r="D88" s="107"/>
      <c r="E88" s="107"/>
      <c r="F88" s="107"/>
      <c r="G88" s="107"/>
      <c r="H88" s="107"/>
      <c r="I88" s="107"/>
      <c r="J88" s="82"/>
      <c r="K88" s="82"/>
      <c r="L88" s="83"/>
      <c r="M88" s="82"/>
      <c r="N88" s="82"/>
    </row>
    <row r="89" spans="2:14" x14ac:dyDescent="0.2">
      <c r="B89" s="95" t="s">
        <v>39</v>
      </c>
      <c r="C89" s="95"/>
      <c r="D89" s="95"/>
      <c r="E89" s="95"/>
      <c r="F89" s="95"/>
      <c r="G89" s="95"/>
      <c r="H89" s="95"/>
      <c r="I89" s="95"/>
      <c r="J89" s="12"/>
      <c r="K89" s="12"/>
      <c r="L89" s="13"/>
      <c r="M89" s="12"/>
      <c r="N89" s="12"/>
    </row>
    <row r="90" spans="2:14" x14ac:dyDescent="0.2">
      <c r="B90" s="95" t="s">
        <v>40</v>
      </c>
      <c r="C90" s="95"/>
      <c r="D90" s="95"/>
      <c r="E90" s="95"/>
      <c r="F90" s="95"/>
      <c r="G90" s="95"/>
      <c r="H90" s="95"/>
      <c r="I90" s="95"/>
      <c r="J90" s="12"/>
      <c r="K90" s="12"/>
      <c r="L90" s="13"/>
      <c r="M90" s="12"/>
      <c r="N90" s="12"/>
    </row>
    <row r="91" spans="2:14" x14ac:dyDescent="0.2">
      <c r="B91" s="95" t="s">
        <v>41</v>
      </c>
      <c r="C91" s="95"/>
      <c r="D91" s="95"/>
      <c r="E91" s="95"/>
      <c r="F91" s="95"/>
      <c r="G91" s="95"/>
      <c r="H91" s="95"/>
      <c r="I91" s="95"/>
      <c r="J91" s="12"/>
      <c r="K91" s="12"/>
      <c r="L91" s="13"/>
      <c r="M91" s="12"/>
      <c r="N91" s="12"/>
    </row>
    <row r="92" spans="2:14" x14ac:dyDescent="0.2">
      <c r="B92" s="95" t="s">
        <v>42</v>
      </c>
      <c r="C92" s="95"/>
      <c r="D92" s="95"/>
      <c r="E92" s="95"/>
      <c r="F92" s="95"/>
      <c r="G92" s="95"/>
      <c r="H92" s="95"/>
      <c r="I92" s="95"/>
      <c r="J92" s="4"/>
      <c r="K92" s="4"/>
      <c r="L92" s="4"/>
      <c r="M92" s="4"/>
      <c r="N92" s="4"/>
    </row>
    <row r="93" spans="2:14" x14ac:dyDescent="0.2">
      <c r="B93" s="95" t="s">
        <v>43</v>
      </c>
      <c r="C93" s="95"/>
      <c r="D93" s="95"/>
      <c r="E93" s="95"/>
      <c r="F93" s="95"/>
      <c r="G93" s="95"/>
      <c r="H93" s="95"/>
      <c r="I93" s="95"/>
      <c r="J93" s="4"/>
      <c r="K93" s="4"/>
      <c r="L93" s="4"/>
      <c r="M93" s="4"/>
      <c r="N93" s="4"/>
    </row>
    <row r="94" spans="2:14" x14ac:dyDescent="0.2">
      <c r="B94" s="95" t="s">
        <v>44</v>
      </c>
      <c r="C94" s="95"/>
      <c r="D94" s="95"/>
      <c r="E94" s="95"/>
      <c r="F94" s="95"/>
      <c r="G94" s="95"/>
      <c r="H94" s="95"/>
      <c r="I94" s="95"/>
      <c r="J94" s="4"/>
      <c r="K94" s="4"/>
      <c r="L94" s="4"/>
      <c r="M94" s="4"/>
      <c r="N94" s="4"/>
    </row>
    <row r="95" spans="2:14" x14ac:dyDescent="0.2">
      <c r="B95" s="95" t="s">
        <v>45</v>
      </c>
      <c r="C95" s="95"/>
      <c r="D95" s="95"/>
      <c r="E95" s="95"/>
      <c r="F95" s="95"/>
      <c r="G95" s="95"/>
      <c r="H95" s="95"/>
      <c r="I95" s="95"/>
      <c r="J95" s="4"/>
      <c r="K95" s="4"/>
      <c r="L95" s="4"/>
      <c r="M95" s="4"/>
      <c r="N95" s="4"/>
    </row>
    <row r="96" spans="2:14" x14ac:dyDescent="0.2">
      <c r="B96" s="91"/>
      <c r="C96" s="91"/>
      <c r="D96" s="91"/>
      <c r="E96" s="91"/>
      <c r="F96" s="91"/>
      <c r="G96" s="91"/>
      <c r="H96" s="91"/>
      <c r="I96" s="91"/>
      <c r="J96" s="4"/>
      <c r="K96" s="4"/>
      <c r="L96" s="4"/>
      <c r="M96" s="4"/>
      <c r="N96" s="4"/>
    </row>
    <row r="97" spans="2:14" x14ac:dyDescent="0.2">
      <c r="B97" s="4" t="s">
        <v>46</v>
      </c>
      <c r="C97" s="4"/>
      <c r="D97" s="4"/>
      <c r="E97" s="4"/>
      <c r="F97" s="4"/>
      <c r="G97" s="4"/>
      <c r="H97" s="5"/>
      <c r="I97" s="4"/>
      <c r="J97" s="4" t="s">
        <v>47</v>
      </c>
      <c r="K97" s="4"/>
      <c r="L97" s="4"/>
      <c r="M97" s="4"/>
      <c r="N97" s="4"/>
    </row>
    <row r="98" spans="2:14" x14ac:dyDescent="0.2">
      <c r="B98" s="14" t="s">
        <v>82</v>
      </c>
      <c r="C98" s="14"/>
      <c r="D98" s="4"/>
      <c r="E98" s="4"/>
      <c r="F98" s="4"/>
      <c r="G98" s="4"/>
      <c r="H98" s="5"/>
      <c r="I98" s="4"/>
      <c r="J98" s="14"/>
      <c r="K98" s="14"/>
      <c r="L98" s="14"/>
      <c r="M98" s="4"/>
      <c r="N98" s="4"/>
    </row>
    <row r="99" spans="2:14" x14ac:dyDescent="0.2">
      <c r="B99" s="15" t="s">
        <v>48</v>
      </c>
      <c r="C99" s="4"/>
      <c r="D99" s="4"/>
      <c r="E99" s="4"/>
      <c r="F99" s="4"/>
      <c r="G99" s="4"/>
      <c r="H99" s="5"/>
      <c r="I99" s="4"/>
      <c r="J99" s="4" t="s">
        <v>48</v>
      </c>
      <c r="K99" s="4"/>
      <c r="L99" s="4"/>
      <c r="M99" s="4"/>
      <c r="N99" s="4"/>
    </row>
    <row r="100" spans="2:14" x14ac:dyDescent="0.2">
      <c r="B100" s="4"/>
      <c r="C100" s="4"/>
      <c r="D100" s="4"/>
      <c r="E100" s="4"/>
      <c r="F100" s="4"/>
      <c r="G100" s="4"/>
      <c r="H100" s="5"/>
      <c r="I100" s="4"/>
      <c r="J100" s="4"/>
      <c r="K100" s="4"/>
      <c r="L100" s="4"/>
      <c r="M100" s="4"/>
      <c r="N100" s="4"/>
    </row>
    <row r="101" spans="2:14" x14ac:dyDescent="0.2">
      <c r="B101" s="14"/>
      <c r="C101" s="14"/>
      <c r="D101" s="4"/>
      <c r="E101" s="4"/>
      <c r="F101" s="4"/>
      <c r="G101" s="4"/>
      <c r="H101" s="5"/>
      <c r="I101" s="4"/>
      <c r="J101" s="14"/>
      <c r="K101" s="14"/>
      <c r="L101" s="14"/>
      <c r="M101" s="4"/>
      <c r="N101" s="4"/>
    </row>
    <row r="102" spans="2:14" x14ac:dyDescent="0.2">
      <c r="B102" s="16" t="s">
        <v>49</v>
      </c>
      <c r="C102" s="4"/>
      <c r="D102" s="4"/>
      <c r="E102" s="4"/>
      <c r="F102" s="4"/>
      <c r="G102" s="4"/>
      <c r="H102" s="5"/>
      <c r="I102" s="4"/>
      <c r="J102" s="96" t="s">
        <v>49</v>
      </c>
      <c r="K102" s="96"/>
      <c r="L102" s="96"/>
      <c r="M102" s="4"/>
      <c r="N102" s="4"/>
    </row>
    <row r="103" spans="2:14" x14ac:dyDescent="0.2">
      <c r="B103" s="4"/>
      <c r="C103" s="4"/>
      <c r="D103" s="4"/>
      <c r="E103" s="4"/>
      <c r="F103" s="4"/>
      <c r="G103" s="4"/>
      <c r="H103" s="5"/>
      <c r="I103" s="4"/>
      <c r="J103" s="4"/>
      <c r="K103" s="4"/>
      <c r="L103" s="4"/>
      <c r="M103" s="4"/>
      <c r="N103" s="4"/>
    </row>
    <row r="104" spans="2:14" x14ac:dyDescent="0.2">
      <c r="B104" s="91" t="s">
        <v>50</v>
      </c>
      <c r="C104" s="4"/>
      <c r="D104" s="4"/>
      <c r="E104" s="4"/>
      <c r="F104" s="4"/>
      <c r="G104" s="4"/>
      <c r="H104" s="5"/>
      <c r="I104" s="4"/>
      <c r="J104" s="4" t="s">
        <v>50</v>
      </c>
      <c r="K104" s="4"/>
      <c r="L104" s="4"/>
      <c r="M104" s="4"/>
      <c r="N104" s="4"/>
    </row>
    <row r="106" spans="2:14" x14ac:dyDescent="0.2">
      <c r="B106" s="4"/>
      <c r="C106" s="4"/>
      <c r="D106" s="4"/>
      <c r="E106" s="4"/>
      <c r="F106" s="4"/>
      <c r="G106" s="4"/>
      <c r="H106" s="5"/>
      <c r="I106" s="4"/>
      <c r="J106" s="4"/>
      <c r="K106" s="4"/>
      <c r="M106" s="4"/>
      <c r="N106" s="17" t="s">
        <v>14</v>
      </c>
    </row>
    <row r="107" spans="2:14" x14ac:dyDescent="0.2">
      <c r="B107" s="4"/>
      <c r="C107" s="4"/>
      <c r="D107" s="4"/>
      <c r="E107" s="4"/>
      <c r="F107" s="4"/>
      <c r="G107" s="4"/>
      <c r="H107" s="5"/>
      <c r="I107" s="4"/>
      <c r="J107" s="4"/>
      <c r="K107" s="4"/>
      <c r="M107" s="4"/>
      <c r="N107" s="17" t="s">
        <v>15</v>
      </c>
    </row>
    <row r="108" spans="2:14" x14ac:dyDescent="0.2">
      <c r="B108" s="4"/>
      <c r="C108" s="4"/>
      <c r="D108" s="4"/>
      <c r="E108" s="4"/>
      <c r="F108" s="4"/>
      <c r="G108" s="4"/>
      <c r="H108" s="5"/>
      <c r="I108" s="4"/>
      <c r="J108" s="4"/>
      <c r="K108" s="4"/>
      <c r="M108" s="4"/>
      <c r="N108" s="17" t="s">
        <v>16</v>
      </c>
    </row>
    <row r="109" spans="2:14" x14ac:dyDescent="0.2">
      <c r="B109" s="4"/>
      <c r="C109" s="4"/>
      <c r="D109" s="4"/>
      <c r="E109" s="4"/>
      <c r="F109" s="4"/>
      <c r="G109" s="4"/>
      <c r="H109" s="5"/>
      <c r="I109" s="4"/>
      <c r="J109" s="4"/>
      <c r="K109" s="4"/>
      <c r="L109" s="4"/>
      <c r="M109" s="4"/>
      <c r="N109" s="4"/>
    </row>
    <row r="110" spans="2:14" x14ac:dyDescent="0.2">
      <c r="B110" s="4"/>
      <c r="C110" s="108" t="s">
        <v>17</v>
      </c>
      <c r="D110" s="108"/>
      <c r="E110" s="108"/>
      <c r="F110" s="108"/>
      <c r="G110" s="108"/>
      <c r="H110" s="108"/>
      <c r="I110" s="108"/>
      <c r="J110" s="108"/>
      <c r="K110" s="108"/>
      <c r="L110" s="108"/>
      <c r="M110" s="4"/>
      <c r="N110" s="4"/>
    </row>
    <row r="111" spans="2:14" x14ac:dyDescent="0.2">
      <c r="B111" s="4"/>
      <c r="C111" s="108" t="s">
        <v>18</v>
      </c>
      <c r="D111" s="108"/>
      <c r="E111" s="108"/>
      <c r="F111" s="108"/>
      <c r="G111" s="108"/>
      <c r="H111" s="108"/>
      <c r="I111" s="108"/>
      <c r="J111" s="108"/>
      <c r="K111" s="108"/>
      <c r="L111" s="108"/>
      <c r="M111" s="4"/>
      <c r="N111" s="4"/>
    </row>
    <row r="112" spans="2:14" x14ac:dyDescent="0.2">
      <c r="B112" s="4" t="s">
        <v>19</v>
      </c>
      <c r="C112" s="93"/>
      <c r="D112" s="93"/>
      <c r="E112" s="93"/>
      <c r="F112" s="93"/>
      <c r="G112" s="93"/>
      <c r="H112" s="93"/>
      <c r="I112" s="93"/>
      <c r="J112" s="93"/>
      <c r="K112" s="93"/>
      <c r="L112" s="108" t="s">
        <v>20</v>
      </c>
      <c r="M112" s="108"/>
      <c r="N112" s="108"/>
    </row>
    <row r="113" spans="2:14" x14ac:dyDescent="0.2">
      <c r="B113" s="4"/>
      <c r="C113" s="93"/>
      <c r="D113" s="93"/>
      <c r="E113" s="93"/>
      <c r="F113" s="93"/>
      <c r="G113" s="93"/>
      <c r="H113" s="93"/>
      <c r="I113" s="93"/>
      <c r="J113" s="93"/>
      <c r="K113" s="93"/>
      <c r="L113" s="93"/>
      <c r="M113" s="93"/>
      <c r="N113" s="93"/>
    </row>
    <row r="114" spans="2:14" x14ac:dyDescent="0.2">
      <c r="B114" s="4" t="s">
        <v>21</v>
      </c>
      <c r="C114" s="93"/>
      <c r="D114" s="93"/>
      <c r="E114" s="93"/>
      <c r="F114" s="93"/>
      <c r="G114" s="93"/>
      <c r="H114" s="93"/>
      <c r="I114" s="93"/>
      <c r="J114" s="93"/>
      <c r="K114" s="93"/>
      <c r="L114" s="93"/>
      <c r="M114" s="93"/>
      <c r="N114" s="93"/>
    </row>
    <row r="115" spans="2:14" x14ac:dyDescent="0.2">
      <c r="B115" s="4" t="s">
        <v>22</v>
      </c>
      <c r="C115" s="93"/>
      <c r="D115" s="93"/>
      <c r="E115" s="93"/>
      <c r="F115" s="93"/>
      <c r="G115" s="93"/>
      <c r="H115" s="93"/>
      <c r="I115" s="93"/>
      <c r="J115" s="93"/>
      <c r="K115" s="93"/>
      <c r="L115" s="93"/>
      <c r="M115" s="93"/>
      <c r="N115" s="93"/>
    </row>
    <row r="116" spans="2:14" x14ac:dyDescent="0.2">
      <c r="B116" s="4" t="s">
        <v>107</v>
      </c>
      <c r="C116" s="93"/>
      <c r="D116" s="93"/>
      <c r="E116" s="93"/>
      <c r="F116" s="93"/>
      <c r="G116" s="93"/>
      <c r="H116" s="93"/>
      <c r="I116" s="93"/>
      <c r="J116" s="93"/>
      <c r="K116" s="93"/>
      <c r="L116" s="93"/>
      <c r="M116" s="93"/>
      <c r="N116" s="93"/>
    </row>
    <row r="117" spans="2:14" x14ac:dyDescent="0.2">
      <c r="B117" s="4"/>
      <c r="C117" s="93"/>
      <c r="D117" s="93"/>
      <c r="E117" s="93"/>
      <c r="F117" s="93"/>
      <c r="G117" s="93"/>
      <c r="H117" s="93"/>
      <c r="I117" s="93"/>
      <c r="J117" s="93"/>
      <c r="K117" s="93"/>
      <c r="L117" s="93"/>
      <c r="M117" s="93"/>
      <c r="N117" s="93"/>
    </row>
    <row r="118" spans="2:14" x14ac:dyDescent="0.2">
      <c r="B118" s="4"/>
      <c r="C118" s="4"/>
      <c r="D118" s="4"/>
      <c r="E118" s="4"/>
      <c r="F118" s="4"/>
      <c r="G118" s="4"/>
      <c r="H118" s="5"/>
      <c r="I118" s="4"/>
      <c r="J118" s="4"/>
      <c r="K118" s="4"/>
      <c r="L118" s="4"/>
      <c r="M118" s="4"/>
      <c r="N118" s="4"/>
    </row>
    <row r="119" spans="2:14" ht="12.75" customHeight="1" x14ac:dyDescent="0.2">
      <c r="B119" s="109" t="s">
        <v>6</v>
      </c>
      <c r="C119" s="111" t="s">
        <v>23</v>
      </c>
      <c r="D119" s="113" t="s">
        <v>24</v>
      </c>
      <c r="E119" s="113" t="s">
        <v>25</v>
      </c>
      <c r="F119" s="113" t="s">
        <v>51</v>
      </c>
      <c r="G119" s="113" t="s">
        <v>26</v>
      </c>
      <c r="H119" s="114" t="s">
        <v>0</v>
      </c>
      <c r="I119" s="115" t="s">
        <v>27</v>
      </c>
      <c r="J119" s="115"/>
      <c r="K119" s="115"/>
      <c r="L119" s="115"/>
      <c r="M119" s="116" t="s">
        <v>28</v>
      </c>
      <c r="N119" s="117" t="s">
        <v>29</v>
      </c>
    </row>
    <row r="120" spans="2:14" x14ac:dyDescent="0.2">
      <c r="B120" s="110"/>
      <c r="C120" s="112"/>
      <c r="D120" s="113"/>
      <c r="E120" s="113"/>
      <c r="F120" s="113"/>
      <c r="G120" s="113"/>
      <c r="H120" s="114"/>
      <c r="I120" s="3" t="s">
        <v>30</v>
      </c>
      <c r="J120" s="3" t="s">
        <v>31</v>
      </c>
      <c r="K120" s="3" t="s">
        <v>32</v>
      </c>
      <c r="L120" s="3" t="s">
        <v>33</v>
      </c>
      <c r="M120" s="116"/>
      <c r="N120" s="118"/>
    </row>
    <row r="121" spans="2:14" x14ac:dyDescent="0.2">
      <c r="B121" s="97" t="s">
        <v>34</v>
      </c>
      <c r="C121" s="98"/>
      <c r="D121" s="98"/>
      <c r="E121" s="98"/>
      <c r="F121" s="98"/>
      <c r="G121" s="99"/>
      <c r="H121" s="6" t="s">
        <v>1</v>
      </c>
      <c r="I121" s="7">
        <v>114.43</v>
      </c>
      <c r="J121" s="7">
        <v>81.540000000000006</v>
      </c>
      <c r="K121" s="7">
        <v>41.31</v>
      </c>
      <c r="L121" s="7"/>
      <c r="M121" s="7">
        <v>6.52</v>
      </c>
      <c r="N121" s="7"/>
    </row>
    <row r="122" spans="2:14" x14ac:dyDescent="0.2">
      <c r="B122" s="100"/>
      <c r="C122" s="101"/>
      <c r="D122" s="101"/>
      <c r="E122" s="101"/>
      <c r="F122" s="101"/>
      <c r="G122" s="102"/>
      <c r="H122" s="6" t="s">
        <v>4</v>
      </c>
      <c r="I122" s="7">
        <v>855.9</v>
      </c>
      <c r="J122" s="7">
        <v>611.54999999999995</v>
      </c>
      <c r="K122" s="7">
        <v>307.68</v>
      </c>
      <c r="L122" s="7"/>
      <c r="M122" s="7">
        <v>26.64</v>
      </c>
      <c r="N122" s="7"/>
    </row>
    <row r="123" spans="2:14" x14ac:dyDescent="0.2">
      <c r="B123" s="100"/>
      <c r="C123" s="101"/>
      <c r="D123" s="101"/>
      <c r="E123" s="101"/>
      <c r="F123" s="101"/>
      <c r="G123" s="102"/>
      <c r="H123" s="6" t="s">
        <v>3</v>
      </c>
      <c r="I123" s="7">
        <v>67.95</v>
      </c>
      <c r="J123" s="7">
        <v>49.47</v>
      </c>
      <c r="K123" s="7">
        <v>25.28</v>
      </c>
      <c r="L123" s="7"/>
      <c r="M123" s="7">
        <v>1.36</v>
      </c>
      <c r="N123" s="7"/>
    </row>
    <row r="124" spans="2:14" x14ac:dyDescent="0.2">
      <c r="B124" s="100"/>
      <c r="C124" s="101"/>
      <c r="D124" s="101"/>
      <c r="E124" s="101"/>
      <c r="F124" s="101"/>
      <c r="G124" s="102"/>
      <c r="H124" s="6" t="s">
        <v>5</v>
      </c>
      <c r="I124" s="7">
        <v>67.95</v>
      </c>
      <c r="J124" s="7">
        <v>49.47</v>
      </c>
      <c r="K124" s="7">
        <v>25.28</v>
      </c>
      <c r="L124" s="7"/>
      <c r="M124" s="7">
        <v>1.36</v>
      </c>
      <c r="N124" s="7"/>
    </row>
    <row r="125" spans="2:14" x14ac:dyDescent="0.2">
      <c r="B125" s="103"/>
      <c r="C125" s="104"/>
      <c r="D125" s="104"/>
      <c r="E125" s="104"/>
      <c r="F125" s="104"/>
      <c r="G125" s="105"/>
      <c r="H125" s="6" t="s">
        <v>2</v>
      </c>
      <c r="I125" s="7">
        <v>21.74</v>
      </c>
      <c r="J125" s="7">
        <v>16.579999999999998</v>
      </c>
      <c r="K125" s="7">
        <v>8.43</v>
      </c>
      <c r="L125" s="7"/>
      <c r="M125" s="7">
        <v>0.54</v>
      </c>
      <c r="N125" s="7"/>
    </row>
    <row r="126" spans="2:14" x14ac:dyDescent="0.2">
      <c r="B126" s="84" t="s">
        <v>109</v>
      </c>
      <c r="C126" s="81" t="s">
        <v>35</v>
      </c>
      <c r="D126" s="84">
        <v>23</v>
      </c>
      <c r="E126" s="84">
        <v>4</v>
      </c>
      <c r="F126" s="84">
        <v>2</v>
      </c>
      <c r="G126" s="25">
        <v>10</v>
      </c>
      <c r="H126" s="18" t="s">
        <v>1</v>
      </c>
      <c r="I126" s="86">
        <v>17.22</v>
      </c>
      <c r="J126" s="86">
        <v>127</v>
      </c>
      <c r="K126" s="86">
        <v>9.43</v>
      </c>
      <c r="L126" s="87">
        <v>153.06</v>
      </c>
      <c r="M126" s="87">
        <v>118.64</v>
      </c>
      <c r="N126" s="87">
        <v>271.7</v>
      </c>
    </row>
    <row r="127" spans="2:14" x14ac:dyDescent="0.2">
      <c r="B127" s="3"/>
      <c r="C127" s="3"/>
      <c r="D127" s="3"/>
      <c r="E127" s="3"/>
      <c r="F127" s="3"/>
      <c r="G127" s="3"/>
      <c r="H127" s="8" t="s">
        <v>36</v>
      </c>
      <c r="I127" s="88">
        <f>IFERROR(I126*I121,"")</f>
        <v>1970.4846</v>
      </c>
      <c r="J127" s="88">
        <f t="shared" ref="J127:K127" si="15">IFERROR(J126*J121,"")</f>
        <v>10355.58</v>
      </c>
      <c r="K127" s="88">
        <f t="shared" si="15"/>
        <v>389.55330000000004</v>
      </c>
      <c r="L127" s="88">
        <f t="shared" ref="L127:L135" si="16">IFERROR(K127+J127+I127,"")</f>
        <v>12715.617899999999</v>
      </c>
      <c r="M127" s="88">
        <f>IFERROR(M126*M121,"")</f>
        <v>773.53279999999995</v>
      </c>
      <c r="N127" s="89">
        <f t="shared" ref="N127:N135" si="17">IFERROR(L127+M127,"")</f>
        <v>13489.150699999998</v>
      </c>
    </row>
    <row r="128" spans="2:14" x14ac:dyDescent="0.2">
      <c r="B128" s="3"/>
      <c r="C128" s="3"/>
      <c r="D128" s="3"/>
      <c r="E128" s="3"/>
      <c r="F128" s="3"/>
      <c r="G128" s="3"/>
      <c r="H128" s="18" t="s">
        <v>4</v>
      </c>
      <c r="I128" s="86" t="str">
        <f>IFERROR(INDEX(#REF!,MATCH(CONCATENATE([1]РАСЧЕТ!B126,"/",[1]РАСЧЕТ!D126,"/",[1]РАСЧЕТ!E126,"/",F126,"/",H128),#REF!,0),2),"")</f>
        <v/>
      </c>
      <c r="J128" s="86" t="str">
        <f>IFERROR(INDEX(#REF!,MATCH(CONCATENATE([1]РАСЧЕТ!B126,"/",[1]РАСЧЕТ!D126,"/",[1]РАСЧЕТ!E126,"/",F126,"/",H128),#REF!,0),3),"")</f>
        <v/>
      </c>
      <c r="K128" s="86" t="str">
        <f>IFERROR(INDEX(#REF!,MATCH(CONCATENATE([1]РАСЧЕТ!B126,"/",[1]РАСЧЕТ!D126,"/",[1]РАСЧЕТ!E126,"/",F126,"/",H128),#REF!,0),4),"")</f>
        <v/>
      </c>
      <c r="L128" s="87" t="str">
        <f t="shared" si="16"/>
        <v/>
      </c>
      <c r="M128" s="87" t="str">
        <f>IFERROR(INDEX(#REF!,MATCH(CONCATENATE([1]РАСЧЕТ!B126,"/",[1]РАСЧЕТ!D126,"/",[1]РАСЧЕТ!E126,"/",F126,"/",H128),#REF!,0),6),"")</f>
        <v/>
      </c>
      <c r="N128" s="87" t="str">
        <f t="shared" si="17"/>
        <v/>
      </c>
    </row>
    <row r="129" spans="2:14" x14ac:dyDescent="0.2">
      <c r="B129" s="3"/>
      <c r="C129" s="3"/>
      <c r="D129" s="3"/>
      <c r="E129" s="3"/>
      <c r="F129" s="3"/>
      <c r="G129" s="3"/>
      <c r="H129" s="8" t="s">
        <v>36</v>
      </c>
      <c r="I129" s="88" t="str">
        <f>IFERROR(I128*I122,"")</f>
        <v/>
      </c>
      <c r="J129" s="88" t="str">
        <f t="shared" ref="J129:K129" si="18">IFERROR(J128*J122,"")</f>
        <v/>
      </c>
      <c r="K129" s="88" t="str">
        <f t="shared" si="18"/>
        <v/>
      </c>
      <c r="L129" s="88" t="str">
        <f t="shared" si="16"/>
        <v/>
      </c>
      <c r="M129" s="88" t="str">
        <f t="shared" ref="M129" si="19">IFERROR(M128*M122,"")</f>
        <v/>
      </c>
      <c r="N129" s="89" t="str">
        <f t="shared" si="17"/>
        <v/>
      </c>
    </row>
    <row r="130" spans="2:14" x14ac:dyDescent="0.2">
      <c r="B130" s="3"/>
      <c r="C130" s="3"/>
      <c r="D130" s="3"/>
      <c r="E130" s="3"/>
      <c r="F130" s="3"/>
      <c r="G130" s="3"/>
      <c r="H130" s="19" t="s">
        <v>3</v>
      </c>
      <c r="I130" s="90">
        <v>0</v>
      </c>
      <c r="J130" s="90"/>
      <c r="K130" s="90"/>
      <c r="L130" s="90"/>
      <c r="M130" s="90"/>
      <c r="N130" s="87"/>
    </row>
    <row r="131" spans="2:14" x14ac:dyDescent="0.2">
      <c r="B131" s="3"/>
      <c r="C131" s="3"/>
      <c r="D131" s="3"/>
      <c r="E131" s="3"/>
      <c r="F131" s="3"/>
      <c r="G131" s="3"/>
      <c r="H131" s="8" t="s">
        <v>36</v>
      </c>
      <c r="I131" s="88">
        <f>IFERROR(I130*I123,"")</f>
        <v>0</v>
      </c>
      <c r="J131" s="88">
        <f>IFERROR(J130*J123,"")</f>
        <v>0</v>
      </c>
      <c r="K131" s="88">
        <f>IFERROR(K130*K123,"")</f>
        <v>0</v>
      </c>
      <c r="L131" s="88">
        <f t="shared" si="16"/>
        <v>0</v>
      </c>
      <c r="M131" s="88">
        <f>IFERROR(M130*M123,"")</f>
        <v>0</v>
      </c>
      <c r="N131" s="89">
        <f t="shared" si="17"/>
        <v>0</v>
      </c>
    </row>
    <row r="132" spans="2:14" x14ac:dyDescent="0.2">
      <c r="B132" s="3"/>
      <c r="C132" s="3"/>
      <c r="D132" s="3"/>
      <c r="E132" s="3"/>
      <c r="F132" s="3"/>
      <c r="G132" s="3"/>
      <c r="H132" s="19" t="s">
        <v>5</v>
      </c>
      <c r="I132" s="90" t="str">
        <f>IFERROR(INDEX(#REF!,MATCH(CONCATENATE([1]РАСЧЕТ!B126,"/",[1]РАСЧЕТ!D126,"/",[1]РАСЧЕТ!E126,"/",F126,"/",H132),#REF!,0),2),"")</f>
        <v/>
      </c>
      <c r="J132" s="90" t="str">
        <f>IFERROR(INDEX(#REF!,MATCH(CONCATENATE([1]РАСЧЕТ!B126,"/",[1]РАСЧЕТ!D126,"/",[1]РАСЧЕТ!E126,"/",F126,"/",H132),#REF!,0),3),"")</f>
        <v/>
      </c>
      <c r="K132" s="90" t="str">
        <f>IFERROR(INDEX(#REF!,MATCH(CONCATENATE([1]РАСЧЕТ!B126,"/",[1]РАСЧЕТ!D126,"/",[1]РАСЧЕТ!E126,"/",F126,"/",H132),#REF!,0),4),"")</f>
        <v/>
      </c>
      <c r="L132" s="90" t="str">
        <f t="shared" si="16"/>
        <v/>
      </c>
      <c r="M132" s="90" t="str">
        <f>IFERROR(INDEX(#REF!,MATCH(CONCATENATE([1]РАСЧЕТ!B126,"/",[1]РАСЧЕТ!D126,"/",[1]РАСЧЕТ!E126,"/",F126,"/",H132),#REF!,0),6),"")</f>
        <v/>
      </c>
      <c r="N132" s="87" t="str">
        <f t="shared" si="17"/>
        <v/>
      </c>
    </row>
    <row r="133" spans="2:14" x14ac:dyDescent="0.2">
      <c r="B133" s="3"/>
      <c r="C133" s="3"/>
      <c r="D133" s="3"/>
      <c r="E133" s="3"/>
      <c r="F133" s="3"/>
      <c r="G133" s="3"/>
      <c r="H133" s="8" t="s">
        <v>36</v>
      </c>
      <c r="I133" s="88" t="str">
        <f>IFERROR(I132*I124,"")</f>
        <v/>
      </c>
      <c r="J133" s="88" t="str">
        <f t="shared" ref="J133:K133" si="20">IFERROR(J132*J124,"")</f>
        <v/>
      </c>
      <c r="K133" s="88" t="str">
        <f t="shared" si="20"/>
        <v/>
      </c>
      <c r="L133" s="88" t="str">
        <f t="shared" si="16"/>
        <v/>
      </c>
      <c r="M133" s="88" t="str">
        <f t="shared" ref="M133" si="21">IFERROR(M132*M124,"")</f>
        <v/>
      </c>
      <c r="N133" s="89" t="str">
        <f t="shared" si="17"/>
        <v/>
      </c>
    </row>
    <row r="134" spans="2:14" x14ac:dyDescent="0.2">
      <c r="B134" s="3"/>
      <c r="C134" s="3"/>
      <c r="D134" s="3"/>
      <c r="E134" s="3"/>
      <c r="F134" s="3"/>
      <c r="G134" s="3"/>
      <c r="H134" s="19" t="s">
        <v>2</v>
      </c>
      <c r="I134" s="90">
        <v>168.57</v>
      </c>
      <c r="J134" s="90">
        <v>956</v>
      </c>
      <c r="K134" s="90">
        <v>27.52</v>
      </c>
      <c r="L134" s="90">
        <v>1153.3</v>
      </c>
      <c r="M134" s="90">
        <v>1225.52</v>
      </c>
      <c r="N134" s="87">
        <v>2378.8200000000002</v>
      </c>
    </row>
    <row r="135" spans="2:14" x14ac:dyDescent="0.2">
      <c r="B135" s="3"/>
      <c r="C135" s="3"/>
      <c r="D135" s="3"/>
      <c r="E135" s="3"/>
      <c r="F135" s="3"/>
      <c r="G135" s="3"/>
      <c r="H135" s="8" t="s">
        <v>36</v>
      </c>
      <c r="I135" s="88">
        <f>IFERROR(I134*I125,"")</f>
        <v>3664.7117999999996</v>
      </c>
      <c r="J135" s="88">
        <f>IFERROR(J134*J125,"")</f>
        <v>15850.479999999998</v>
      </c>
      <c r="K135" s="88">
        <f>IFERROR(K134*K125,"")</f>
        <v>231.99359999999999</v>
      </c>
      <c r="L135" s="88">
        <f t="shared" si="16"/>
        <v>19747.185399999998</v>
      </c>
      <c r="M135" s="88">
        <f>IFERROR(M134*M125,"")</f>
        <v>661.7808</v>
      </c>
      <c r="N135" s="89">
        <f t="shared" si="17"/>
        <v>20408.966199999999</v>
      </c>
    </row>
    <row r="136" spans="2:14" x14ac:dyDescent="0.2">
      <c r="B136" s="3"/>
      <c r="C136" s="3"/>
      <c r="D136" s="3"/>
      <c r="E136" s="3"/>
      <c r="F136" s="3"/>
      <c r="G136" s="3"/>
      <c r="H136" s="9" t="s">
        <v>37</v>
      </c>
      <c r="I136" s="88">
        <f ca="1">SUM(I126:OFFSET(I136,-1,0))-I137</f>
        <v>185.78999999999996</v>
      </c>
      <c r="J136" s="88">
        <f ca="1">SUM(J126:OFFSET(J136,-1,0))-J137</f>
        <v>1083</v>
      </c>
      <c r="K136" s="88">
        <f ca="1">SUM(K126:OFFSET(K136,-1,0))-K137</f>
        <v>36.949999999999932</v>
      </c>
      <c r="L136" s="88">
        <f t="shared" ref="L136:L137" ca="1" si="22">K136+J136+I136</f>
        <v>1305.7399999999998</v>
      </c>
      <c r="M136" s="88">
        <v>1345</v>
      </c>
      <c r="N136" s="89">
        <f t="shared" ref="N136" ca="1" si="23">L136+M136</f>
        <v>2650.74</v>
      </c>
    </row>
    <row r="137" spans="2:14" x14ac:dyDescent="0.2">
      <c r="B137" s="3"/>
      <c r="C137" s="3"/>
      <c r="D137" s="3"/>
      <c r="E137" s="3"/>
      <c r="F137" s="3"/>
      <c r="G137" s="3"/>
      <c r="H137" s="9" t="s">
        <v>52</v>
      </c>
      <c r="I137" s="88">
        <f>SUMIF(H126:H135,"стоимость",I126:I135)</f>
        <v>5635.1963999999998</v>
      </c>
      <c r="J137" s="88">
        <f>SUMIF(H126:H135,"стоимость",J126:J135)</f>
        <v>26206.059999999998</v>
      </c>
      <c r="K137" s="88">
        <f>SUMIF(H126:H135,"стоимость",K126:K135)</f>
        <v>621.54690000000005</v>
      </c>
      <c r="L137" s="88">
        <f t="shared" si="22"/>
        <v>32462.8033</v>
      </c>
      <c r="M137" s="88">
        <f>SUMIF(H126:H135,"стоимость",M126:M135)</f>
        <v>1435.3136</v>
      </c>
      <c r="N137" s="89">
        <f>L137+M137</f>
        <v>33898.116900000001</v>
      </c>
    </row>
    <row r="138" spans="2:14" x14ac:dyDescent="0.2">
      <c r="B138" s="10"/>
      <c r="C138" s="10"/>
      <c r="D138" s="10"/>
      <c r="E138" s="10"/>
      <c r="F138" s="10"/>
      <c r="G138" s="11"/>
      <c r="H138" s="12"/>
      <c r="I138" s="12"/>
      <c r="J138" s="12"/>
      <c r="K138" s="12"/>
      <c r="L138" s="13"/>
      <c r="M138" s="12"/>
      <c r="N138" s="12"/>
    </row>
    <row r="139" spans="2:14" x14ac:dyDescent="0.2">
      <c r="B139" s="106" t="s">
        <v>38</v>
      </c>
      <c r="C139" s="106"/>
      <c r="D139" s="106"/>
      <c r="E139" s="106"/>
      <c r="F139" s="92"/>
      <c r="G139" s="4"/>
      <c r="H139" s="5"/>
      <c r="I139" s="4"/>
      <c r="J139" s="12"/>
      <c r="K139" s="12"/>
      <c r="L139" s="13"/>
      <c r="M139" s="12"/>
      <c r="N139" s="12"/>
    </row>
    <row r="140" spans="2:14" x14ac:dyDescent="0.2">
      <c r="B140" s="107" t="s">
        <v>83</v>
      </c>
      <c r="C140" s="107"/>
      <c r="D140" s="107"/>
      <c r="E140" s="107"/>
      <c r="F140" s="107"/>
      <c r="G140" s="107"/>
      <c r="H140" s="107"/>
      <c r="I140" s="107"/>
      <c r="J140" s="82"/>
      <c r="K140" s="82"/>
      <c r="L140" s="83"/>
      <c r="M140" s="82"/>
      <c r="N140" s="82"/>
    </row>
    <row r="141" spans="2:14" x14ac:dyDescent="0.2">
      <c r="B141" s="95" t="s">
        <v>39</v>
      </c>
      <c r="C141" s="95"/>
      <c r="D141" s="95"/>
      <c r="E141" s="95"/>
      <c r="F141" s="95"/>
      <c r="G141" s="95"/>
      <c r="H141" s="95"/>
      <c r="I141" s="95"/>
      <c r="J141" s="12"/>
      <c r="K141" s="12"/>
      <c r="L141" s="13"/>
      <c r="M141" s="12"/>
      <c r="N141" s="12"/>
    </row>
    <row r="142" spans="2:14" x14ac:dyDescent="0.2">
      <c r="B142" s="95" t="s">
        <v>40</v>
      </c>
      <c r="C142" s="95"/>
      <c r="D142" s="95"/>
      <c r="E142" s="95"/>
      <c r="F142" s="95"/>
      <c r="G142" s="95"/>
      <c r="H142" s="95"/>
      <c r="I142" s="95"/>
      <c r="J142" s="12"/>
      <c r="K142" s="12"/>
      <c r="L142" s="13"/>
      <c r="M142" s="12"/>
      <c r="N142" s="12"/>
    </row>
    <row r="143" spans="2:14" x14ac:dyDescent="0.2">
      <c r="B143" s="95" t="s">
        <v>41</v>
      </c>
      <c r="C143" s="95"/>
      <c r="D143" s="95"/>
      <c r="E143" s="95"/>
      <c r="F143" s="95"/>
      <c r="G143" s="95"/>
      <c r="H143" s="95"/>
      <c r="I143" s="95"/>
      <c r="J143" s="12"/>
      <c r="K143" s="12"/>
      <c r="L143" s="13"/>
      <c r="M143" s="12"/>
      <c r="N143" s="12"/>
    </row>
    <row r="144" spans="2:14" x14ac:dyDescent="0.2">
      <c r="B144" s="95" t="s">
        <v>42</v>
      </c>
      <c r="C144" s="95"/>
      <c r="D144" s="95"/>
      <c r="E144" s="95"/>
      <c r="F144" s="95"/>
      <c r="G144" s="95"/>
      <c r="H144" s="95"/>
      <c r="I144" s="95"/>
      <c r="J144" s="4"/>
      <c r="K144" s="4"/>
      <c r="L144" s="4"/>
      <c r="M144" s="4"/>
      <c r="N144" s="4"/>
    </row>
    <row r="145" spans="2:14" x14ac:dyDescent="0.2">
      <c r="B145" s="95" t="s">
        <v>43</v>
      </c>
      <c r="C145" s="95"/>
      <c r="D145" s="95"/>
      <c r="E145" s="95"/>
      <c r="F145" s="95"/>
      <c r="G145" s="95"/>
      <c r="H145" s="95"/>
      <c r="I145" s="95"/>
      <c r="J145" s="4"/>
      <c r="K145" s="4"/>
      <c r="L145" s="4"/>
      <c r="M145" s="4"/>
      <c r="N145" s="4"/>
    </row>
    <row r="146" spans="2:14" x14ac:dyDescent="0.2">
      <c r="B146" s="95" t="s">
        <v>44</v>
      </c>
      <c r="C146" s="95"/>
      <c r="D146" s="95"/>
      <c r="E146" s="95"/>
      <c r="F146" s="95"/>
      <c r="G146" s="95"/>
      <c r="H146" s="95"/>
      <c r="I146" s="95"/>
      <c r="J146" s="4"/>
      <c r="K146" s="4"/>
      <c r="L146" s="4"/>
      <c r="M146" s="4"/>
      <c r="N146" s="4"/>
    </row>
    <row r="147" spans="2:14" x14ac:dyDescent="0.2">
      <c r="B147" s="95" t="s">
        <v>45</v>
      </c>
      <c r="C147" s="95"/>
      <c r="D147" s="95"/>
      <c r="E147" s="95"/>
      <c r="F147" s="95"/>
      <c r="G147" s="95"/>
      <c r="H147" s="95"/>
      <c r="I147" s="95"/>
      <c r="J147" s="4"/>
      <c r="K147" s="4"/>
      <c r="L147" s="4"/>
      <c r="M147" s="4"/>
      <c r="N147" s="4"/>
    </row>
    <row r="148" spans="2:14" x14ac:dyDescent="0.2">
      <c r="B148" s="91"/>
      <c r="C148" s="91"/>
      <c r="D148" s="91"/>
      <c r="E148" s="91"/>
      <c r="F148" s="91"/>
      <c r="G148" s="91"/>
      <c r="H148" s="91"/>
      <c r="I148" s="91"/>
      <c r="J148" s="4"/>
      <c r="K148" s="4"/>
      <c r="L148" s="4"/>
      <c r="M148" s="4"/>
      <c r="N148" s="4"/>
    </row>
    <row r="149" spans="2:14" x14ac:dyDescent="0.2">
      <c r="B149" s="4" t="s">
        <v>46</v>
      </c>
      <c r="C149" s="4"/>
      <c r="D149" s="4"/>
      <c r="E149" s="4"/>
      <c r="F149" s="4"/>
      <c r="G149" s="4"/>
      <c r="H149" s="5"/>
      <c r="I149" s="4"/>
      <c r="J149" s="4" t="s">
        <v>47</v>
      </c>
      <c r="K149" s="4"/>
      <c r="L149" s="4"/>
      <c r="M149" s="4"/>
      <c r="N149" s="4"/>
    </row>
    <row r="150" spans="2:14" x14ac:dyDescent="0.2">
      <c r="B150" s="14" t="s">
        <v>82</v>
      </c>
      <c r="C150" s="14"/>
      <c r="D150" s="4"/>
      <c r="E150" s="4"/>
      <c r="F150" s="4"/>
      <c r="G150" s="4"/>
      <c r="H150" s="5"/>
      <c r="I150" s="4"/>
      <c r="J150" s="14"/>
      <c r="K150" s="14"/>
      <c r="L150" s="14"/>
      <c r="M150" s="4"/>
      <c r="N150" s="4"/>
    </row>
    <row r="151" spans="2:14" x14ac:dyDescent="0.2">
      <c r="B151" s="15" t="s">
        <v>48</v>
      </c>
      <c r="C151" s="4"/>
      <c r="D151" s="4"/>
      <c r="E151" s="4"/>
      <c r="F151" s="4"/>
      <c r="G151" s="4"/>
      <c r="H151" s="5"/>
      <c r="I151" s="4"/>
      <c r="J151" s="4" t="s">
        <v>48</v>
      </c>
      <c r="K151" s="4"/>
      <c r="L151" s="4"/>
      <c r="M151" s="4"/>
      <c r="N151" s="4"/>
    </row>
    <row r="152" spans="2:14" x14ac:dyDescent="0.2">
      <c r="B152" s="4"/>
      <c r="C152" s="4"/>
      <c r="D152" s="4"/>
      <c r="E152" s="4"/>
      <c r="F152" s="4"/>
      <c r="G152" s="4"/>
      <c r="H152" s="5"/>
      <c r="I152" s="4"/>
      <c r="J152" s="4"/>
      <c r="K152" s="4"/>
      <c r="L152" s="4"/>
      <c r="M152" s="4"/>
      <c r="N152" s="4"/>
    </row>
    <row r="153" spans="2:14" x14ac:dyDescent="0.2">
      <c r="B153" s="14"/>
      <c r="C153" s="14"/>
      <c r="D153" s="4"/>
      <c r="E153" s="4"/>
      <c r="F153" s="4"/>
      <c r="G153" s="4"/>
      <c r="H153" s="5"/>
      <c r="I153" s="4"/>
      <c r="J153" s="14"/>
      <c r="K153" s="14"/>
      <c r="L153" s="14"/>
      <c r="M153" s="4"/>
      <c r="N153" s="4"/>
    </row>
    <row r="154" spans="2:14" x14ac:dyDescent="0.2">
      <c r="B154" s="16" t="s">
        <v>49</v>
      </c>
      <c r="C154" s="4"/>
      <c r="D154" s="4"/>
      <c r="E154" s="4"/>
      <c r="F154" s="4"/>
      <c r="G154" s="4"/>
      <c r="H154" s="5"/>
      <c r="I154" s="4"/>
      <c r="J154" s="96" t="s">
        <v>49</v>
      </c>
      <c r="K154" s="96"/>
      <c r="L154" s="96"/>
      <c r="M154" s="4"/>
      <c r="N154" s="4"/>
    </row>
    <row r="155" spans="2:14" x14ac:dyDescent="0.2">
      <c r="B155" s="4"/>
      <c r="C155" s="4"/>
      <c r="D155" s="4"/>
      <c r="E155" s="4"/>
      <c r="F155" s="4"/>
      <c r="G155" s="4"/>
      <c r="H155" s="5"/>
      <c r="I155" s="4"/>
      <c r="J155" s="4"/>
      <c r="K155" s="4"/>
      <c r="L155" s="4"/>
      <c r="M155" s="4"/>
      <c r="N155" s="4"/>
    </row>
    <row r="156" spans="2:14" x14ac:dyDescent="0.2">
      <c r="B156" s="91" t="s">
        <v>50</v>
      </c>
      <c r="C156" s="4"/>
      <c r="D156" s="4"/>
      <c r="E156" s="4"/>
      <c r="F156" s="4"/>
      <c r="G156" s="4"/>
      <c r="H156" s="5"/>
      <c r="I156" s="4"/>
      <c r="J156" s="4" t="s">
        <v>50</v>
      </c>
      <c r="K156" s="4"/>
      <c r="L156" s="4"/>
      <c r="M156" s="4"/>
      <c r="N156" s="4"/>
    </row>
    <row r="158" spans="2:14" x14ac:dyDescent="0.2">
      <c r="B158" s="4"/>
      <c r="C158" s="4"/>
      <c r="D158" s="4"/>
      <c r="E158" s="4"/>
      <c r="F158" s="4"/>
      <c r="G158" s="4"/>
      <c r="H158" s="5"/>
      <c r="I158" s="4"/>
      <c r="J158" s="4"/>
      <c r="K158" s="4"/>
      <c r="M158" s="4"/>
      <c r="N158" s="17" t="s">
        <v>14</v>
      </c>
    </row>
    <row r="159" spans="2:14" x14ac:dyDescent="0.2">
      <c r="B159" s="4"/>
      <c r="C159" s="4"/>
      <c r="D159" s="4"/>
      <c r="E159" s="4"/>
      <c r="F159" s="4"/>
      <c r="G159" s="4"/>
      <c r="H159" s="5"/>
      <c r="I159" s="4"/>
      <c r="J159" s="4"/>
      <c r="K159" s="4"/>
      <c r="M159" s="4"/>
      <c r="N159" s="17" t="s">
        <v>15</v>
      </c>
    </row>
    <row r="160" spans="2:14" x14ac:dyDescent="0.2">
      <c r="B160" s="4"/>
      <c r="C160" s="4"/>
      <c r="D160" s="4"/>
      <c r="E160" s="4"/>
      <c r="F160" s="4"/>
      <c r="G160" s="4"/>
      <c r="H160" s="5"/>
      <c r="I160" s="4"/>
      <c r="J160" s="4"/>
      <c r="K160" s="4"/>
      <c r="M160" s="4"/>
      <c r="N160" s="17" t="s">
        <v>16</v>
      </c>
    </row>
    <row r="161" spans="2:14" x14ac:dyDescent="0.2">
      <c r="B161" s="4"/>
      <c r="C161" s="4"/>
      <c r="D161" s="4"/>
      <c r="E161" s="4"/>
      <c r="F161" s="4"/>
      <c r="G161" s="4"/>
      <c r="H161" s="5"/>
      <c r="I161" s="4"/>
      <c r="J161" s="4"/>
      <c r="K161" s="4"/>
      <c r="L161" s="4"/>
      <c r="M161" s="4"/>
      <c r="N161" s="4"/>
    </row>
    <row r="162" spans="2:14" x14ac:dyDescent="0.2">
      <c r="B162" s="4"/>
      <c r="C162" s="108" t="s">
        <v>17</v>
      </c>
      <c r="D162" s="108"/>
      <c r="E162" s="108"/>
      <c r="F162" s="108"/>
      <c r="G162" s="108"/>
      <c r="H162" s="108"/>
      <c r="I162" s="108"/>
      <c r="J162" s="108"/>
      <c r="K162" s="108"/>
      <c r="L162" s="108"/>
      <c r="M162" s="4"/>
      <c r="N162" s="4"/>
    </row>
    <row r="163" spans="2:14" x14ac:dyDescent="0.2">
      <c r="B163" s="4"/>
      <c r="C163" s="108" t="s">
        <v>18</v>
      </c>
      <c r="D163" s="108"/>
      <c r="E163" s="108"/>
      <c r="F163" s="108"/>
      <c r="G163" s="108"/>
      <c r="H163" s="108"/>
      <c r="I163" s="108"/>
      <c r="J163" s="108"/>
      <c r="K163" s="108"/>
      <c r="L163" s="108"/>
      <c r="M163" s="4"/>
      <c r="N163" s="4"/>
    </row>
    <row r="164" spans="2:14" x14ac:dyDescent="0.2">
      <c r="B164" s="4" t="s">
        <v>19</v>
      </c>
      <c r="C164" s="93"/>
      <c r="D164" s="93"/>
      <c r="E164" s="93"/>
      <c r="F164" s="93"/>
      <c r="G164" s="93"/>
      <c r="H164" s="93"/>
      <c r="I164" s="93"/>
      <c r="J164" s="93"/>
      <c r="K164" s="93"/>
      <c r="L164" s="108" t="s">
        <v>20</v>
      </c>
      <c r="M164" s="108"/>
      <c r="N164" s="108"/>
    </row>
    <row r="165" spans="2:14" x14ac:dyDescent="0.2">
      <c r="B165" s="4"/>
      <c r="C165" s="93"/>
      <c r="D165" s="93"/>
      <c r="E165" s="93"/>
      <c r="F165" s="93"/>
      <c r="G165" s="93"/>
      <c r="H165" s="93"/>
      <c r="I165" s="93"/>
      <c r="J165" s="93"/>
      <c r="K165" s="93"/>
      <c r="L165" s="93"/>
      <c r="M165" s="93"/>
      <c r="N165" s="93"/>
    </row>
    <row r="166" spans="2:14" x14ac:dyDescent="0.2">
      <c r="B166" s="4" t="s">
        <v>21</v>
      </c>
      <c r="C166" s="93"/>
      <c r="D166" s="93"/>
      <c r="E166" s="93"/>
      <c r="F166" s="93"/>
      <c r="G166" s="93"/>
      <c r="H166" s="93"/>
      <c r="I166" s="93"/>
      <c r="J166" s="93"/>
      <c r="K166" s="93"/>
      <c r="L166" s="93"/>
      <c r="M166" s="93"/>
      <c r="N166" s="93"/>
    </row>
    <row r="167" spans="2:14" x14ac:dyDescent="0.2">
      <c r="B167" s="4" t="s">
        <v>22</v>
      </c>
      <c r="C167" s="93"/>
      <c r="D167" s="93"/>
      <c r="E167" s="93"/>
      <c r="F167" s="93"/>
      <c r="G167" s="93"/>
      <c r="H167" s="93"/>
      <c r="I167" s="93"/>
      <c r="J167" s="93"/>
      <c r="K167" s="93"/>
      <c r="L167" s="93"/>
      <c r="M167" s="93"/>
      <c r="N167" s="93"/>
    </row>
    <row r="168" spans="2:14" x14ac:dyDescent="0.2">
      <c r="B168" s="4" t="s">
        <v>107</v>
      </c>
      <c r="C168" s="93"/>
      <c r="D168" s="93"/>
      <c r="E168" s="93"/>
      <c r="F168" s="93"/>
      <c r="G168" s="93"/>
      <c r="H168" s="93"/>
      <c r="I168" s="93"/>
      <c r="J168" s="93"/>
      <c r="K168" s="93"/>
      <c r="L168" s="93"/>
      <c r="M168" s="93"/>
      <c r="N168" s="93"/>
    </row>
    <row r="169" spans="2:14" x14ac:dyDescent="0.2">
      <c r="B169" s="4"/>
      <c r="C169" s="93"/>
      <c r="D169" s="93"/>
      <c r="E169" s="93"/>
      <c r="F169" s="93"/>
      <c r="G169" s="93"/>
      <c r="H169" s="93"/>
      <c r="I169" s="93"/>
      <c r="J169" s="93"/>
      <c r="K169" s="93"/>
      <c r="L169" s="93"/>
      <c r="M169" s="93"/>
      <c r="N169" s="93"/>
    </row>
    <row r="170" spans="2:14" x14ac:dyDescent="0.2">
      <c r="B170" s="4"/>
      <c r="C170" s="4"/>
      <c r="D170" s="4"/>
      <c r="E170" s="4"/>
      <c r="F170" s="4"/>
      <c r="G170" s="4"/>
      <c r="H170" s="5"/>
      <c r="I170" s="4"/>
      <c r="J170" s="4"/>
      <c r="K170" s="4"/>
      <c r="L170" s="4"/>
      <c r="M170" s="4"/>
      <c r="N170" s="4"/>
    </row>
    <row r="171" spans="2:14" ht="12.75" customHeight="1" x14ac:dyDescent="0.2">
      <c r="B171" s="109" t="s">
        <v>6</v>
      </c>
      <c r="C171" s="111" t="s">
        <v>23</v>
      </c>
      <c r="D171" s="113" t="s">
        <v>24</v>
      </c>
      <c r="E171" s="113" t="s">
        <v>25</v>
      </c>
      <c r="F171" s="113" t="s">
        <v>51</v>
      </c>
      <c r="G171" s="113" t="s">
        <v>26</v>
      </c>
      <c r="H171" s="114" t="s">
        <v>0</v>
      </c>
      <c r="I171" s="115" t="s">
        <v>27</v>
      </c>
      <c r="J171" s="115"/>
      <c r="K171" s="115"/>
      <c r="L171" s="115"/>
      <c r="M171" s="116" t="s">
        <v>28</v>
      </c>
      <c r="N171" s="117" t="s">
        <v>29</v>
      </c>
    </row>
    <row r="172" spans="2:14" x14ac:dyDescent="0.2">
      <c r="B172" s="110"/>
      <c r="C172" s="112"/>
      <c r="D172" s="113"/>
      <c r="E172" s="113"/>
      <c r="F172" s="113"/>
      <c r="G172" s="113"/>
      <c r="H172" s="114"/>
      <c r="I172" s="3" t="s">
        <v>30</v>
      </c>
      <c r="J172" s="3" t="s">
        <v>31</v>
      </c>
      <c r="K172" s="3" t="s">
        <v>32</v>
      </c>
      <c r="L172" s="3" t="s">
        <v>33</v>
      </c>
      <c r="M172" s="116"/>
      <c r="N172" s="118"/>
    </row>
    <row r="173" spans="2:14" x14ac:dyDescent="0.2">
      <c r="B173" s="97" t="s">
        <v>34</v>
      </c>
      <c r="C173" s="98"/>
      <c r="D173" s="98"/>
      <c r="E173" s="98"/>
      <c r="F173" s="98"/>
      <c r="G173" s="99"/>
      <c r="H173" s="6" t="s">
        <v>1</v>
      </c>
      <c r="I173" s="7">
        <v>114.43</v>
      </c>
      <c r="J173" s="7">
        <v>81.540000000000006</v>
      </c>
      <c r="K173" s="7">
        <v>41.31</v>
      </c>
      <c r="L173" s="7"/>
      <c r="M173" s="7">
        <v>6.52</v>
      </c>
      <c r="N173" s="7"/>
    </row>
    <row r="174" spans="2:14" x14ac:dyDescent="0.2">
      <c r="B174" s="100"/>
      <c r="C174" s="101"/>
      <c r="D174" s="101"/>
      <c r="E174" s="101"/>
      <c r="F174" s="101"/>
      <c r="G174" s="102"/>
      <c r="H174" s="6" t="s">
        <v>4</v>
      </c>
      <c r="I174" s="7">
        <v>855.9</v>
      </c>
      <c r="J174" s="7">
        <v>611.54999999999995</v>
      </c>
      <c r="K174" s="7">
        <v>307.68</v>
      </c>
      <c r="L174" s="7"/>
      <c r="M174" s="7">
        <v>26.64</v>
      </c>
      <c r="N174" s="7"/>
    </row>
    <row r="175" spans="2:14" x14ac:dyDescent="0.2">
      <c r="B175" s="100"/>
      <c r="C175" s="101"/>
      <c r="D175" s="101"/>
      <c r="E175" s="101"/>
      <c r="F175" s="101"/>
      <c r="G175" s="102"/>
      <c r="H175" s="6" t="s">
        <v>3</v>
      </c>
      <c r="I175" s="7">
        <v>67.95</v>
      </c>
      <c r="J175" s="7">
        <v>49.47</v>
      </c>
      <c r="K175" s="7">
        <v>25.28</v>
      </c>
      <c r="L175" s="7"/>
      <c r="M175" s="7">
        <v>1.36</v>
      </c>
      <c r="N175" s="7"/>
    </row>
    <row r="176" spans="2:14" x14ac:dyDescent="0.2">
      <c r="B176" s="100"/>
      <c r="C176" s="101"/>
      <c r="D176" s="101"/>
      <c r="E176" s="101"/>
      <c r="F176" s="101"/>
      <c r="G176" s="102"/>
      <c r="H176" s="6" t="s">
        <v>5</v>
      </c>
      <c r="I176" s="7">
        <v>67.95</v>
      </c>
      <c r="J176" s="7">
        <v>49.47</v>
      </c>
      <c r="K176" s="7">
        <v>25.28</v>
      </c>
      <c r="L176" s="7"/>
      <c r="M176" s="7">
        <v>1.36</v>
      </c>
      <c r="N176" s="7"/>
    </row>
    <row r="177" spans="2:14" x14ac:dyDescent="0.2">
      <c r="B177" s="103"/>
      <c r="C177" s="104"/>
      <c r="D177" s="104"/>
      <c r="E177" s="104"/>
      <c r="F177" s="104"/>
      <c r="G177" s="105"/>
      <c r="H177" s="6" t="s">
        <v>2</v>
      </c>
      <c r="I177" s="7">
        <v>21.74</v>
      </c>
      <c r="J177" s="7">
        <v>16.579999999999998</v>
      </c>
      <c r="K177" s="7">
        <v>8.43</v>
      </c>
      <c r="L177" s="7"/>
      <c r="M177" s="7">
        <v>0.54</v>
      </c>
      <c r="N177" s="7"/>
    </row>
    <row r="178" spans="2:14" x14ac:dyDescent="0.2">
      <c r="B178" s="84" t="s">
        <v>110</v>
      </c>
      <c r="C178" s="81" t="s">
        <v>35</v>
      </c>
      <c r="D178" s="84">
        <v>105</v>
      </c>
      <c r="E178" s="84">
        <v>2</v>
      </c>
      <c r="F178" s="84">
        <v>1</v>
      </c>
      <c r="G178" s="94">
        <v>8.4</v>
      </c>
      <c r="H178" s="18" t="s">
        <v>1</v>
      </c>
      <c r="I178" s="86">
        <v>50.23</v>
      </c>
      <c r="J178" s="86">
        <v>89.98</v>
      </c>
      <c r="K178" s="86">
        <v>1.95</v>
      </c>
      <c r="L178" s="87">
        <v>142.16</v>
      </c>
      <c r="M178" s="87">
        <v>957.23</v>
      </c>
      <c r="N178" s="87">
        <v>1099.3900000000001</v>
      </c>
    </row>
    <row r="179" spans="2:14" x14ac:dyDescent="0.2">
      <c r="B179" s="3"/>
      <c r="C179" s="3"/>
      <c r="D179" s="3"/>
      <c r="E179" s="3"/>
      <c r="F179" s="3"/>
      <c r="G179" s="25"/>
      <c r="H179" s="8" t="s">
        <v>36</v>
      </c>
      <c r="I179" s="88">
        <f>IFERROR(I178*I173,"")</f>
        <v>5747.8189000000002</v>
      </c>
      <c r="J179" s="88">
        <f t="shared" ref="J179:K179" si="24">IFERROR(J178*J173,"")</f>
        <v>7336.9692000000005</v>
      </c>
      <c r="K179" s="88">
        <f t="shared" si="24"/>
        <v>80.554500000000004</v>
      </c>
      <c r="L179" s="88">
        <f t="shared" ref="L179:L187" si="25">IFERROR(K179+J179+I179,"")</f>
        <v>13165.3426</v>
      </c>
      <c r="M179" s="88">
        <f>IFERROR(M178*M173,"")</f>
        <v>6241.1395999999995</v>
      </c>
      <c r="N179" s="89">
        <f t="shared" ref="N179:N187" si="26">IFERROR(L179+M179,"")</f>
        <v>19406.482199999999</v>
      </c>
    </row>
    <row r="180" spans="2:14" x14ac:dyDescent="0.2">
      <c r="B180" s="3"/>
      <c r="C180" s="3"/>
      <c r="D180" s="3"/>
      <c r="E180" s="3"/>
      <c r="F180" s="3"/>
      <c r="G180" s="3"/>
      <c r="H180" s="18" t="s">
        <v>4</v>
      </c>
      <c r="I180" s="86" t="str">
        <f>IFERROR(INDEX(#REF!,MATCH(CONCATENATE([1]РАСЧЕТ!B178,"/",[1]РАСЧЕТ!D178,"/",[1]РАСЧЕТ!E178,"/",F178,"/",H180),#REF!,0),2),"")</f>
        <v/>
      </c>
      <c r="J180" s="86" t="str">
        <f>IFERROR(INDEX(#REF!,MATCH(CONCATENATE([1]РАСЧЕТ!B178,"/",[1]РАСЧЕТ!D178,"/",[1]РАСЧЕТ!E178,"/",F178,"/",H180),#REF!,0),3),"")</f>
        <v/>
      </c>
      <c r="K180" s="86" t="str">
        <f>IFERROR(INDEX(#REF!,MATCH(CONCATENATE([1]РАСЧЕТ!B178,"/",[1]РАСЧЕТ!D178,"/",[1]РАСЧЕТ!E178,"/",F178,"/",H180),#REF!,0),4),"")</f>
        <v/>
      </c>
      <c r="L180" s="87" t="str">
        <f t="shared" si="25"/>
        <v/>
      </c>
      <c r="M180" s="87" t="str">
        <f>IFERROR(INDEX(#REF!,MATCH(CONCATENATE([1]РАСЧЕТ!B178,"/",[1]РАСЧЕТ!D178,"/",[1]РАСЧЕТ!E178,"/",F178,"/",H180),#REF!,0),6),"")</f>
        <v/>
      </c>
      <c r="N180" s="87" t="str">
        <f t="shared" si="26"/>
        <v/>
      </c>
    </row>
    <row r="181" spans="2:14" x14ac:dyDescent="0.2">
      <c r="B181" s="3"/>
      <c r="C181" s="3"/>
      <c r="D181" s="3"/>
      <c r="E181" s="3"/>
      <c r="F181" s="3"/>
      <c r="G181" s="3"/>
      <c r="H181" s="8" t="s">
        <v>36</v>
      </c>
      <c r="I181" s="88" t="str">
        <f>IFERROR(I180*I174,"")</f>
        <v/>
      </c>
      <c r="J181" s="88" t="str">
        <f t="shared" ref="J181:K181" si="27">IFERROR(J180*J174,"")</f>
        <v/>
      </c>
      <c r="K181" s="88" t="str">
        <f t="shared" si="27"/>
        <v/>
      </c>
      <c r="L181" s="88" t="str">
        <f t="shared" si="25"/>
        <v/>
      </c>
      <c r="M181" s="88" t="str">
        <f t="shared" ref="M181" si="28">IFERROR(M180*M174,"")</f>
        <v/>
      </c>
      <c r="N181" s="89" t="str">
        <f t="shared" si="26"/>
        <v/>
      </c>
    </row>
    <row r="182" spans="2:14" x14ac:dyDescent="0.2">
      <c r="B182" s="3"/>
      <c r="C182" s="3"/>
      <c r="D182" s="3"/>
      <c r="E182" s="3"/>
      <c r="F182" s="3"/>
      <c r="G182" s="3"/>
      <c r="H182" s="19" t="s">
        <v>3</v>
      </c>
      <c r="I182" s="90" t="str">
        <f>IFERROR(INDEX(#REF!,MATCH(CONCATENATE([1]РАСЧЕТ!B178,"/",[1]РАСЧЕТ!D178,"/",[1]РАСЧЕТ!E178,"/",F178,"/",H182),#REF!,0),2),"")</f>
        <v/>
      </c>
      <c r="J182" s="90" t="str">
        <f>IFERROR(INDEX(#REF!,MATCH(CONCATENATE([1]РАСЧЕТ!B178,"/",[1]РАСЧЕТ!D178,"/",[1]РАСЧЕТ!E178,"/",F178,"/",H182),#REF!,0),3),"")</f>
        <v/>
      </c>
      <c r="K182" s="90" t="str">
        <f>IFERROR(INDEX(#REF!,MATCH(CONCATENATE([1]РАСЧЕТ!B178,"/",[1]РАСЧЕТ!D178,"/",[1]РАСЧЕТ!E178,"/",F178,"/",H182),#REF!,0),4),"")</f>
        <v/>
      </c>
      <c r="L182" s="90" t="str">
        <f t="shared" si="25"/>
        <v/>
      </c>
      <c r="M182" s="90" t="str">
        <f>IFERROR(INDEX(#REF!,MATCH(CONCATENATE([1]РАСЧЕТ!B178,"/",[1]РАСЧЕТ!D178,"/",[1]РАСЧЕТ!E178,"/",F178,"/",H182),#REF!,0),6),"")</f>
        <v/>
      </c>
      <c r="N182" s="87" t="str">
        <f t="shared" si="26"/>
        <v/>
      </c>
    </row>
    <row r="183" spans="2:14" x14ac:dyDescent="0.2">
      <c r="B183" s="3"/>
      <c r="C183" s="3"/>
      <c r="D183" s="3"/>
      <c r="E183" s="3"/>
      <c r="F183" s="3"/>
      <c r="G183" s="3"/>
      <c r="H183" s="8" t="s">
        <v>36</v>
      </c>
      <c r="I183" s="88" t="str">
        <f>IFERROR(I182*I175,"")</f>
        <v/>
      </c>
      <c r="J183" s="88" t="str">
        <f>IFERROR(J182*J175,"")</f>
        <v/>
      </c>
      <c r="K183" s="88" t="str">
        <f>IFERROR(K182*K175,"")</f>
        <v/>
      </c>
      <c r="L183" s="88" t="str">
        <f t="shared" si="25"/>
        <v/>
      </c>
      <c r="M183" s="88" t="str">
        <f>IFERROR(M182*M175,"")</f>
        <v/>
      </c>
      <c r="N183" s="89" t="str">
        <f t="shared" si="26"/>
        <v/>
      </c>
    </row>
    <row r="184" spans="2:14" x14ac:dyDescent="0.2">
      <c r="B184" s="3"/>
      <c r="C184" s="3"/>
      <c r="D184" s="3"/>
      <c r="E184" s="3"/>
      <c r="F184" s="3"/>
      <c r="G184" s="3"/>
      <c r="H184" s="19" t="s">
        <v>5</v>
      </c>
      <c r="I184" s="90" t="str">
        <f>IFERROR(INDEX(#REF!,MATCH(CONCATENATE([1]РАСЧЕТ!B178,"/",[1]РАСЧЕТ!D178,"/",[1]РАСЧЕТ!E178,"/",F178,"/",H184),#REF!,0),2),"")</f>
        <v/>
      </c>
      <c r="J184" s="90">
        <v>112.15</v>
      </c>
      <c r="K184" s="90">
        <v>5.55</v>
      </c>
      <c r="L184" s="90">
        <v>117.7</v>
      </c>
      <c r="M184" s="90">
        <v>146.31</v>
      </c>
      <c r="N184" s="87">
        <v>264.01</v>
      </c>
    </row>
    <row r="185" spans="2:14" x14ac:dyDescent="0.2">
      <c r="B185" s="3"/>
      <c r="C185" s="3"/>
      <c r="D185" s="3"/>
      <c r="E185" s="3"/>
      <c r="F185" s="3"/>
      <c r="G185" s="3"/>
      <c r="H185" s="8" t="s">
        <v>36</v>
      </c>
      <c r="I185" s="88" t="str">
        <f>IFERROR(I184*I176,"")</f>
        <v/>
      </c>
      <c r="J185" s="88">
        <f t="shared" ref="J185:K185" si="29">IFERROR(J184*J176,"")</f>
        <v>5548.0605000000005</v>
      </c>
      <c r="K185" s="88">
        <f t="shared" si="29"/>
        <v>140.304</v>
      </c>
      <c r="L185" s="88">
        <f>SUM(J185:K185)</f>
        <v>5688.3645000000006</v>
      </c>
      <c r="M185" s="88">
        <f>IFERROR(M184*M176,"")</f>
        <v>198.98160000000001</v>
      </c>
      <c r="N185" s="89">
        <f t="shared" si="26"/>
        <v>5887.3461000000007</v>
      </c>
    </row>
    <row r="186" spans="2:14" x14ac:dyDescent="0.2">
      <c r="B186" s="3"/>
      <c r="C186" s="3"/>
      <c r="D186" s="3"/>
      <c r="E186" s="3"/>
      <c r="F186" s="3"/>
      <c r="G186" s="3"/>
      <c r="H186" s="19" t="s">
        <v>2</v>
      </c>
      <c r="I186" s="90"/>
      <c r="J186" s="90"/>
      <c r="K186" s="90"/>
      <c r="L186" s="90"/>
      <c r="M186" s="90"/>
      <c r="N186" s="87"/>
    </row>
    <row r="187" spans="2:14" x14ac:dyDescent="0.2">
      <c r="B187" s="3"/>
      <c r="C187" s="3"/>
      <c r="D187" s="3"/>
      <c r="E187" s="3"/>
      <c r="F187" s="3"/>
      <c r="G187" s="3"/>
      <c r="H187" s="8" t="s">
        <v>36</v>
      </c>
      <c r="I187" s="88">
        <f>IFERROR(I186*I177,"")</f>
        <v>0</v>
      </c>
      <c r="J187" s="88">
        <f>IFERROR(J186*J177,"")</f>
        <v>0</v>
      </c>
      <c r="K187" s="88">
        <f>IFERROR(K186*K177,"")</f>
        <v>0</v>
      </c>
      <c r="L187" s="88">
        <f t="shared" si="25"/>
        <v>0</v>
      </c>
      <c r="M187" s="88">
        <f>IFERROR(M186*M177,"")</f>
        <v>0</v>
      </c>
      <c r="N187" s="89">
        <f t="shared" si="26"/>
        <v>0</v>
      </c>
    </row>
    <row r="188" spans="2:14" x14ac:dyDescent="0.2">
      <c r="B188" s="3"/>
      <c r="C188" s="3"/>
      <c r="D188" s="3"/>
      <c r="E188" s="3"/>
      <c r="F188" s="3"/>
      <c r="G188" s="3"/>
      <c r="H188" s="9" t="s">
        <v>37</v>
      </c>
      <c r="I188" s="88">
        <f ca="1">SUM(I178:OFFSET(I188,-1,0))-I189</f>
        <v>50.229999999999563</v>
      </c>
      <c r="J188" s="88">
        <f ca="1">SUM(J178:OFFSET(J188,-1,0))-J189</f>
        <v>202.1299999999992</v>
      </c>
      <c r="K188" s="88">
        <f ca="1">SUM(K178:OFFSET(K188,-1,0))-K189</f>
        <v>7.5</v>
      </c>
      <c r="L188" s="88">
        <f t="shared" ref="L188:L189" ca="1" si="30">K188+J188+I188</f>
        <v>259.85999999999876</v>
      </c>
      <c r="M188" s="88">
        <v>1103</v>
      </c>
      <c r="N188" s="89">
        <f t="shared" ref="N188" ca="1" si="31">L188+M188</f>
        <v>1362.8599999999988</v>
      </c>
    </row>
    <row r="189" spans="2:14" x14ac:dyDescent="0.2">
      <c r="B189" s="3"/>
      <c r="C189" s="3"/>
      <c r="D189" s="3"/>
      <c r="E189" s="3"/>
      <c r="F189" s="3"/>
      <c r="G189" s="3"/>
      <c r="H189" s="9" t="s">
        <v>52</v>
      </c>
      <c r="I189" s="88">
        <f>SUMIF(H178:H187,"стоимость",I178:I187)</f>
        <v>5747.8189000000002</v>
      </c>
      <c r="J189" s="88">
        <f>SUMIF(H178:H187,"стоимость",J178:J187)</f>
        <v>12885.029700000001</v>
      </c>
      <c r="K189" s="88">
        <f>SUMIF(H178:H187,"стоимость",K178:K187)</f>
        <v>220.85849999999999</v>
      </c>
      <c r="L189" s="88">
        <f t="shared" si="30"/>
        <v>18853.7071</v>
      </c>
      <c r="M189" s="88">
        <f>SUMIF(H178:H187,"стоимость",M178:M187)</f>
        <v>6440.1211999999996</v>
      </c>
      <c r="N189" s="89">
        <v>25293</v>
      </c>
    </row>
    <row r="190" spans="2:14" x14ac:dyDescent="0.2">
      <c r="B190" s="10"/>
      <c r="C190" s="10"/>
      <c r="D190" s="10"/>
      <c r="E190" s="10"/>
      <c r="F190" s="10"/>
      <c r="G190" s="11"/>
      <c r="H190" s="12"/>
      <c r="I190" s="12"/>
      <c r="J190" s="12"/>
      <c r="K190" s="12"/>
      <c r="L190" s="13"/>
      <c r="M190" s="12"/>
      <c r="N190" s="12"/>
    </row>
    <row r="191" spans="2:14" x14ac:dyDescent="0.2">
      <c r="B191" s="106" t="s">
        <v>38</v>
      </c>
      <c r="C191" s="106"/>
      <c r="D191" s="106"/>
      <c r="E191" s="106"/>
      <c r="F191" s="92"/>
      <c r="G191" s="4"/>
      <c r="H191" s="5"/>
      <c r="I191" s="4"/>
      <c r="J191" s="12"/>
      <c r="K191" s="12"/>
      <c r="L191" s="13"/>
      <c r="M191" s="12"/>
      <c r="N191" s="12"/>
    </row>
    <row r="192" spans="2:14" x14ac:dyDescent="0.2">
      <c r="B192" s="107" t="s">
        <v>83</v>
      </c>
      <c r="C192" s="107"/>
      <c r="D192" s="107"/>
      <c r="E192" s="107"/>
      <c r="F192" s="107"/>
      <c r="G192" s="107"/>
      <c r="H192" s="107"/>
      <c r="I192" s="107"/>
      <c r="J192" s="82"/>
      <c r="K192" s="82"/>
      <c r="L192" s="83"/>
      <c r="M192" s="82"/>
      <c r="N192" s="82"/>
    </row>
    <row r="193" spans="2:14" x14ac:dyDescent="0.2">
      <c r="B193" s="95" t="s">
        <v>39</v>
      </c>
      <c r="C193" s="95"/>
      <c r="D193" s="95"/>
      <c r="E193" s="95"/>
      <c r="F193" s="95"/>
      <c r="G193" s="95"/>
      <c r="H193" s="95"/>
      <c r="I193" s="95"/>
      <c r="J193" s="12"/>
      <c r="K193" s="12"/>
      <c r="L193" s="13"/>
      <c r="M193" s="12"/>
      <c r="N193" s="12"/>
    </row>
    <row r="194" spans="2:14" x14ac:dyDescent="0.2">
      <c r="B194" s="95" t="s">
        <v>40</v>
      </c>
      <c r="C194" s="95"/>
      <c r="D194" s="95"/>
      <c r="E194" s="95"/>
      <c r="F194" s="95"/>
      <c r="G194" s="95"/>
      <c r="H194" s="95"/>
      <c r="I194" s="95"/>
      <c r="J194" s="12"/>
      <c r="K194" s="12"/>
      <c r="L194" s="13"/>
      <c r="M194" s="12"/>
      <c r="N194" s="12"/>
    </row>
    <row r="195" spans="2:14" x14ac:dyDescent="0.2">
      <c r="B195" s="95" t="s">
        <v>41</v>
      </c>
      <c r="C195" s="95"/>
      <c r="D195" s="95"/>
      <c r="E195" s="95"/>
      <c r="F195" s="95"/>
      <c r="G195" s="95"/>
      <c r="H195" s="95"/>
      <c r="I195" s="95"/>
      <c r="J195" s="12"/>
      <c r="K195" s="12"/>
      <c r="L195" s="13"/>
      <c r="M195" s="12"/>
      <c r="N195" s="12"/>
    </row>
    <row r="196" spans="2:14" x14ac:dyDescent="0.2">
      <c r="B196" s="95" t="s">
        <v>42</v>
      </c>
      <c r="C196" s="95"/>
      <c r="D196" s="95"/>
      <c r="E196" s="95"/>
      <c r="F196" s="95"/>
      <c r="G196" s="95"/>
      <c r="H196" s="95"/>
      <c r="I196" s="95"/>
      <c r="J196" s="4"/>
      <c r="K196" s="4"/>
      <c r="L196" s="4"/>
      <c r="M196" s="4"/>
      <c r="N196" s="4"/>
    </row>
    <row r="197" spans="2:14" x14ac:dyDescent="0.2">
      <c r="B197" s="95" t="s">
        <v>43</v>
      </c>
      <c r="C197" s="95"/>
      <c r="D197" s="95"/>
      <c r="E197" s="95"/>
      <c r="F197" s="95"/>
      <c r="G197" s="95"/>
      <c r="H197" s="95"/>
      <c r="I197" s="95"/>
      <c r="J197" s="4"/>
      <c r="K197" s="4"/>
      <c r="L197" s="4"/>
      <c r="M197" s="4"/>
      <c r="N197" s="4"/>
    </row>
    <row r="198" spans="2:14" x14ac:dyDescent="0.2">
      <c r="B198" s="95" t="s">
        <v>44</v>
      </c>
      <c r="C198" s="95"/>
      <c r="D198" s="95"/>
      <c r="E198" s="95"/>
      <c r="F198" s="95"/>
      <c r="G198" s="95"/>
      <c r="H198" s="95"/>
      <c r="I198" s="95"/>
      <c r="J198" s="4"/>
      <c r="K198" s="4"/>
      <c r="L198" s="4"/>
      <c r="M198" s="4"/>
      <c r="N198" s="4"/>
    </row>
    <row r="199" spans="2:14" x14ac:dyDescent="0.2">
      <c r="B199" s="95" t="s">
        <v>45</v>
      </c>
      <c r="C199" s="95"/>
      <c r="D199" s="95"/>
      <c r="E199" s="95"/>
      <c r="F199" s="95"/>
      <c r="G199" s="95"/>
      <c r="H199" s="95"/>
      <c r="I199" s="95"/>
      <c r="J199" s="4"/>
      <c r="K199" s="4"/>
      <c r="L199" s="4"/>
      <c r="M199" s="4"/>
      <c r="N199" s="4"/>
    </row>
    <row r="200" spans="2:14" x14ac:dyDescent="0.2">
      <c r="B200" s="91"/>
      <c r="C200" s="91"/>
      <c r="D200" s="91"/>
      <c r="E200" s="91"/>
      <c r="F200" s="91"/>
      <c r="G200" s="91"/>
      <c r="H200" s="91"/>
      <c r="I200" s="91"/>
      <c r="J200" s="4"/>
      <c r="K200" s="4"/>
      <c r="L200" s="4"/>
      <c r="M200" s="4"/>
      <c r="N200" s="4"/>
    </row>
    <row r="201" spans="2:14" x14ac:dyDescent="0.2">
      <c r="B201" s="4" t="s">
        <v>46</v>
      </c>
      <c r="C201" s="4"/>
      <c r="D201" s="4"/>
      <c r="E201" s="4"/>
      <c r="F201" s="4"/>
      <c r="G201" s="4"/>
      <c r="H201" s="5"/>
      <c r="I201" s="4"/>
      <c r="J201" s="4" t="s">
        <v>47</v>
      </c>
      <c r="K201" s="4"/>
      <c r="L201" s="4"/>
      <c r="M201" s="4"/>
      <c r="N201" s="4"/>
    </row>
    <row r="202" spans="2:14" x14ac:dyDescent="0.2">
      <c r="B202" s="14" t="s">
        <v>82</v>
      </c>
      <c r="C202" s="14"/>
      <c r="D202" s="4"/>
      <c r="E202" s="4"/>
      <c r="F202" s="4"/>
      <c r="G202" s="4"/>
      <c r="H202" s="5"/>
      <c r="I202" s="4"/>
      <c r="J202" s="14"/>
      <c r="K202" s="14"/>
      <c r="L202" s="14"/>
      <c r="M202" s="4"/>
      <c r="N202" s="4"/>
    </row>
    <row r="203" spans="2:14" x14ac:dyDescent="0.2">
      <c r="B203" s="15" t="s">
        <v>48</v>
      </c>
      <c r="C203" s="4"/>
      <c r="D203" s="4"/>
      <c r="E203" s="4"/>
      <c r="F203" s="4"/>
      <c r="G203" s="4"/>
      <c r="H203" s="5"/>
      <c r="I203" s="4"/>
      <c r="J203" s="4" t="s">
        <v>48</v>
      </c>
      <c r="K203" s="4"/>
      <c r="L203" s="4"/>
      <c r="M203" s="4"/>
      <c r="N203" s="4"/>
    </row>
    <row r="204" spans="2:14" x14ac:dyDescent="0.2">
      <c r="B204" s="4"/>
      <c r="C204" s="4"/>
      <c r="D204" s="4"/>
      <c r="E204" s="4"/>
      <c r="F204" s="4"/>
      <c r="G204" s="4"/>
      <c r="H204" s="5"/>
      <c r="I204" s="4"/>
      <c r="J204" s="4"/>
      <c r="K204" s="4"/>
      <c r="L204" s="4"/>
      <c r="M204" s="4"/>
      <c r="N204" s="4"/>
    </row>
    <row r="205" spans="2:14" x14ac:dyDescent="0.2">
      <c r="B205" s="14"/>
      <c r="C205" s="14"/>
      <c r="D205" s="4"/>
      <c r="E205" s="4"/>
      <c r="F205" s="4"/>
      <c r="G205" s="4"/>
      <c r="H205" s="5"/>
      <c r="I205" s="4"/>
      <c r="J205" s="14"/>
      <c r="K205" s="14"/>
      <c r="L205" s="14"/>
      <c r="M205" s="4"/>
      <c r="N205" s="4"/>
    </row>
    <row r="206" spans="2:14" x14ac:dyDescent="0.2">
      <c r="B206" s="16" t="s">
        <v>49</v>
      </c>
      <c r="C206" s="4"/>
      <c r="D206" s="4"/>
      <c r="E206" s="4"/>
      <c r="F206" s="4"/>
      <c r="G206" s="4"/>
      <c r="H206" s="5"/>
      <c r="I206" s="4"/>
      <c r="J206" s="96" t="s">
        <v>49</v>
      </c>
      <c r="K206" s="96"/>
      <c r="L206" s="96"/>
      <c r="M206" s="4"/>
      <c r="N206" s="4"/>
    </row>
    <row r="207" spans="2:14" x14ac:dyDescent="0.2">
      <c r="B207" s="4"/>
      <c r="C207" s="4"/>
      <c r="D207" s="4"/>
      <c r="E207" s="4"/>
      <c r="F207" s="4"/>
      <c r="G207" s="4"/>
      <c r="H207" s="5"/>
      <c r="I207" s="4"/>
      <c r="J207" s="4"/>
      <c r="K207" s="4"/>
      <c r="L207" s="4"/>
      <c r="M207" s="4"/>
      <c r="N207" s="4"/>
    </row>
    <row r="208" spans="2:14" x14ac:dyDescent="0.2">
      <c r="B208" s="91" t="s">
        <v>50</v>
      </c>
      <c r="C208" s="4"/>
      <c r="D208" s="4"/>
      <c r="E208" s="4"/>
      <c r="F208" s="4"/>
      <c r="G208" s="4"/>
      <c r="H208" s="5"/>
      <c r="I208" s="4"/>
      <c r="J208" s="4" t="s">
        <v>50</v>
      </c>
      <c r="K208" s="4"/>
      <c r="L208" s="4"/>
      <c r="M208" s="4"/>
      <c r="N208" s="4"/>
    </row>
    <row r="210" spans="2:14" x14ac:dyDescent="0.2">
      <c r="B210" s="4"/>
      <c r="C210" s="4"/>
      <c r="D210" s="4"/>
      <c r="E210" s="4"/>
      <c r="F210" s="4"/>
      <c r="G210" s="4"/>
      <c r="H210" s="5"/>
      <c r="I210" s="4"/>
      <c r="J210" s="4"/>
      <c r="K210" s="4"/>
      <c r="M210" s="4"/>
      <c r="N210" s="17" t="s">
        <v>14</v>
      </c>
    </row>
    <row r="211" spans="2:14" x14ac:dyDescent="0.2">
      <c r="B211" s="4"/>
      <c r="C211" s="4"/>
      <c r="D211" s="4"/>
      <c r="E211" s="4"/>
      <c r="F211" s="4"/>
      <c r="G211" s="4"/>
      <c r="H211" s="5"/>
      <c r="I211" s="4"/>
      <c r="J211" s="4"/>
      <c r="K211" s="4"/>
      <c r="M211" s="4"/>
      <c r="N211" s="17" t="s">
        <v>15</v>
      </c>
    </row>
    <row r="212" spans="2:14" x14ac:dyDescent="0.2">
      <c r="B212" s="4"/>
      <c r="C212" s="4"/>
      <c r="D212" s="4"/>
      <c r="E212" s="4"/>
      <c r="F212" s="4"/>
      <c r="G212" s="4"/>
      <c r="H212" s="5"/>
      <c r="I212" s="4"/>
      <c r="J212" s="4"/>
      <c r="K212" s="4"/>
      <c r="M212" s="4"/>
      <c r="N212" s="17" t="s">
        <v>16</v>
      </c>
    </row>
    <row r="213" spans="2:14" x14ac:dyDescent="0.2">
      <c r="B213" s="4"/>
      <c r="C213" s="4"/>
      <c r="D213" s="4"/>
      <c r="E213" s="4"/>
      <c r="F213" s="4"/>
      <c r="G213" s="4"/>
      <c r="H213" s="5"/>
      <c r="I213" s="4"/>
      <c r="J213" s="4"/>
      <c r="K213" s="4"/>
      <c r="L213" s="4"/>
      <c r="M213" s="4"/>
      <c r="N213" s="4"/>
    </row>
    <row r="214" spans="2:14" x14ac:dyDescent="0.2">
      <c r="B214" s="4"/>
      <c r="C214" s="108" t="s">
        <v>17</v>
      </c>
      <c r="D214" s="108"/>
      <c r="E214" s="108"/>
      <c r="F214" s="108"/>
      <c r="G214" s="108"/>
      <c r="H214" s="108"/>
      <c r="I214" s="108"/>
      <c r="J214" s="108"/>
      <c r="K214" s="108"/>
      <c r="L214" s="108"/>
      <c r="M214" s="4"/>
      <c r="N214" s="4"/>
    </row>
    <row r="215" spans="2:14" x14ac:dyDescent="0.2">
      <c r="B215" s="4"/>
      <c r="C215" s="108" t="s">
        <v>18</v>
      </c>
      <c r="D215" s="108"/>
      <c r="E215" s="108"/>
      <c r="F215" s="108"/>
      <c r="G215" s="108"/>
      <c r="H215" s="108"/>
      <c r="I215" s="108"/>
      <c r="J215" s="108"/>
      <c r="K215" s="108"/>
      <c r="L215" s="108"/>
      <c r="M215" s="4"/>
      <c r="N215" s="4"/>
    </row>
    <row r="216" spans="2:14" x14ac:dyDescent="0.2">
      <c r="B216" s="4" t="s">
        <v>19</v>
      </c>
      <c r="C216" s="93"/>
      <c r="D216" s="93"/>
      <c r="E216" s="93"/>
      <c r="F216" s="93"/>
      <c r="G216" s="93"/>
      <c r="H216" s="93"/>
      <c r="I216" s="93"/>
      <c r="J216" s="93"/>
      <c r="K216" s="93"/>
      <c r="L216" s="108" t="s">
        <v>20</v>
      </c>
      <c r="M216" s="108"/>
      <c r="N216" s="108"/>
    </row>
    <row r="217" spans="2:14" x14ac:dyDescent="0.2">
      <c r="B217" s="4"/>
      <c r="C217" s="93"/>
      <c r="D217" s="93"/>
      <c r="E217" s="93"/>
      <c r="F217" s="93"/>
      <c r="G217" s="93"/>
      <c r="H217" s="93"/>
      <c r="I217" s="93"/>
      <c r="J217" s="93"/>
      <c r="K217" s="93"/>
      <c r="L217" s="93"/>
      <c r="M217" s="93"/>
      <c r="N217" s="93"/>
    </row>
    <row r="218" spans="2:14" x14ac:dyDescent="0.2">
      <c r="B218" s="4" t="s">
        <v>21</v>
      </c>
      <c r="C218" s="93"/>
      <c r="D218" s="93"/>
      <c r="E218" s="93"/>
      <c r="F218" s="93"/>
      <c r="G218" s="93"/>
      <c r="H218" s="93"/>
      <c r="I218" s="93"/>
      <c r="J218" s="93"/>
      <c r="K218" s="93"/>
      <c r="L218" s="93"/>
      <c r="M218" s="93"/>
      <c r="N218" s="93"/>
    </row>
    <row r="219" spans="2:14" x14ac:dyDescent="0.2">
      <c r="B219" s="4" t="s">
        <v>22</v>
      </c>
      <c r="C219" s="93"/>
      <c r="D219" s="93"/>
      <c r="E219" s="93"/>
      <c r="F219" s="93"/>
      <c r="G219" s="93"/>
      <c r="H219" s="93"/>
      <c r="I219" s="93"/>
      <c r="J219" s="93"/>
      <c r="K219" s="93"/>
      <c r="L219" s="93"/>
      <c r="M219" s="93"/>
      <c r="N219" s="93"/>
    </row>
    <row r="220" spans="2:14" x14ac:dyDescent="0.2">
      <c r="B220" s="4" t="s">
        <v>107</v>
      </c>
      <c r="C220" s="93"/>
      <c r="D220" s="93"/>
      <c r="E220" s="93"/>
      <c r="F220" s="93"/>
      <c r="G220" s="93"/>
      <c r="H220" s="93"/>
      <c r="I220" s="93"/>
      <c r="J220" s="93"/>
      <c r="K220" s="93"/>
      <c r="L220" s="93"/>
      <c r="M220" s="93"/>
      <c r="N220" s="93"/>
    </row>
    <row r="221" spans="2:14" x14ac:dyDescent="0.2">
      <c r="B221" s="4"/>
      <c r="C221" s="93"/>
      <c r="D221" s="93"/>
      <c r="E221" s="93"/>
      <c r="F221" s="93"/>
      <c r="G221" s="93"/>
      <c r="H221" s="93"/>
      <c r="I221" s="93"/>
      <c r="J221" s="93"/>
      <c r="K221" s="93"/>
      <c r="L221" s="93"/>
      <c r="M221" s="93"/>
      <c r="N221" s="93"/>
    </row>
    <row r="222" spans="2:14" x14ac:dyDescent="0.2">
      <c r="B222" s="4"/>
      <c r="C222" s="4"/>
      <c r="D222" s="4"/>
      <c r="E222" s="4"/>
      <c r="F222" s="4"/>
      <c r="G222" s="4"/>
      <c r="H222" s="5"/>
      <c r="I222" s="4"/>
      <c r="J222" s="4"/>
      <c r="K222" s="4"/>
      <c r="L222" s="4"/>
      <c r="M222" s="4"/>
      <c r="N222" s="4"/>
    </row>
    <row r="223" spans="2:14" ht="12.75" customHeight="1" x14ac:dyDescent="0.2">
      <c r="B223" s="109" t="s">
        <v>6</v>
      </c>
      <c r="C223" s="111" t="s">
        <v>23</v>
      </c>
      <c r="D223" s="113" t="s">
        <v>24</v>
      </c>
      <c r="E223" s="113" t="s">
        <v>25</v>
      </c>
      <c r="F223" s="113" t="s">
        <v>51</v>
      </c>
      <c r="G223" s="113" t="s">
        <v>26</v>
      </c>
      <c r="H223" s="114" t="s">
        <v>0</v>
      </c>
      <c r="I223" s="115" t="s">
        <v>27</v>
      </c>
      <c r="J223" s="115"/>
      <c r="K223" s="115"/>
      <c r="L223" s="115"/>
      <c r="M223" s="116" t="s">
        <v>28</v>
      </c>
      <c r="N223" s="117" t="s">
        <v>29</v>
      </c>
    </row>
    <row r="224" spans="2:14" x14ac:dyDescent="0.2">
      <c r="B224" s="110"/>
      <c r="C224" s="112"/>
      <c r="D224" s="113"/>
      <c r="E224" s="113"/>
      <c r="F224" s="113"/>
      <c r="G224" s="113"/>
      <c r="H224" s="114"/>
      <c r="I224" s="3" t="s">
        <v>30</v>
      </c>
      <c r="J224" s="3" t="s">
        <v>31</v>
      </c>
      <c r="K224" s="3" t="s">
        <v>32</v>
      </c>
      <c r="L224" s="3" t="s">
        <v>33</v>
      </c>
      <c r="M224" s="116"/>
      <c r="N224" s="118"/>
    </row>
    <row r="225" spans="2:14" x14ac:dyDescent="0.2">
      <c r="B225" s="97" t="s">
        <v>34</v>
      </c>
      <c r="C225" s="98"/>
      <c r="D225" s="98"/>
      <c r="E225" s="98"/>
      <c r="F225" s="98"/>
      <c r="G225" s="99"/>
      <c r="H225" s="6" t="s">
        <v>1</v>
      </c>
      <c r="I225" s="7">
        <v>114.43</v>
      </c>
      <c r="J225" s="7">
        <v>81.540000000000006</v>
      </c>
      <c r="K225" s="7">
        <v>41.31</v>
      </c>
      <c r="L225" s="7"/>
      <c r="M225" s="7">
        <v>6.52</v>
      </c>
      <c r="N225" s="7"/>
    </row>
    <row r="226" spans="2:14" x14ac:dyDescent="0.2">
      <c r="B226" s="100"/>
      <c r="C226" s="101"/>
      <c r="D226" s="101"/>
      <c r="E226" s="101"/>
      <c r="F226" s="101"/>
      <c r="G226" s="102"/>
      <c r="H226" s="6" t="s">
        <v>4</v>
      </c>
      <c r="I226" s="7">
        <v>855.9</v>
      </c>
      <c r="J226" s="7">
        <v>611.54999999999995</v>
      </c>
      <c r="K226" s="7">
        <v>307.68</v>
      </c>
      <c r="L226" s="7"/>
      <c r="M226" s="7">
        <v>26.64</v>
      </c>
      <c r="N226" s="7"/>
    </row>
    <row r="227" spans="2:14" x14ac:dyDescent="0.2">
      <c r="B227" s="100"/>
      <c r="C227" s="101"/>
      <c r="D227" s="101"/>
      <c r="E227" s="101"/>
      <c r="F227" s="101"/>
      <c r="G227" s="102"/>
      <c r="H227" s="6" t="s">
        <v>3</v>
      </c>
      <c r="I227" s="7">
        <v>67.95</v>
      </c>
      <c r="J227" s="7">
        <v>49.47</v>
      </c>
      <c r="K227" s="7">
        <v>25.28</v>
      </c>
      <c r="L227" s="7"/>
      <c r="M227" s="7">
        <v>1.36</v>
      </c>
      <c r="N227" s="7"/>
    </row>
    <row r="228" spans="2:14" x14ac:dyDescent="0.2">
      <c r="B228" s="100"/>
      <c r="C228" s="101"/>
      <c r="D228" s="101"/>
      <c r="E228" s="101"/>
      <c r="F228" s="101"/>
      <c r="G228" s="102"/>
      <c r="H228" s="6" t="s">
        <v>5</v>
      </c>
      <c r="I228" s="7">
        <v>67.95</v>
      </c>
      <c r="J228" s="7">
        <v>49.47</v>
      </c>
      <c r="K228" s="7">
        <v>25.28</v>
      </c>
      <c r="L228" s="7"/>
      <c r="M228" s="7">
        <v>1.36</v>
      </c>
      <c r="N228" s="7"/>
    </row>
    <row r="229" spans="2:14" x14ac:dyDescent="0.2">
      <c r="B229" s="103"/>
      <c r="C229" s="104"/>
      <c r="D229" s="104"/>
      <c r="E229" s="104"/>
      <c r="F229" s="104"/>
      <c r="G229" s="105"/>
      <c r="H229" s="6" t="s">
        <v>2</v>
      </c>
      <c r="I229" s="7">
        <v>21.74</v>
      </c>
      <c r="J229" s="7">
        <v>16.579999999999998</v>
      </c>
      <c r="K229" s="7">
        <v>8.43</v>
      </c>
      <c r="L229" s="7"/>
      <c r="M229" s="7">
        <v>0.54</v>
      </c>
      <c r="N229" s="7"/>
    </row>
    <row r="230" spans="2:14" x14ac:dyDescent="0.2">
      <c r="B230" s="84" t="s">
        <v>110</v>
      </c>
      <c r="C230" s="81" t="s">
        <v>35</v>
      </c>
      <c r="D230" s="84">
        <v>131</v>
      </c>
      <c r="E230" s="84">
        <v>2</v>
      </c>
      <c r="F230" s="84">
        <v>1</v>
      </c>
      <c r="G230" s="25">
        <v>6.8</v>
      </c>
      <c r="H230" s="18" t="s">
        <v>1</v>
      </c>
      <c r="I230" s="20">
        <v>8.3699999999999992</v>
      </c>
      <c r="J230" s="20">
        <v>50.85</v>
      </c>
      <c r="K230" s="20">
        <v>1</v>
      </c>
      <c r="L230" s="21">
        <v>60</v>
      </c>
      <c r="M230" s="21">
        <v>103.82</v>
      </c>
      <c r="N230" s="87">
        <v>164</v>
      </c>
    </row>
    <row r="231" spans="2:14" x14ac:dyDescent="0.2">
      <c r="B231" s="3"/>
      <c r="C231" s="3"/>
      <c r="D231" s="3"/>
      <c r="E231" s="3"/>
      <c r="F231" s="3"/>
      <c r="G231" s="3"/>
      <c r="H231" s="8" t="s">
        <v>36</v>
      </c>
      <c r="I231" s="22">
        <f>IFERROR(I230*I225,"")</f>
        <v>957.77909999999997</v>
      </c>
      <c r="J231" s="22">
        <f t="shared" ref="J231:K231" si="32">IFERROR(J230*J225,"")</f>
        <v>4146.3090000000002</v>
      </c>
      <c r="K231" s="22">
        <f t="shared" si="32"/>
        <v>41.31</v>
      </c>
      <c r="L231" s="22">
        <f t="shared" ref="L231:L239" si="33">IFERROR(K231+J231+I231,"")</f>
        <v>5145.3981000000003</v>
      </c>
      <c r="M231" s="22">
        <f>IFERROR(M230*M225,"")</f>
        <v>676.90639999999996</v>
      </c>
      <c r="N231" s="89">
        <f t="shared" ref="N231:N239" si="34">IFERROR(L231+M231,"")</f>
        <v>5822.3045000000002</v>
      </c>
    </row>
    <row r="232" spans="2:14" x14ac:dyDescent="0.2">
      <c r="B232" s="3"/>
      <c r="C232" s="3"/>
      <c r="D232" s="3"/>
      <c r="E232" s="3"/>
      <c r="F232" s="3"/>
      <c r="G232" s="3"/>
      <c r="H232" s="18" t="s">
        <v>4</v>
      </c>
      <c r="I232" s="20" t="str">
        <f>IFERROR(INDEX(#REF!,MATCH(CONCATENATE([1]РАСЧЕТ!B230,"/",[1]РАСЧЕТ!D230,"/",[1]РАСЧЕТ!E230,"/",F230,"/",H232),#REF!,0),2),"")</f>
        <v/>
      </c>
      <c r="J232" s="20" t="str">
        <f>IFERROR(INDEX(#REF!,MATCH(CONCATENATE([1]РАСЧЕТ!B230,"/",[1]РАСЧЕТ!D230,"/",[1]РАСЧЕТ!E230,"/",F230,"/",H232),#REF!,0),3),"")</f>
        <v/>
      </c>
      <c r="K232" s="20" t="str">
        <f>IFERROR(INDEX(#REF!,MATCH(CONCATENATE([1]РАСЧЕТ!B230,"/",[1]РАСЧЕТ!D230,"/",[1]РАСЧЕТ!E230,"/",F230,"/",H232),#REF!,0),4),"")</f>
        <v/>
      </c>
      <c r="L232" s="21" t="str">
        <f t="shared" si="33"/>
        <v/>
      </c>
      <c r="M232" s="21" t="str">
        <f>IFERROR(INDEX(#REF!,MATCH(CONCATENATE([1]РАСЧЕТ!B230,"/",[1]РАСЧЕТ!D230,"/",[1]РАСЧЕТ!E230,"/",F230,"/",H232),#REF!,0),6),"")</f>
        <v/>
      </c>
      <c r="N232" s="21" t="str">
        <f t="shared" si="34"/>
        <v/>
      </c>
    </row>
    <row r="233" spans="2:14" x14ac:dyDescent="0.2">
      <c r="B233" s="3"/>
      <c r="C233" s="3"/>
      <c r="D233" s="3"/>
      <c r="E233" s="3"/>
      <c r="F233" s="3"/>
      <c r="G233" s="3"/>
      <c r="H233" s="8" t="s">
        <v>36</v>
      </c>
      <c r="I233" s="22" t="str">
        <f>IFERROR(I232*I226,"")</f>
        <v/>
      </c>
      <c r="J233" s="22" t="str">
        <f t="shared" ref="J233:K233" si="35">IFERROR(J232*J226,"")</f>
        <v/>
      </c>
      <c r="K233" s="22" t="str">
        <f t="shared" si="35"/>
        <v/>
      </c>
      <c r="L233" s="22" t="str">
        <f t="shared" si="33"/>
        <v/>
      </c>
      <c r="M233" s="22" t="str">
        <f t="shared" ref="M233" si="36">IFERROR(M232*M226,"")</f>
        <v/>
      </c>
      <c r="N233" s="23" t="str">
        <f t="shared" si="34"/>
        <v/>
      </c>
    </row>
    <row r="234" spans="2:14" x14ac:dyDescent="0.2">
      <c r="B234" s="3"/>
      <c r="C234" s="3"/>
      <c r="D234" s="3"/>
      <c r="E234" s="3"/>
      <c r="F234" s="3"/>
      <c r="G234" s="3"/>
      <c r="H234" s="19" t="s">
        <v>3</v>
      </c>
      <c r="I234" s="24" t="str">
        <f>IFERROR(INDEX(#REF!,MATCH(CONCATENATE([1]РАСЧЕТ!B230,"/",[1]РАСЧЕТ!D230,"/",[1]РАСЧЕТ!E230,"/",F230,"/",H234),#REF!,0),2),"")</f>
        <v/>
      </c>
      <c r="J234" s="24" t="str">
        <f>IFERROR(INDEX(#REF!,MATCH(CONCATENATE([1]РАСЧЕТ!B230,"/",[1]РАСЧЕТ!D230,"/",[1]РАСЧЕТ!E230,"/",F230,"/",H234),#REF!,0),3),"")</f>
        <v/>
      </c>
      <c r="K234" s="24" t="str">
        <f>IFERROR(INDEX(#REF!,MATCH(CONCATENATE([1]РАСЧЕТ!B230,"/",[1]РАСЧЕТ!D230,"/",[1]РАСЧЕТ!E230,"/",F230,"/",H234),#REF!,0),4),"")</f>
        <v/>
      </c>
      <c r="L234" s="24" t="str">
        <f t="shared" si="33"/>
        <v/>
      </c>
      <c r="M234" s="24" t="str">
        <f>IFERROR(INDEX(#REF!,MATCH(CONCATENATE([1]РАСЧЕТ!B230,"/",[1]РАСЧЕТ!D230,"/",[1]РАСЧЕТ!E230,"/",F230,"/",H234),#REF!,0),6),"")</f>
        <v/>
      </c>
      <c r="N234" s="21" t="str">
        <f t="shared" si="34"/>
        <v/>
      </c>
    </row>
    <row r="235" spans="2:14" x14ac:dyDescent="0.2">
      <c r="B235" s="3"/>
      <c r="C235" s="3"/>
      <c r="D235" s="3"/>
      <c r="E235" s="3"/>
      <c r="F235" s="3"/>
      <c r="G235" s="3"/>
      <c r="H235" s="8" t="s">
        <v>36</v>
      </c>
      <c r="I235" s="22" t="str">
        <f>IFERROR(I234*I227,"")</f>
        <v/>
      </c>
      <c r="J235" s="22" t="str">
        <f>IFERROR(J234*J227,"")</f>
        <v/>
      </c>
      <c r="K235" s="22" t="str">
        <f>IFERROR(K234*K227,"")</f>
        <v/>
      </c>
      <c r="L235" s="22" t="str">
        <f t="shared" si="33"/>
        <v/>
      </c>
      <c r="M235" s="22" t="str">
        <f>IFERROR(M234*M227,"")</f>
        <v/>
      </c>
      <c r="N235" s="23" t="str">
        <f t="shared" si="34"/>
        <v/>
      </c>
    </row>
    <row r="236" spans="2:14" x14ac:dyDescent="0.2">
      <c r="B236" s="3"/>
      <c r="C236" s="3"/>
      <c r="D236" s="3"/>
      <c r="E236" s="3"/>
      <c r="F236" s="3"/>
      <c r="G236" s="3"/>
      <c r="H236" s="19" t="s">
        <v>5</v>
      </c>
      <c r="I236" s="24" t="str">
        <f>IFERROR(INDEX(#REF!,MATCH(CONCATENATE([1]РАСЧЕТ!B230,"/",[1]РАСЧЕТ!D230,"/",[1]РАСЧЕТ!E230,"/",F230,"/",H236),#REF!,0),2),"")</f>
        <v/>
      </c>
      <c r="J236" s="24" t="str">
        <f>IFERROR(INDEX(#REF!,MATCH(CONCATENATE([1]РАСЧЕТ!B230,"/",[1]РАСЧЕТ!D230,"/",[1]РАСЧЕТ!E230,"/",F230,"/",H236),#REF!,0),3),"")</f>
        <v/>
      </c>
      <c r="K236" s="24" t="str">
        <f>IFERROR(INDEX(#REF!,MATCH(CONCATENATE([1]РАСЧЕТ!B230,"/",[1]РАСЧЕТ!D230,"/",[1]РАСЧЕТ!E230,"/",F230,"/",H236),#REF!,0),4),"")</f>
        <v/>
      </c>
      <c r="L236" s="24" t="str">
        <f t="shared" si="33"/>
        <v/>
      </c>
      <c r="M236" s="24" t="str">
        <f>IFERROR(INDEX(#REF!,MATCH(CONCATENATE([1]РАСЧЕТ!B230,"/",[1]РАСЧЕТ!D230,"/",[1]РАСЧЕТ!E230,"/",F230,"/",H236),#REF!,0),6),"")</f>
        <v/>
      </c>
      <c r="N236" s="21" t="str">
        <f t="shared" si="34"/>
        <v/>
      </c>
    </row>
    <row r="237" spans="2:14" x14ac:dyDescent="0.2">
      <c r="B237" s="3"/>
      <c r="C237" s="3"/>
      <c r="D237" s="3"/>
      <c r="E237" s="3"/>
      <c r="F237" s="3"/>
      <c r="G237" s="3"/>
      <c r="H237" s="8" t="s">
        <v>36</v>
      </c>
      <c r="I237" s="22" t="str">
        <f>IFERROR(I236*I228,"")</f>
        <v/>
      </c>
      <c r="J237" s="22" t="str">
        <f t="shared" ref="J237:K237" si="37">IFERROR(J236*J228,"")</f>
        <v/>
      </c>
      <c r="K237" s="22" t="str">
        <f t="shared" si="37"/>
        <v/>
      </c>
      <c r="L237" s="22" t="str">
        <f t="shared" si="33"/>
        <v/>
      </c>
      <c r="M237" s="22" t="str">
        <f t="shared" ref="M237" si="38">IFERROR(M236*M228,"")</f>
        <v/>
      </c>
      <c r="N237" s="23" t="str">
        <f t="shared" si="34"/>
        <v/>
      </c>
    </row>
    <row r="238" spans="2:14" x14ac:dyDescent="0.2">
      <c r="B238" s="3"/>
      <c r="C238" s="3"/>
      <c r="D238" s="3"/>
      <c r="E238" s="3"/>
      <c r="F238" s="3"/>
      <c r="G238" s="3"/>
      <c r="H238" s="19" t="s">
        <v>2</v>
      </c>
      <c r="I238" s="90">
        <v>68.34</v>
      </c>
      <c r="J238" s="90">
        <v>335.7</v>
      </c>
      <c r="K238" s="90">
        <v>25.55</v>
      </c>
      <c r="L238" s="90">
        <v>429.59</v>
      </c>
      <c r="M238" s="90">
        <v>921.29</v>
      </c>
      <c r="N238" s="87">
        <v>1350.88</v>
      </c>
    </row>
    <row r="239" spans="2:14" x14ac:dyDescent="0.2">
      <c r="B239" s="3"/>
      <c r="C239" s="3"/>
      <c r="D239" s="3"/>
      <c r="E239" s="3"/>
      <c r="F239" s="3"/>
      <c r="G239" s="3"/>
      <c r="H239" s="8" t="s">
        <v>36</v>
      </c>
      <c r="I239" s="88">
        <f>IFERROR(I238*I229,"")</f>
        <v>1485.7115999999999</v>
      </c>
      <c r="J239" s="88">
        <f>IFERROR(J238*J229,"")</f>
        <v>5565.905999999999</v>
      </c>
      <c r="K239" s="88">
        <f>IFERROR(K238*K229,"")</f>
        <v>215.38650000000001</v>
      </c>
      <c r="L239" s="88">
        <f t="shared" si="33"/>
        <v>7267.0040999999983</v>
      </c>
      <c r="M239" s="88">
        <f>IFERROR(M238*M229,"")</f>
        <v>497.4966</v>
      </c>
      <c r="N239" s="89">
        <f t="shared" si="34"/>
        <v>7764.5006999999987</v>
      </c>
    </row>
    <row r="240" spans="2:14" x14ac:dyDescent="0.2">
      <c r="B240" s="3"/>
      <c r="C240" s="3"/>
      <c r="D240" s="3"/>
      <c r="E240" s="3"/>
      <c r="F240" s="3"/>
      <c r="G240" s="3"/>
      <c r="H240" s="9" t="s">
        <v>37</v>
      </c>
      <c r="I240" s="88">
        <v>76</v>
      </c>
      <c r="J240" s="88">
        <f ca="1">SUM(J230:OFFSET(J240,-1,0))-J241</f>
        <v>386.54999999999927</v>
      </c>
      <c r="K240" s="88">
        <f ca="1">SUM(K230:OFFSET(K240,-1,0))-K241</f>
        <v>26.550000000000011</v>
      </c>
      <c r="L240" s="88">
        <f t="shared" ref="L240:L241" ca="1" si="39">K240+J240+I240</f>
        <v>489.09999999999928</v>
      </c>
      <c r="M240" s="88">
        <f ca="1">SUM(M230:OFFSET(M240,-1,0))-M241</f>
        <v>1025.1099999999999</v>
      </c>
      <c r="N240" s="89">
        <v>1515</v>
      </c>
    </row>
    <row r="241" spans="2:14" x14ac:dyDescent="0.2">
      <c r="B241" s="3"/>
      <c r="C241" s="3"/>
      <c r="D241" s="3"/>
      <c r="E241" s="3"/>
      <c r="F241" s="3"/>
      <c r="G241" s="3"/>
      <c r="H241" s="9" t="s">
        <v>52</v>
      </c>
      <c r="I241" s="88">
        <f>SUMIF(H230:H239,"стоимость",I230:I239)</f>
        <v>2443.4906999999998</v>
      </c>
      <c r="J241" s="88">
        <f>SUMIF(H230:H239,"стоимость",J230:J239)</f>
        <v>9712.2150000000001</v>
      </c>
      <c r="K241" s="88">
        <f>SUMIF(H230:H239,"стоимость",K230:K239)</f>
        <v>256.69650000000001</v>
      </c>
      <c r="L241" s="88">
        <f t="shared" si="39"/>
        <v>12412.4022</v>
      </c>
      <c r="M241" s="88">
        <f>SUMIF(H230:H239,"стоимость",M230:M239)</f>
        <v>1174.403</v>
      </c>
      <c r="N241" s="89">
        <f t="shared" ref="N241" si="40">L241+M241</f>
        <v>13586.805200000001</v>
      </c>
    </row>
    <row r="242" spans="2:14" x14ac:dyDescent="0.2">
      <c r="B242" s="10"/>
      <c r="C242" s="10"/>
      <c r="D242" s="10"/>
      <c r="E242" s="10"/>
      <c r="F242" s="10"/>
      <c r="G242" s="11"/>
      <c r="H242" s="12"/>
      <c r="I242" s="12"/>
      <c r="J242" s="12"/>
      <c r="K242" s="12"/>
      <c r="L242" s="13"/>
      <c r="M242" s="12"/>
      <c r="N242" s="12"/>
    </row>
    <row r="243" spans="2:14" x14ac:dyDescent="0.2">
      <c r="B243" s="106" t="s">
        <v>38</v>
      </c>
      <c r="C243" s="106"/>
      <c r="D243" s="106"/>
      <c r="E243" s="106"/>
      <c r="F243" s="92"/>
      <c r="G243" s="4"/>
      <c r="H243" s="5"/>
      <c r="I243" s="4"/>
      <c r="J243" s="12"/>
      <c r="K243" s="12"/>
      <c r="L243" s="13"/>
      <c r="M243" s="12"/>
      <c r="N243" s="12"/>
    </row>
    <row r="244" spans="2:14" x14ac:dyDescent="0.2">
      <c r="B244" s="107" t="s">
        <v>83</v>
      </c>
      <c r="C244" s="107"/>
      <c r="D244" s="107"/>
      <c r="E244" s="107"/>
      <c r="F244" s="107"/>
      <c r="G244" s="107"/>
      <c r="H244" s="107"/>
      <c r="I244" s="107"/>
      <c r="J244" s="82"/>
      <c r="K244" s="82"/>
      <c r="L244" s="83"/>
      <c r="M244" s="82"/>
      <c r="N244" s="82"/>
    </row>
    <row r="245" spans="2:14" x14ac:dyDescent="0.2">
      <c r="B245" s="95" t="s">
        <v>39</v>
      </c>
      <c r="C245" s="95"/>
      <c r="D245" s="95"/>
      <c r="E245" s="95"/>
      <c r="F245" s="95"/>
      <c r="G245" s="95"/>
      <c r="H245" s="95"/>
      <c r="I245" s="95"/>
      <c r="J245" s="12"/>
      <c r="K245" s="12"/>
      <c r="L245" s="13"/>
      <c r="M245" s="12"/>
      <c r="N245" s="12"/>
    </row>
    <row r="246" spans="2:14" x14ac:dyDescent="0.2">
      <c r="B246" s="95" t="s">
        <v>40</v>
      </c>
      <c r="C246" s="95"/>
      <c r="D246" s="95"/>
      <c r="E246" s="95"/>
      <c r="F246" s="95"/>
      <c r="G246" s="95"/>
      <c r="H246" s="95"/>
      <c r="I246" s="95"/>
      <c r="J246" s="12"/>
      <c r="K246" s="12"/>
      <c r="L246" s="13"/>
      <c r="M246" s="12"/>
      <c r="N246" s="12"/>
    </row>
    <row r="247" spans="2:14" x14ac:dyDescent="0.2">
      <c r="B247" s="95" t="s">
        <v>41</v>
      </c>
      <c r="C247" s="95"/>
      <c r="D247" s="95"/>
      <c r="E247" s="95"/>
      <c r="F247" s="95"/>
      <c r="G247" s="95"/>
      <c r="H247" s="95"/>
      <c r="I247" s="95"/>
      <c r="J247" s="12"/>
      <c r="K247" s="12"/>
      <c r="L247" s="13"/>
      <c r="M247" s="12"/>
      <c r="N247" s="12"/>
    </row>
    <row r="248" spans="2:14" x14ac:dyDescent="0.2">
      <c r="B248" s="95" t="s">
        <v>42</v>
      </c>
      <c r="C248" s="95"/>
      <c r="D248" s="95"/>
      <c r="E248" s="95"/>
      <c r="F248" s="95"/>
      <c r="G248" s="95"/>
      <c r="H248" s="95"/>
      <c r="I248" s="95"/>
      <c r="J248" s="4"/>
      <c r="K248" s="4"/>
      <c r="L248" s="4"/>
      <c r="M248" s="4"/>
      <c r="N248" s="4"/>
    </row>
    <row r="249" spans="2:14" x14ac:dyDescent="0.2">
      <c r="B249" s="95" t="s">
        <v>43</v>
      </c>
      <c r="C249" s="95"/>
      <c r="D249" s="95"/>
      <c r="E249" s="95"/>
      <c r="F249" s="95"/>
      <c r="G249" s="95"/>
      <c r="H249" s="95"/>
      <c r="I249" s="95"/>
      <c r="J249" s="4"/>
      <c r="K249" s="4"/>
      <c r="L249" s="4"/>
      <c r="M249" s="4"/>
      <c r="N249" s="4"/>
    </row>
    <row r="250" spans="2:14" x14ac:dyDescent="0.2">
      <c r="B250" s="95" t="s">
        <v>44</v>
      </c>
      <c r="C250" s="95"/>
      <c r="D250" s="95"/>
      <c r="E250" s="95"/>
      <c r="F250" s="95"/>
      <c r="G250" s="95"/>
      <c r="H250" s="95"/>
      <c r="I250" s="95"/>
      <c r="J250" s="4"/>
      <c r="K250" s="4"/>
      <c r="L250" s="4"/>
      <c r="M250" s="4"/>
      <c r="N250" s="4"/>
    </row>
    <row r="251" spans="2:14" x14ac:dyDescent="0.2">
      <c r="B251" s="95" t="s">
        <v>45</v>
      </c>
      <c r="C251" s="95"/>
      <c r="D251" s="95"/>
      <c r="E251" s="95"/>
      <c r="F251" s="95"/>
      <c r="G251" s="95"/>
      <c r="H251" s="95"/>
      <c r="I251" s="95"/>
      <c r="J251" s="4"/>
      <c r="K251" s="4"/>
      <c r="L251" s="4"/>
      <c r="M251" s="4"/>
      <c r="N251" s="4"/>
    </row>
    <row r="252" spans="2:14" x14ac:dyDescent="0.2">
      <c r="B252" s="91"/>
      <c r="C252" s="91"/>
      <c r="D252" s="91"/>
      <c r="E252" s="91"/>
      <c r="F252" s="91"/>
      <c r="G252" s="91"/>
      <c r="H252" s="91"/>
      <c r="I252" s="91"/>
      <c r="J252" s="4"/>
      <c r="K252" s="4"/>
      <c r="L252" s="4"/>
      <c r="M252" s="4"/>
      <c r="N252" s="4"/>
    </row>
    <row r="253" spans="2:14" x14ac:dyDescent="0.2">
      <c r="B253" s="4" t="s">
        <v>46</v>
      </c>
      <c r="C253" s="4"/>
      <c r="D253" s="4"/>
      <c r="E253" s="4"/>
      <c r="F253" s="4"/>
      <c r="G253" s="4"/>
      <c r="H253" s="5"/>
      <c r="I253" s="4"/>
      <c r="J253" s="4" t="s">
        <v>47</v>
      </c>
      <c r="K253" s="4"/>
      <c r="L253" s="4"/>
      <c r="M253" s="4"/>
      <c r="N253" s="4"/>
    </row>
    <row r="254" spans="2:14" x14ac:dyDescent="0.2">
      <c r="B254" s="14" t="s">
        <v>82</v>
      </c>
      <c r="C254" s="14"/>
      <c r="D254" s="4"/>
      <c r="E254" s="4"/>
      <c r="F254" s="4"/>
      <c r="G254" s="4"/>
      <c r="H254" s="5"/>
      <c r="I254" s="4"/>
      <c r="J254" s="14"/>
      <c r="K254" s="14"/>
      <c r="L254" s="14"/>
      <c r="M254" s="4"/>
      <c r="N254" s="4"/>
    </row>
    <row r="255" spans="2:14" x14ac:dyDescent="0.2">
      <c r="B255" s="15" t="s">
        <v>48</v>
      </c>
      <c r="C255" s="4"/>
      <c r="D255" s="4"/>
      <c r="E255" s="4"/>
      <c r="F255" s="4"/>
      <c r="G255" s="4"/>
      <c r="H255" s="5"/>
      <c r="I255" s="4"/>
      <c r="J255" s="4" t="s">
        <v>48</v>
      </c>
      <c r="K255" s="4"/>
      <c r="L255" s="4"/>
      <c r="M255" s="4"/>
      <c r="N255" s="4"/>
    </row>
    <row r="256" spans="2:14" x14ac:dyDescent="0.2">
      <c r="B256" s="4"/>
      <c r="C256" s="4"/>
      <c r="D256" s="4"/>
      <c r="E256" s="4"/>
      <c r="F256" s="4"/>
      <c r="G256" s="4"/>
      <c r="H256" s="5"/>
      <c r="I256" s="4"/>
      <c r="J256" s="4"/>
      <c r="K256" s="4"/>
      <c r="L256" s="4"/>
      <c r="M256" s="4"/>
      <c r="N256" s="4"/>
    </row>
    <row r="257" spans="2:14" x14ac:dyDescent="0.2">
      <c r="B257" s="14"/>
      <c r="C257" s="14"/>
      <c r="D257" s="4"/>
      <c r="E257" s="4"/>
      <c r="F257" s="4"/>
      <c r="G257" s="4"/>
      <c r="H257" s="5"/>
      <c r="I257" s="4"/>
      <c r="J257" s="14"/>
      <c r="K257" s="14"/>
      <c r="L257" s="14"/>
      <c r="M257" s="4"/>
      <c r="N257" s="4"/>
    </row>
    <row r="258" spans="2:14" x14ac:dyDescent="0.2">
      <c r="B258" s="16" t="s">
        <v>49</v>
      </c>
      <c r="C258" s="4"/>
      <c r="D258" s="4"/>
      <c r="E258" s="4"/>
      <c r="F258" s="4"/>
      <c r="G258" s="4"/>
      <c r="H258" s="5"/>
      <c r="I258" s="4"/>
      <c r="J258" s="96" t="s">
        <v>49</v>
      </c>
      <c r="K258" s="96"/>
      <c r="L258" s="96"/>
      <c r="M258" s="4"/>
      <c r="N258" s="4"/>
    </row>
    <row r="259" spans="2:14" x14ac:dyDescent="0.2">
      <c r="B259" s="4"/>
      <c r="C259" s="4"/>
      <c r="D259" s="4"/>
      <c r="E259" s="4"/>
      <c r="F259" s="4"/>
      <c r="G259" s="4"/>
      <c r="H259" s="5"/>
      <c r="I259" s="4"/>
      <c r="J259" s="4"/>
      <c r="K259" s="4"/>
      <c r="L259" s="4"/>
      <c r="M259" s="4"/>
      <c r="N259" s="4"/>
    </row>
    <row r="260" spans="2:14" x14ac:dyDescent="0.2">
      <c r="B260" s="91" t="s">
        <v>50</v>
      </c>
      <c r="C260" s="4"/>
      <c r="D260" s="4"/>
      <c r="E260" s="4"/>
      <c r="F260" s="4"/>
      <c r="G260" s="4"/>
      <c r="H260" s="5"/>
      <c r="I260" s="4"/>
      <c r="J260" s="4" t="s">
        <v>50</v>
      </c>
      <c r="K260" s="4"/>
      <c r="L260" s="4"/>
      <c r="M260" s="4"/>
      <c r="N260" s="4"/>
    </row>
    <row r="262" spans="2:14" x14ac:dyDescent="0.2">
      <c r="B262" s="4"/>
      <c r="C262" s="4"/>
      <c r="D262" s="4"/>
      <c r="E262" s="4"/>
      <c r="F262" s="4"/>
      <c r="G262" s="4"/>
      <c r="H262" s="5"/>
      <c r="I262" s="4"/>
      <c r="J262" s="4"/>
      <c r="K262" s="4"/>
      <c r="M262" s="4"/>
      <c r="N262" s="17" t="s">
        <v>14</v>
      </c>
    </row>
    <row r="263" spans="2:14" x14ac:dyDescent="0.2">
      <c r="B263" s="4"/>
      <c r="C263" s="4"/>
      <c r="D263" s="4"/>
      <c r="E263" s="4"/>
      <c r="F263" s="4"/>
      <c r="G263" s="4"/>
      <c r="H263" s="5"/>
      <c r="I263" s="4"/>
      <c r="J263" s="4"/>
      <c r="K263" s="4"/>
      <c r="M263" s="4"/>
      <c r="N263" s="17" t="s">
        <v>15</v>
      </c>
    </row>
    <row r="264" spans="2:14" x14ac:dyDescent="0.2">
      <c r="B264" s="4"/>
      <c r="C264" s="4"/>
      <c r="D264" s="4"/>
      <c r="E264" s="4"/>
      <c r="F264" s="4"/>
      <c r="G264" s="4"/>
      <c r="H264" s="5"/>
      <c r="I264" s="4"/>
      <c r="J264" s="4"/>
      <c r="K264" s="4"/>
      <c r="M264" s="4"/>
      <c r="N264" s="17" t="s">
        <v>16</v>
      </c>
    </row>
    <row r="265" spans="2:14" x14ac:dyDescent="0.2">
      <c r="B265" s="4"/>
      <c r="C265" s="4"/>
      <c r="D265" s="4"/>
      <c r="E265" s="4"/>
      <c r="F265" s="4"/>
      <c r="G265" s="4"/>
      <c r="H265" s="5"/>
      <c r="I265" s="4"/>
      <c r="J265" s="4"/>
      <c r="K265" s="4"/>
      <c r="L265" s="4"/>
      <c r="M265" s="4"/>
      <c r="N265" s="4"/>
    </row>
    <row r="266" spans="2:14" x14ac:dyDescent="0.2">
      <c r="B266" s="4"/>
      <c r="C266" s="108" t="s">
        <v>17</v>
      </c>
      <c r="D266" s="108"/>
      <c r="E266" s="108"/>
      <c r="F266" s="108"/>
      <c r="G266" s="108"/>
      <c r="H266" s="108"/>
      <c r="I266" s="108"/>
      <c r="J266" s="108"/>
      <c r="K266" s="108"/>
      <c r="L266" s="108"/>
      <c r="M266" s="4"/>
      <c r="N266" s="4"/>
    </row>
    <row r="267" spans="2:14" x14ac:dyDescent="0.2">
      <c r="B267" s="4"/>
      <c r="C267" s="108" t="s">
        <v>18</v>
      </c>
      <c r="D267" s="108"/>
      <c r="E267" s="108"/>
      <c r="F267" s="108"/>
      <c r="G267" s="108"/>
      <c r="H267" s="108"/>
      <c r="I267" s="108"/>
      <c r="J267" s="108"/>
      <c r="K267" s="108"/>
      <c r="L267" s="108"/>
      <c r="M267" s="4"/>
      <c r="N267" s="4"/>
    </row>
    <row r="268" spans="2:14" x14ac:dyDescent="0.2">
      <c r="B268" s="4" t="s">
        <v>19</v>
      </c>
      <c r="C268" s="93"/>
      <c r="D268" s="93"/>
      <c r="E268" s="93"/>
      <c r="F268" s="93"/>
      <c r="G268" s="93"/>
      <c r="H268" s="93"/>
      <c r="I268" s="93"/>
      <c r="J268" s="93"/>
      <c r="K268" s="93"/>
      <c r="L268" s="108" t="s">
        <v>20</v>
      </c>
      <c r="M268" s="108"/>
      <c r="N268" s="108"/>
    </row>
    <row r="269" spans="2:14" x14ac:dyDescent="0.2">
      <c r="B269" s="4"/>
      <c r="C269" s="93"/>
      <c r="D269" s="93"/>
      <c r="E269" s="93"/>
      <c r="F269" s="93"/>
      <c r="G269" s="93"/>
      <c r="H269" s="93"/>
      <c r="I269" s="93"/>
      <c r="J269" s="93"/>
      <c r="K269" s="93"/>
      <c r="L269" s="93"/>
      <c r="M269" s="93"/>
      <c r="N269" s="93"/>
    </row>
    <row r="270" spans="2:14" x14ac:dyDescent="0.2">
      <c r="B270" s="4" t="s">
        <v>21</v>
      </c>
      <c r="C270" s="93"/>
      <c r="D270" s="93"/>
      <c r="E270" s="93"/>
      <c r="F270" s="93"/>
      <c r="G270" s="93"/>
      <c r="H270" s="93"/>
      <c r="I270" s="93"/>
      <c r="J270" s="93"/>
      <c r="K270" s="93"/>
      <c r="L270" s="93"/>
      <c r="M270" s="93"/>
      <c r="N270" s="93"/>
    </row>
    <row r="271" spans="2:14" x14ac:dyDescent="0.2">
      <c r="B271" s="4" t="s">
        <v>22</v>
      </c>
      <c r="C271" s="93"/>
      <c r="D271" s="93"/>
      <c r="E271" s="93"/>
      <c r="F271" s="93"/>
      <c r="G271" s="93"/>
      <c r="H271" s="93"/>
      <c r="I271" s="93"/>
      <c r="J271" s="93"/>
      <c r="K271" s="93"/>
      <c r="L271" s="93"/>
      <c r="M271" s="93"/>
      <c r="N271" s="93"/>
    </row>
    <row r="272" spans="2:14" x14ac:dyDescent="0.2">
      <c r="B272" s="4" t="s">
        <v>107</v>
      </c>
      <c r="C272" s="93"/>
      <c r="D272" s="93"/>
      <c r="E272" s="93"/>
      <c r="F272" s="93"/>
      <c r="G272" s="93"/>
      <c r="H272" s="93"/>
      <c r="I272" s="93"/>
      <c r="J272" s="93"/>
      <c r="K272" s="93"/>
      <c r="L272" s="93"/>
      <c r="M272" s="93"/>
      <c r="N272" s="93"/>
    </row>
    <row r="273" spans="2:14" x14ac:dyDescent="0.2">
      <c r="B273" s="4"/>
      <c r="C273" s="93"/>
      <c r="D273" s="93"/>
      <c r="E273" s="93"/>
      <c r="F273" s="93"/>
      <c r="G273" s="93"/>
      <c r="H273" s="93"/>
      <c r="I273" s="93"/>
      <c r="J273" s="93"/>
      <c r="K273" s="93"/>
      <c r="L273" s="93"/>
      <c r="M273" s="93"/>
      <c r="N273" s="93"/>
    </row>
    <row r="274" spans="2:14" x14ac:dyDescent="0.2">
      <c r="B274" s="4"/>
      <c r="C274" s="4"/>
      <c r="D274" s="4"/>
      <c r="E274" s="4"/>
      <c r="F274" s="4"/>
      <c r="G274" s="4"/>
      <c r="H274" s="5"/>
      <c r="I274" s="4"/>
      <c r="J274" s="4"/>
      <c r="K274" s="4"/>
      <c r="L274" s="4"/>
      <c r="M274" s="4"/>
      <c r="N274" s="4"/>
    </row>
    <row r="275" spans="2:14" ht="12.75" customHeight="1" x14ac:dyDescent="0.2">
      <c r="B275" s="109" t="s">
        <v>6</v>
      </c>
      <c r="C275" s="111" t="s">
        <v>23</v>
      </c>
      <c r="D275" s="113" t="s">
        <v>24</v>
      </c>
      <c r="E275" s="113" t="s">
        <v>25</v>
      </c>
      <c r="F275" s="113" t="s">
        <v>51</v>
      </c>
      <c r="G275" s="113" t="s">
        <v>26</v>
      </c>
      <c r="H275" s="114" t="s">
        <v>0</v>
      </c>
      <c r="I275" s="115" t="s">
        <v>27</v>
      </c>
      <c r="J275" s="115"/>
      <c r="K275" s="115"/>
      <c r="L275" s="115"/>
      <c r="M275" s="116" t="s">
        <v>28</v>
      </c>
      <c r="N275" s="117" t="s">
        <v>29</v>
      </c>
    </row>
    <row r="276" spans="2:14" x14ac:dyDescent="0.2">
      <c r="B276" s="110"/>
      <c r="C276" s="112"/>
      <c r="D276" s="113"/>
      <c r="E276" s="113"/>
      <c r="F276" s="113"/>
      <c r="G276" s="113"/>
      <c r="H276" s="114"/>
      <c r="I276" s="3" t="s">
        <v>30</v>
      </c>
      <c r="J276" s="3" t="s">
        <v>31</v>
      </c>
      <c r="K276" s="3" t="s">
        <v>32</v>
      </c>
      <c r="L276" s="3" t="s">
        <v>33</v>
      </c>
      <c r="M276" s="116"/>
      <c r="N276" s="118"/>
    </row>
    <row r="277" spans="2:14" x14ac:dyDescent="0.2">
      <c r="B277" s="97" t="s">
        <v>34</v>
      </c>
      <c r="C277" s="98"/>
      <c r="D277" s="98"/>
      <c r="E277" s="98"/>
      <c r="F277" s="98"/>
      <c r="G277" s="99"/>
      <c r="H277" s="6" t="s">
        <v>1</v>
      </c>
      <c r="I277" s="7">
        <v>114.43</v>
      </c>
      <c r="J277" s="7">
        <v>81.540000000000006</v>
      </c>
      <c r="K277" s="7">
        <v>41.31</v>
      </c>
      <c r="L277" s="7"/>
      <c r="M277" s="7">
        <v>6.52</v>
      </c>
      <c r="N277" s="7"/>
    </row>
    <row r="278" spans="2:14" x14ac:dyDescent="0.2">
      <c r="B278" s="100"/>
      <c r="C278" s="101"/>
      <c r="D278" s="101"/>
      <c r="E278" s="101"/>
      <c r="F278" s="101"/>
      <c r="G278" s="102"/>
      <c r="H278" s="6" t="s">
        <v>4</v>
      </c>
      <c r="I278" s="7">
        <v>855.9</v>
      </c>
      <c r="J278" s="7">
        <v>611.54999999999995</v>
      </c>
      <c r="K278" s="7">
        <v>307.68</v>
      </c>
      <c r="L278" s="7"/>
      <c r="M278" s="7">
        <v>26.64</v>
      </c>
      <c r="N278" s="7"/>
    </row>
    <row r="279" spans="2:14" x14ac:dyDescent="0.2">
      <c r="B279" s="100"/>
      <c r="C279" s="101"/>
      <c r="D279" s="101"/>
      <c r="E279" s="101"/>
      <c r="F279" s="101"/>
      <c r="G279" s="102"/>
      <c r="H279" s="6" t="s">
        <v>3</v>
      </c>
      <c r="I279" s="7">
        <v>67.95</v>
      </c>
      <c r="J279" s="7">
        <v>49.47</v>
      </c>
      <c r="K279" s="7">
        <v>25.28</v>
      </c>
      <c r="L279" s="7"/>
      <c r="M279" s="7">
        <v>1.36</v>
      </c>
      <c r="N279" s="7"/>
    </row>
    <row r="280" spans="2:14" x14ac:dyDescent="0.2">
      <c r="B280" s="100"/>
      <c r="C280" s="101"/>
      <c r="D280" s="101"/>
      <c r="E280" s="101"/>
      <c r="F280" s="101"/>
      <c r="G280" s="102"/>
      <c r="H280" s="6" t="s">
        <v>5</v>
      </c>
      <c r="I280" s="7">
        <v>67.95</v>
      </c>
      <c r="J280" s="7">
        <v>49.47</v>
      </c>
      <c r="K280" s="7">
        <v>25.28</v>
      </c>
      <c r="L280" s="7"/>
      <c r="M280" s="7">
        <v>1.36</v>
      </c>
      <c r="N280" s="7"/>
    </row>
    <row r="281" spans="2:14" x14ac:dyDescent="0.2">
      <c r="B281" s="103"/>
      <c r="C281" s="104"/>
      <c r="D281" s="104"/>
      <c r="E281" s="104"/>
      <c r="F281" s="104"/>
      <c r="G281" s="105"/>
      <c r="H281" s="6" t="s">
        <v>2</v>
      </c>
      <c r="I281" s="7">
        <v>21.74</v>
      </c>
      <c r="J281" s="7">
        <v>16.579999999999998</v>
      </c>
      <c r="K281" s="7">
        <v>8.43</v>
      </c>
      <c r="L281" s="7"/>
      <c r="M281" s="7">
        <v>0.54</v>
      </c>
      <c r="N281" s="7"/>
    </row>
    <row r="282" spans="2:14" x14ac:dyDescent="0.2">
      <c r="B282" s="84" t="s">
        <v>111</v>
      </c>
      <c r="C282" s="81" t="s">
        <v>35</v>
      </c>
      <c r="D282" s="84">
        <v>56</v>
      </c>
      <c r="E282" s="84">
        <v>12</v>
      </c>
      <c r="F282" s="84">
        <v>1</v>
      </c>
      <c r="G282" s="25">
        <v>2.2999999999999998</v>
      </c>
      <c r="H282" s="18" t="s">
        <v>1</v>
      </c>
      <c r="I282" s="20">
        <v>43</v>
      </c>
      <c r="J282" s="20">
        <v>29</v>
      </c>
      <c r="K282" s="20">
        <v>1</v>
      </c>
      <c r="L282" s="21">
        <v>73</v>
      </c>
      <c r="M282" s="21">
        <v>47</v>
      </c>
      <c r="N282" s="21">
        <f t="shared" ref="N282:N291" si="41">IFERROR(L282+M282,"")</f>
        <v>120</v>
      </c>
    </row>
    <row r="283" spans="2:14" x14ac:dyDescent="0.2">
      <c r="B283" s="3"/>
      <c r="C283" s="3"/>
      <c r="D283" s="3"/>
      <c r="E283" s="3"/>
      <c r="F283" s="3"/>
      <c r="G283" s="3"/>
      <c r="H283" s="8" t="s">
        <v>36</v>
      </c>
      <c r="I283" s="22">
        <f>IFERROR(I282*I277,"")</f>
        <v>4920.4900000000007</v>
      </c>
      <c r="J283" s="22">
        <f t="shared" ref="J283:K283" si="42">IFERROR(J282*J277,"")</f>
        <v>2364.6600000000003</v>
      </c>
      <c r="K283" s="22">
        <f t="shared" si="42"/>
        <v>41.31</v>
      </c>
      <c r="L283" s="22">
        <f t="shared" ref="L283:L291" si="43">IFERROR(K283+J283+I283,"")</f>
        <v>7326.4600000000009</v>
      </c>
      <c r="M283" s="22">
        <f>IFERROR(M282*M277,"")</f>
        <v>306.44</v>
      </c>
      <c r="N283" s="23">
        <f t="shared" si="41"/>
        <v>7632.9000000000005</v>
      </c>
    </row>
    <row r="284" spans="2:14" x14ac:dyDescent="0.2">
      <c r="B284" s="3"/>
      <c r="C284" s="3"/>
      <c r="D284" s="3"/>
      <c r="E284" s="3"/>
      <c r="F284" s="3"/>
      <c r="G284" s="3"/>
      <c r="H284" s="18" t="s">
        <v>4</v>
      </c>
      <c r="I284" s="20" t="str">
        <f>IFERROR(INDEX(#REF!,MATCH(CONCATENATE([1]РАСЧЕТ!B282,"/",[1]РАСЧЕТ!D282,"/",[1]РАСЧЕТ!E282,"/",F282,"/",H284),#REF!,0),2),"")</f>
        <v/>
      </c>
      <c r="J284" s="20" t="str">
        <f>IFERROR(INDEX(#REF!,MATCH(CONCATENATE([1]РАСЧЕТ!B282,"/",[1]РАСЧЕТ!D282,"/",[1]РАСЧЕТ!E282,"/",F282,"/",H284),#REF!,0),3),"")</f>
        <v/>
      </c>
      <c r="K284" s="20" t="str">
        <f>IFERROR(INDEX(#REF!,MATCH(CONCATENATE([1]РАСЧЕТ!B282,"/",[1]РАСЧЕТ!D282,"/",[1]РАСЧЕТ!E282,"/",F282,"/",H284),#REF!,0),4),"")</f>
        <v/>
      </c>
      <c r="L284" s="21" t="str">
        <f t="shared" si="43"/>
        <v/>
      </c>
      <c r="M284" s="21" t="str">
        <f>IFERROR(INDEX(#REF!,MATCH(CONCATENATE([1]РАСЧЕТ!B282,"/",[1]РАСЧЕТ!D282,"/",[1]РАСЧЕТ!E282,"/",F282,"/",H284),#REF!,0),6),"")</f>
        <v/>
      </c>
      <c r="N284" s="21" t="str">
        <f t="shared" si="41"/>
        <v/>
      </c>
    </row>
    <row r="285" spans="2:14" x14ac:dyDescent="0.2">
      <c r="B285" s="3"/>
      <c r="C285" s="3"/>
      <c r="D285" s="3"/>
      <c r="E285" s="3"/>
      <c r="F285" s="3"/>
      <c r="G285" s="3"/>
      <c r="H285" s="8" t="s">
        <v>36</v>
      </c>
      <c r="I285" s="22" t="str">
        <f>IFERROR(I284*I278,"")</f>
        <v/>
      </c>
      <c r="J285" s="22" t="str">
        <f t="shared" ref="J285:K285" si="44">IFERROR(J284*J278,"")</f>
        <v/>
      </c>
      <c r="K285" s="22" t="str">
        <f t="shared" si="44"/>
        <v/>
      </c>
      <c r="L285" s="22" t="str">
        <f t="shared" si="43"/>
        <v/>
      </c>
      <c r="M285" s="22" t="str">
        <f t="shared" ref="M285" si="45">IFERROR(M284*M278,"")</f>
        <v/>
      </c>
      <c r="N285" s="23" t="str">
        <f t="shared" si="41"/>
        <v/>
      </c>
    </row>
    <row r="286" spans="2:14" x14ac:dyDescent="0.2">
      <c r="B286" s="3"/>
      <c r="C286" s="3"/>
      <c r="D286" s="3"/>
      <c r="E286" s="3"/>
      <c r="F286" s="3"/>
      <c r="G286" s="3"/>
      <c r="H286" s="19" t="s">
        <v>3</v>
      </c>
      <c r="I286" s="24">
        <v>1</v>
      </c>
      <c r="J286" s="24">
        <v>19</v>
      </c>
      <c r="K286" s="24">
        <v>4</v>
      </c>
      <c r="L286" s="24">
        <v>24</v>
      </c>
      <c r="M286" s="24">
        <v>27</v>
      </c>
      <c r="N286" s="21">
        <f t="shared" si="41"/>
        <v>51</v>
      </c>
    </row>
    <row r="287" spans="2:14" x14ac:dyDescent="0.2">
      <c r="B287" s="3"/>
      <c r="C287" s="3"/>
      <c r="D287" s="3"/>
      <c r="E287" s="3"/>
      <c r="F287" s="3"/>
      <c r="G287" s="3"/>
      <c r="H287" s="8" t="s">
        <v>36</v>
      </c>
      <c r="I287" s="22">
        <f>IFERROR(I286*I279,"")</f>
        <v>67.95</v>
      </c>
      <c r="J287" s="22">
        <f>IFERROR(J286*J279,"")</f>
        <v>939.93</v>
      </c>
      <c r="K287" s="22">
        <f>IFERROR(K286*K279,"")</f>
        <v>101.12</v>
      </c>
      <c r="L287" s="22">
        <f t="shared" si="43"/>
        <v>1109</v>
      </c>
      <c r="M287" s="22">
        <f>IFERROR(M286*M279,"")</f>
        <v>36.720000000000006</v>
      </c>
      <c r="N287" s="23">
        <f t="shared" si="41"/>
        <v>1145.72</v>
      </c>
    </row>
    <row r="288" spans="2:14" x14ac:dyDescent="0.2">
      <c r="B288" s="3"/>
      <c r="C288" s="3"/>
      <c r="D288" s="3"/>
      <c r="E288" s="3"/>
      <c r="F288" s="3"/>
      <c r="G288" s="3"/>
      <c r="H288" s="19" t="s">
        <v>5</v>
      </c>
      <c r="I288" s="24" t="str">
        <f>IFERROR(INDEX(#REF!,MATCH(CONCATENATE([1]РАСЧЕТ!B282,"/",[1]РАСЧЕТ!D282,"/",[1]РАСЧЕТ!E282,"/",F282,"/",H288),#REF!,0),2),"")</f>
        <v/>
      </c>
      <c r="J288" s="24" t="str">
        <f>IFERROR(INDEX(#REF!,MATCH(CONCATENATE([1]РАСЧЕТ!B282,"/",[1]РАСЧЕТ!D282,"/",[1]РАСЧЕТ!E282,"/",F282,"/",H288),#REF!,0),3),"")</f>
        <v/>
      </c>
      <c r="K288" s="24" t="str">
        <f>IFERROR(INDEX(#REF!,MATCH(CONCATENATE([1]РАСЧЕТ!B282,"/",[1]РАСЧЕТ!D282,"/",[1]РАСЧЕТ!E282,"/",F282,"/",H288),#REF!,0),4),"")</f>
        <v/>
      </c>
      <c r="L288" s="24" t="str">
        <f t="shared" si="43"/>
        <v/>
      </c>
      <c r="M288" s="24" t="str">
        <f>IFERROR(INDEX(#REF!,MATCH(CONCATENATE([1]РАСЧЕТ!B282,"/",[1]РАСЧЕТ!D282,"/",[1]РАСЧЕТ!E282,"/",F282,"/",H288),#REF!,0),6),"")</f>
        <v/>
      </c>
      <c r="N288" s="21" t="str">
        <f t="shared" si="41"/>
        <v/>
      </c>
    </row>
    <row r="289" spans="2:14" x14ac:dyDescent="0.2">
      <c r="B289" s="3"/>
      <c r="C289" s="3"/>
      <c r="D289" s="3"/>
      <c r="E289" s="3"/>
      <c r="F289" s="3"/>
      <c r="G289" s="3"/>
      <c r="H289" s="8" t="s">
        <v>36</v>
      </c>
      <c r="I289" s="22" t="str">
        <f>IFERROR(I288*I280,"")</f>
        <v/>
      </c>
      <c r="J289" s="22" t="str">
        <f t="shared" ref="J289:K289" si="46">IFERROR(J288*J280,"")</f>
        <v/>
      </c>
      <c r="K289" s="22" t="str">
        <f t="shared" si="46"/>
        <v/>
      </c>
      <c r="L289" s="22" t="str">
        <f t="shared" si="43"/>
        <v/>
      </c>
      <c r="M289" s="22" t="str">
        <f t="shared" ref="M289" si="47">IFERROR(M288*M280,"")</f>
        <v/>
      </c>
      <c r="N289" s="23" t="str">
        <f t="shared" si="41"/>
        <v/>
      </c>
    </row>
    <row r="290" spans="2:14" x14ac:dyDescent="0.2">
      <c r="B290" s="3"/>
      <c r="C290" s="3"/>
      <c r="D290" s="3"/>
      <c r="E290" s="3"/>
      <c r="F290" s="3"/>
      <c r="G290" s="3"/>
      <c r="H290" s="19" t="s">
        <v>2</v>
      </c>
      <c r="I290" s="90">
        <v>4</v>
      </c>
      <c r="J290" s="90">
        <v>11</v>
      </c>
      <c r="K290" s="90">
        <v>1</v>
      </c>
      <c r="L290" s="90">
        <v>16</v>
      </c>
      <c r="M290" s="90">
        <v>61</v>
      </c>
      <c r="N290" s="87">
        <v>77</v>
      </c>
    </row>
    <row r="291" spans="2:14" x14ac:dyDescent="0.2">
      <c r="B291" s="3"/>
      <c r="C291" s="3"/>
      <c r="D291" s="3"/>
      <c r="E291" s="3"/>
      <c r="F291" s="3"/>
      <c r="G291" s="3"/>
      <c r="H291" s="8" t="s">
        <v>36</v>
      </c>
      <c r="I291" s="88">
        <f>IFERROR(I290*I281,"")</f>
        <v>86.96</v>
      </c>
      <c r="J291" s="88">
        <f>IFERROR(J290*J281,"")</f>
        <v>182.38</v>
      </c>
      <c r="K291" s="88">
        <f>IFERROR(K290*K281,"")</f>
        <v>8.43</v>
      </c>
      <c r="L291" s="88">
        <f t="shared" si="43"/>
        <v>277.77</v>
      </c>
      <c r="M291" s="88">
        <f>IFERROR(M290*M281,"")</f>
        <v>32.940000000000005</v>
      </c>
      <c r="N291" s="89">
        <f t="shared" si="41"/>
        <v>310.70999999999998</v>
      </c>
    </row>
    <row r="292" spans="2:14" x14ac:dyDescent="0.2">
      <c r="B292" s="3"/>
      <c r="C292" s="3"/>
      <c r="D292" s="3"/>
      <c r="E292" s="3"/>
      <c r="F292" s="3"/>
      <c r="G292" s="3"/>
      <c r="H292" s="9" t="s">
        <v>37</v>
      </c>
      <c r="I292" s="88">
        <f ca="1">SUM(I282:OFFSET(I292,-1,0))-I293</f>
        <v>48</v>
      </c>
      <c r="J292" s="88">
        <f ca="1">SUM(J282:OFFSET(J292,-1,0))-J293</f>
        <v>59</v>
      </c>
      <c r="K292" s="88">
        <f ca="1">SUM(K282:OFFSET(K292,-1,0))-K293</f>
        <v>6</v>
      </c>
      <c r="L292" s="88">
        <f t="shared" ref="L292:L293" ca="1" si="48">K292+J292+I292</f>
        <v>113</v>
      </c>
      <c r="M292" s="88">
        <f ca="1">SUM(M282:OFFSET(M292,-1,0))-M293</f>
        <v>135</v>
      </c>
      <c r="N292" s="89">
        <f t="shared" ref="N292:N293" ca="1" si="49">L292+M292</f>
        <v>248</v>
      </c>
    </row>
    <row r="293" spans="2:14" x14ac:dyDescent="0.2">
      <c r="B293" s="3"/>
      <c r="C293" s="3"/>
      <c r="D293" s="3"/>
      <c r="E293" s="3"/>
      <c r="F293" s="3"/>
      <c r="G293" s="3"/>
      <c r="H293" s="9" t="s">
        <v>52</v>
      </c>
      <c r="I293" s="88">
        <f>SUMIF(H282:H291,"стоимость",I282:I291)</f>
        <v>5075.4000000000005</v>
      </c>
      <c r="J293" s="88">
        <f>SUMIF(H282:H291,"стоимость",J282:J291)</f>
        <v>3486.9700000000003</v>
      </c>
      <c r="K293" s="88">
        <f>SUMIF(H282:H291,"стоимость",K282:K291)</f>
        <v>150.86000000000001</v>
      </c>
      <c r="L293" s="88">
        <f t="shared" si="48"/>
        <v>8713.2300000000014</v>
      </c>
      <c r="M293" s="88">
        <f>SUMIF(H282:H291,"стоимость",M282:M291)</f>
        <v>376.1</v>
      </c>
      <c r="N293" s="89">
        <f t="shared" si="49"/>
        <v>9089.3300000000017</v>
      </c>
    </row>
    <row r="294" spans="2:14" x14ac:dyDescent="0.2">
      <c r="B294" s="10"/>
      <c r="C294" s="10"/>
      <c r="D294" s="10"/>
      <c r="E294" s="10"/>
      <c r="F294" s="10"/>
      <c r="G294" s="11"/>
      <c r="H294" s="12"/>
      <c r="I294" s="12"/>
      <c r="J294" s="12"/>
      <c r="K294" s="12"/>
      <c r="L294" s="13"/>
      <c r="M294" s="12"/>
      <c r="N294" s="12"/>
    </row>
    <row r="295" spans="2:14" x14ac:dyDescent="0.2">
      <c r="B295" s="106" t="s">
        <v>38</v>
      </c>
      <c r="C295" s="106"/>
      <c r="D295" s="106"/>
      <c r="E295" s="106"/>
      <c r="F295" s="92"/>
      <c r="G295" s="4"/>
      <c r="H295" s="5"/>
      <c r="I295" s="4"/>
      <c r="J295" s="12"/>
      <c r="K295" s="12"/>
      <c r="L295" s="13"/>
      <c r="M295" s="12"/>
      <c r="N295" s="12"/>
    </row>
    <row r="296" spans="2:14" x14ac:dyDescent="0.2">
      <c r="B296" s="107" t="s">
        <v>83</v>
      </c>
      <c r="C296" s="107"/>
      <c r="D296" s="107"/>
      <c r="E296" s="107"/>
      <c r="F296" s="107"/>
      <c r="G296" s="107"/>
      <c r="H296" s="107"/>
      <c r="I296" s="107"/>
      <c r="J296" s="82"/>
      <c r="K296" s="82"/>
      <c r="L296" s="83"/>
      <c r="M296" s="82"/>
      <c r="N296" s="82"/>
    </row>
    <row r="297" spans="2:14" x14ac:dyDescent="0.2">
      <c r="B297" s="95" t="s">
        <v>39</v>
      </c>
      <c r="C297" s="95"/>
      <c r="D297" s="95"/>
      <c r="E297" s="95"/>
      <c r="F297" s="95"/>
      <c r="G297" s="95"/>
      <c r="H297" s="95"/>
      <c r="I297" s="95"/>
      <c r="J297" s="12"/>
      <c r="K297" s="12"/>
      <c r="L297" s="13"/>
      <c r="M297" s="12"/>
      <c r="N297" s="12"/>
    </row>
    <row r="298" spans="2:14" x14ac:dyDescent="0.2">
      <c r="B298" s="95" t="s">
        <v>40</v>
      </c>
      <c r="C298" s="95"/>
      <c r="D298" s="95"/>
      <c r="E298" s="95"/>
      <c r="F298" s="95"/>
      <c r="G298" s="95"/>
      <c r="H298" s="95"/>
      <c r="I298" s="95"/>
      <c r="J298" s="12"/>
      <c r="K298" s="12"/>
      <c r="L298" s="13"/>
      <c r="M298" s="12"/>
      <c r="N298" s="12"/>
    </row>
    <row r="299" spans="2:14" x14ac:dyDescent="0.2">
      <c r="B299" s="95" t="s">
        <v>41</v>
      </c>
      <c r="C299" s="95"/>
      <c r="D299" s="95"/>
      <c r="E299" s="95"/>
      <c r="F299" s="95"/>
      <c r="G299" s="95"/>
      <c r="H299" s="95"/>
      <c r="I299" s="95"/>
      <c r="J299" s="12"/>
      <c r="K299" s="12"/>
      <c r="L299" s="13"/>
      <c r="M299" s="12"/>
      <c r="N299" s="12"/>
    </row>
    <row r="300" spans="2:14" x14ac:dyDescent="0.2">
      <c r="B300" s="95" t="s">
        <v>42</v>
      </c>
      <c r="C300" s="95"/>
      <c r="D300" s="95"/>
      <c r="E300" s="95"/>
      <c r="F300" s="95"/>
      <c r="G300" s="95"/>
      <c r="H300" s="95"/>
      <c r="I300" s="95"/>
      <c r="J300" s="4"/>
      <c r="K300" s="4"/>
      <c r="L300" s="4"/>
      <c r="M300" s="4"/>
      <c r="N300" s="4"/>
    </row>
    <row r="301" spans="2:14" x14ac:dyDescent="0.2">
      <c r="B301" s="95" t="s">
        <v>43</v>
      </c>
      <c r="C301" s="95"/>
      <c r="D301" s="95"/>
      <c r="E301" s="95"/>
      <c r="F301" s="95"/>
      <c r="G301" s="95"/>
      <c r="H301" s="95"/>
      <c r="I301" s="95"/>
      <c r="J301" s="4"/>
      <c r="K301" s="4"/>
      <c r="L301" s="4"/>
      <c r="M301" s="4"/>
      <c r="N301" s="4"/>
    </row>
    <row r="302" spans="2:14" x14ac:dyDescent="0.2">
      <c r="B302" s="95" t="s">
        <v>44</v>
      </c>
      <c r="C302" s="95"/>
      <c r="D302" s="95"/>
      <c r="E302" s="95"/>
      <c r="F302" s="95"/>
      <c r="G302" s="95"/>
      <c r="H302" s="95"/>
      <c r="I302" s="95"/>
      <c r="J302" s="4"/>
      <c r="K302" s="4"/>
      <c r="L302" s="4"/>
      <c r="M302" s="4"/>
      <c r="N302" s="4"/>
    </row>
    <row r="303" spans="2:14" x14ac:dyDescent="0.2">
      <c r="B303" s="95" t="s">
        <v>45</v>
      </c>
      <c r="C303" s="95"/>
      <c r="D303" s="95"/>
      <c r="E303" s="95"/>
      <c r="F303" s="95"/>
      <c r="G303" s="95"/>
      <c r="H303" s="95"/>
      <c r="I303" s="95"/>
      <c r="J303" s="4"/>
      <c r="K303" s="4"/>
      <c r="L303" s="4"/>
      <c r="M303" s="4"/>
      <c r="N303" s="4"/>
    </row>
    <row r="304" spans="2:14" x14ac:dyDescent="0.2">
      <c r="B304" s="91"/>
      <c r="C304" s="91"/>
      <c r="D304" s="91"/>
      <c r="E304" s="91"/>
      <c r="F304" s="91"/>
      <c r="G304" s="91"/>
      <c r="H304" s="91"/>
      <c r="I304" s="91"/>
      <c r="J304" s="4"/>
      <c r="K304" s="4"/>
      <c r="L304" s="4"/>
      <c r="M304" s="4"/>
      <c r="N304" s="4"/>
    </row>
    <row r="305" spans="2:14" x14ac:dyDescent="0.2">
      <c r="B305" s="4" t="s">
        <v>46</v>
      </c>
      <c r="C305" s="4"/>
      <c r="D305" s="4"/>
      <c r="E305" s="4"/>
      <c r="F305" s="4"/>
      <c r="G305" s="4"/>
      <c r="H305" s="5"/>
      <c r="I305" s="4"/>
      <c r="J305" s="4" t="s">
        <v>47</v>
      </c>
      <c r="K305" s="4"/>
      <c r="L305" s="4"/>
      <c r="M305" s="4"/>
      <c r="N305" s="4"/>
    </row>
    <row r="306" spans="2:14" x14ac:dyDescent="0.2">
      <c r="B306" s="14" t="s">
        <v>82</v>
      </c>
      <c r="C306" s="14"/>
      <c r="D306" s="4"/>
      <c r="E306" s="4"/>
      <c r="F306" s="4"/>
      <c r="G306" s="4"/>
      <c r="H306" s="5"/>
      <c r="I306" s="4"/>
      <c r="J306" s="14"/>
      <c r="K306" s="14"/>
      <c r="L306" s="14"/>
      <c r="M306" s="4"/>
      <c r="N306" s="4"/>
    </row>
    <row r="307" spans="2:14" x14ac:dyDescent="0.2">
      <c r="B307" s="15" t="s">
        <v>48</v>
      </c>
      <c r="C307" s="4"/>
      <c r="D307" s="4"/>
      <c r="E307" s="4"/>
      <c r="F307" s="4"/>
      <c r="G307" s="4"/>
      <c r="H307" s="5"/>
      <c r="I307" s="4"/>
      <c r="J307" s="4" t="s">
        <v>48</v>
      </c>
      <c r="K307" s="4"/>
      <c r="L307" s="4"/>
      <c r="M307" s="4"/>
      <c r="N307" s="4"/>
    </row>
    <row r="308" spans="2:14" x14ac:dyDescent="0.2">
      <c r="B308" s="4"/>
      <c r="C308" s="4"/>
      <c r="D308" s="4"/>
      <c r="E308" s="4"/>
      <c r="F308" s="4"/>
      <c r="G308" s="4"/>
      <c r="H308" s="5"/>
      <c r="I308" s="4"/>
      <c r="J308" s="4"/>
      <c r="K308" s="4"/>
      <c r="L308" s="4"/>
      <c r="M308" s="4"/>
      <c r="N308" s="4"/>
    </row>
    <row r="309" spans="2:14" x14ac:dyDescent="0.2">
      <c r="B309" s="14"/>
      <c r="C309" s="14"/>
      <c r="D309" s="4"/>
      <c r="E309" s="4"/>
      <c r="F309" s="4"/>
      <c r="G309" s="4"/>
      <c r="H309" s="5"/>
      <c r="I309" s="4"/>
      <c r="J309" s="14"/>
      <c r="K309" s="14"/>
      <c r="L309" s="14"/>
      <c r="M309" s="4"/>
      <c r="N309" s="4"/>
    </row>
    <row r="310" spans="2:14" x14ac:dyDescent="0.2">
      <c r="B310" s="16" t="s">
        <v>49</v>
      </c>
      <c r="C310" s="4"/>
      <c r="D310" s="4"/>
      <c r="E310" s="4"/>
      <c r="F310" s="4"/>
      <c r="G310" s="4"/>
      <c r="H310" s="5"/>
      <c r="I310" s="4"/>
      <c r="J310" s="96" t="s">
        <v>49</v>
      </c>
      <c r="K310" s="96"/>
      <c r="L310" s="96"/>
      <c r="M310" s="4"/>
      <c r="N310" s="4"/>
    </row>
    <row r="311" spans="2:14" x14ac:dyDescent="0.2">
      <c r="B311" s="4"/>
      <c r="C311" s="4"/>
      <c r="D311" s="4"/>
      <c r="E311" s="4"/>
      <c r="F311" s="4"/>
      <c r="G311" s="4"/>
      <c r="H311" s="5"/>
      <c r="I311" s="4"/>
      <c r="J311" s="4"/>
      <c r="K311" s="4"/>
      <c r="L311" s="4"/>
      <c r="M311" s="4"/>
      <c r="N311" s="4"/>
    </row>
    <row r="312" spans="2:14" x14ac:dyDescent="0.2">
      <c r="B312" s="91" t="s">
        <v>50</v>
      </c>
      <c r="C312" s="4"/>
      <c r="D312" s="4"/>
      <c r="E312" s="4"/>
      <c r="F312" s="4"/>
      <c r="G312" s="4"/>
      <c r="H312" s="5"/>
      <c r="I312" s="4"/>
      <c r="J312" s="4" t="s">
        <v>50</v>
      </c>
      <c r="K312" s="4"/>
      <c r="L312" s="4"/>
      <c r="M312" s="4"/>
      <c r="N312" s="4"/>
    </row>
    <row r="314" spans="2:14" x14ac:dyDescent="0.2">
      <c r="B314" s="4"/>
      <c r="C314" s="4"/>
      <c r="D314" s="4"/>
      <c r="E314" s="4"/>
      <c r="F314" s="4"/>
      <c r="G314" s="4"/>
      <c r="H314" s="5"/>
      <c r="I314" s="4"/>
      <c r="J314" s="4"/>
      <c r="K314" s="4"/>
      <c r="M314" s="4"/>
      <c r="N314" s="17" t="s">
        <v>14</v>
      </c>
    </row>
    <row r="315" spans="2:14" x14ac:dyDescent="0.2">
      <c r="B315" s="4"/>
      <c r="C315" s="4"/>
      <c r="D315" s="4"/>
      <c r="E315" s="4"/>
      <c r="F315" s="4"/>
      <c r="G315" s="4"/>
      <c r="H315" s="5"/>
      <c r="I315" s="4"/>
      <c r="J315" s="4"/>
      <c r="K315" s="4"/>
      <c r="M315" s="4"/>
      <c r="N315" s="17" t="s">
        <v>15</v>
      </c>
    </row>
    <row r="316" spans="2:14" x14ac:dyDescent="0.2">
      <c r="B316" s="4"/>
      <c r="C316" s="4"/>
      <c r="D316" s="4"/>
      <c r="E316" s="4"/>
      <c r="F316" s="4"/>
      <c r="G316" s="4"/>
      <c r="H316" s="5"/>
      <c r="I316" s="4"/>
      <c r="J316" s="4"/>
      <c r="K316" s="4"/>
      <c r="M316" s="4"/>
      <c r="N316" s="17" t="s">
        <v>16</v>
      </c>
    </row>
    <row r="317" spans="2:14" x14ac:dyDescent="0.2">
      <c r="B317" s="4"/>
      <c r="C317" s="4"/>
      <c r="D317" s="4"/>
      <c r="E317" s="4"/>
      <c r="F317" s="4"/>
      <c r="G317" s="4"/>
      <c r="H317" s="5"/>
      <c r="I317" s="4"/>
      <c r="J317" s="4"/>
      <c r="K317" s="4"/>
      <c r="L317" s="4"/>
      <c r="M317" s="4"/>
      <c r="N317" s="4"/>
    </row>
    <row r="318" spans="2:14" x14ac:dyDescent="0.2">
      <c r="B318" s="4"/>
      <c r="C318" s="108" t="s">
        <v>17</v>
      </c>
      <c r="D318" s="108"/>
      <c r="E318" s="108"/>
      <c r="F318" s="108"/>
      <c r="G318" s="108"/>
      <c r="H318" s="108"/>
      <c r="I318" s="108"/>
      <c r="J318" s="108"/>
      <c r="K318" s="108"/>
      <c r="L318" s="108"/>
      <c r="M318" s="4"/>
      <c r="N318" s="4"/>
    </row>
    <row r="319" spans="2:14" x14ac:dyDescent="0.2">
      <c r="B319" s="4"/>
      <c r="C319" s="108" t="s">
        <v>18</v>
      </c>
      <c r="D319" s="108"/>
      <c r="E319" s="108"/>
      <c r="F319" s="108"/>
      <c r="G319" s="108"/>
      <c r="H319" s="108"/>
      <c r="I319" s="108"/>
      <c r="J319" s="108"/>
      <c r="K319" s="108"/>
      <c r="L319" s="108"/>
      <c r="M319" s="4"/>
      <c r="N319" s="4"/>
    </row>
    <row r="320" spans="2:14" x14ac:dyDescent="0.2">
      <c r="B320" s="4" t="s">
        <v>19</v>
      </c>
      <c r="C320" s="93"/>
      <c r="D320" s="93"/>
      <c r="E320" s="93"/>
      <c r="F320" s="93"/>
      <c r="G320" s="93"/>
      <c r="H320" s="93"/>
      <c r="I320" s="93"/>
      <c r="J320" s="93"/>
      <c r="K320" s="93"/>
      <c r="L320" s="108" t="s">
        <v>20</v>
      </c>
      <c r="M320" s="108"/>
      <c r="N320" s="108"/>
    </row>
    <row r="321" spans="2:14" x14ac:dyDescent="0.2">
      <c r="B321" s="4"/>
      <c r="C321" s="93"/>
      <c r="D321" s="93"/>
      <c r="E321" s="93"/>
      <c r="F321" s="93"/>
      <c r="G321" s="93"/>
      <c r="H321" s="93"/>
      <c r="I321" s="93"/>
      <c r="J321" s="93"/>
      <c r="K321" s="93"/>
      <c r="L321" s="93"/>
      <c r="M321" s="93"/>
      <c r="N321" s="93"/>
    </row>
    <row r="322" spans="2:14" x14ac:dyDescent="0.2">
      <c r="B322" s="4" t="s">
        <v>21</v>
      </c>
      <c r="C322" s="93"/>
      <c r="D322" s="93"/>
      <c r="E322" s="93"/>
      <c r="F322" s="93"/>
      <c r="G322" s="93"/>
      <c r="H322" s="93"/>
      <c r="I322" s="93"/>
      <c r="J322" s="93"/>
      <c r="K322" s="93"/>
      <c r="L322" s="93"/>
      <c r="M322" s="93"/>
      <c r="N322" s="93"/>
    </row>
    <row r="323" spans="2:14" x14ac:dyDescent="0.2">
      <c r="B323" s="4" t="s">
        <v>22</v>
      </c>
      <c r="C323" s="93"/>
      <c r="D323" s="93"/>
      <c r="E323" s="93"/>
      <c r="F323" s="93"/>
      <c r="G323" s="93"/>
      <c r="H323" s="93"/>
      <c r="I323" s="93"/>
      <c r="J323" s="93"/>
      <c r="K323" s="93"/>
      <c r="L323" s="93"/>
      <c r="M323" s="93"/>
      <c r="N323" s="93"/>
    </row>
    <row r="324" spans="2:14" x14ac:dyDescent="0.2">
      <c r="B324" s="4" t="s">
        <v>107</v>
      </c>
      <c r="C324" s="93"/>
      <c r="D324" s="93"/>
      <c r="E324" s="93"/>
      <c r="F324" s="93"/>
      <c r="G324" s="93"/>
      <c r="H324" s="93"/>
      <c r="I324" s="93"/>
      <c r="J324" s="93"/>
      <c r="K324" s="93"/>
      <c r="L324" s="93"/>
      <c r="M324" s="93"/>
      <c r="N324" s="93"/>
    </row>
    <row r="325" spans="2:14" x14ac:dyDescent="0.2">
      <c r="B325" s="4"/>
      <c r="C325" s="93"/>
      <c r="D325" s="93"/>
      <c r="E325" s="93"/>
      <c r="F325" s="93"/>
      <c r="G325" s="93"/>
      <c r="H325" s="93"/>
      <c r="I325" s="93"/>
      <c r="J325" s="93"/>
      <c r="K325" s="93"/>
      <c r="L325" s="93"/>
      <c r="M325" s="93"/>
      <c r="N325" s="93"/>
    </row>
    <row r="326" spans="2:14" x14ac:dyDescent="0.2">
      <c r="B326" s="4"/>
      <c r="C326" s="4"/>
      <c r="D326" s="4"/>
      <c r="E326" s="4"/>
      <c r="F326" s="4"/>
      <c r="G326" s="4"/>
      <c r="H326" s="5"/>
      <c r="I326" s="4"/>
      <c r="J326" s="4"/>
      <c r="K326" s="4"/>
      <c r="L326" s="4"/>
      <c r="M326" s="4"/>
      <c r="N326" s="4"/>
    </row>
    <row r="327" spans="2:14" ht="12.75" customHeight="1" x14ac:dyDescent="0.2">
      <c r="B327" s="109" t="s">
        <v>6</v>
      </c>
      <c r="C327" s="111" t="s">
        <v>23</v>
      </c>
      <c r="D327" s="113" t="s">
        <v>24</v>
      </c>
      <c r="E327" s="113" t="s">
        <v>25</v>
      </c>
      <c r="F327" s="113" t="s">
        <v>51</v>
      </c>
      <c r="G327" s="113" t="s">
        <v>26</v>
      </c>
      <c r="H327" s="114" t="s">
        <v>0</v>
      </c>
      <c r="I327" s="115" t="s">
        <v>27</v>
      </c>
      <c r="J327" s="115"/>
      <c r="K327" s="115"/>
      <c r="L327" s="115"/>
      <c r="M327" s="116" t="s">
        <v>28</v>
      </c>
      <c r="N327" s="117" t="s">
        <v>29</v>
      </c>
    </row>
    <row r="328" spans="2:14" x14ac:dyDescent="0.2">
      <c r="B328" s="110"/>
      <c r="C328" s="112"/>
      <c r="D328" s="113"/>
      <c r="E328" s="113"/>
      <c r="F328" s="113"/>
      <c r="G328" s="113"/>
      <c r="H328" s="114"/>
      <c r="I328" s="3" t="s">
        <v>30</v>
      </c>
      <c r="J328" s="3" t="s">
        <v>31</v>
      </c>
      <c r="K328" s="3" t="s">
        <v>32</v>
      </c>
      <c r="L328" s="3" t="s">
        <v>33</v>
      </c>
      <c r="M328" s="116"/>
      <c r="N328" s="118"/>
    </row>
    <row r="329" spans="2:14" x14ac:dyDescent="0.2">
      <c r="B329" s="97" t="s">
        <v>34</v>
      </c>
      <c r="C329" s="98"/>
      <c r="D329" s="98"/>
      <c r="E329" s="98"/>
      <c r="F329" s="98"/>
      <c r="G329" s="99"/>
      <c r="H329" s="6" t="s">
        <v>1</v>
      </c>
      <c r="I329" s="7">
        <v>114.43</v>
      </c>
      <c r="J329" s="7">
        <v>81.540000000000006</v>
      </c>
      <c r="K329" s="7">
        <v>41.31</v>
      </c>
      <c r="L329" s="7"/>
      <c r="M329" s="7">
        <v>6.52</v>
      </c>
      <c r="N329" s="7"/>
    </row>
    <row r="330" spans="2:14" x14ac:dyDescent="0.2">
      <c r="B330" s="100"/>
      <c r="C330" s="101"/>
      <c r="D330" s="101"/>
      <c r="E330" s="101"/>
      <c r="F330" s="101"/>
      <c r="G330" s="102"/>
      <c r="H330" s="6" t="s">
        <v>4</v>
      </c>
      <c r="I330" s="7">
        <v>855.9</v>
      </c>
      <c r="J330" s="7">
        <v>611.54999999999995</v>
      </c>
      <c r="K330" s="7">
        <v>307.68</v>
      </c>
      <c r="L330" s="7"/>
      <c r="M330" s="7">
        <v>26.64</v>
      </c>
      <c r="N330" s="7"/>
    </row>
    <row r="331" spans="2:14" x14ac:dyDescent="0.2">
      <c r="B331" s="100"/>
      <c r="C331" s="101"/>
      <c r="D331" s="101"/>
      <c r="E331" s="101"/>
      <c r="F331" s="101"/>
      <c r="G331" s="102"/>
      <c r="H331" s="6" t="s">
        <v>3</v>
      </c>
      <c r="I331" s="7">
        <v>67.95</v>
      </c>
      <c r="J331" s="7">
        <v>49.47</v>
      </c>
      <c r="K331" s="7">
        <v>25.28</v>
      </c>
      <c r="L331" s="7"/>
      <c r="M331" s="7">
        <v>1.36</v>
      </c>
      <c r="N331" s="7"/>
    </row>
    <row r="332" spans="2:14" x14ac:dyDescent="0.2">
      <c r="B332" s="100"/>
      <c r="C332" s="101"/>
      <c r="D332" s="101"/>
      <c r="E332" s="101"/>
      <c r="F332" s="101"/>
      <c r="G332" s="102"/>
      <c r="H332" s="6" t="s">
        <v>5</v>
      </c>
      <c r="I332" s="7">
        <v>67.95</v>
      </c>
      <c r="J332" s="7">
        <v>49.47</v>
      </c>
      <c r="K332" s="7">
        <v>25.28</v>
      </c>
      <c r="L332" s="7"/>
      <c r="M332" s="7">
        <v>1.36</v>
      </c>
      <c r="N332" s="7"/>
    </row>
    <row r="333" spans="2:14" x14ac:dyDescent="0.2">
      <c r="B333" s="103"/>
      <c r="C333" s="104"/>
      <c r="D333" s="104"/>
      <c r="E333" s="104"/>
      <c r="F333" s="104"/>
      <c r="G333" s="105"/>
      <c r="H333" s="6" t="s">
        <v>2</v>
      </c>
      <c r="I333" s="7">
        <v>21.74</v>
      </c>
      <c r="J333" s="7">
        <v>16.579999999999998</v>
      </c>
      <c r="K333" s="7">
        <v>8.43</v>
      </c>
      <c r="L333" s="7"/>
      <c r="M333" s="7">
        <v>0.54</v>
      </c>
      <c r="N333" s="7"/>
    </row>
    <row r="334" spans="2:14" x14ac:dyDescent="0.2">
      <c r="B334" s="84" t="s">
        <v>111</v>
      </c>
      <c r="C334" s="81" t="s">
        <v>35</v>
      </c>
      <c r="D334" s="84">
        <v>60</v>
      </c>
      <c r="E334" s="84">
        <v>2</v>
      </c>
      <c r="F334" s="84">
        <v>1</v>
      </c>
      <c r="G334" s="25">
        <v>2.4</v>
      </c>
      <c r="H334" s="18" t="s">
        <v>1</v>
      </c>
      <c r="I334" s="90">
        <v>61.34</v>
      </c>
      <c r="J334" s="90">
        <v>137.22</v>
      </c>
      <c r="K334" s="90">
        <v>8.1</v>
      </c>
      <c r="L334" s="87">
        <v>206</v>
      </c>
      <c r="M334" s="87">
        <v>174.59</v>
      </c>
      <c r="N334" s="87">
        <v>381</v>
      </c>
    </row>
    <row r="335" spans="2:14" x14ac:dyDescent="0.2">
      <c r="B335" s="3"/>
      <c r="C335" s="3"/>
      <c r="D335" s="3"/>
      <c r="E335" s="3"/>
      <c r="F335" s="3"/>
      <c r="G335" s="3"/>
      <c r="H335" s="8" t="s">
        <v>36</v>
      </c>
      <c r="I335" s="88">
        <f>IFERROR(I334*I329,"")</f>
        <v>7019.1362000000008</v>
      </c>
      <c r="J335" s="88">
        <f t="shared" ref="J335:K335" si="50">IFERROR(J334*J329,"")</f>
        <v>11188.918800000001</v>
      </c>
      <c r="K335" s="88">
        <f t="shared" si="50"/>
        <v>334.61099999999999</v>
      </c>
      <c r="L335" s="88">
        <f t="shared" ref="L335:L343" si="51">IFERROR(K335+J335+I335,"")</f>
        <v>18542.666000000005</v>
      </c>
      <c r="M335" s="88">
        <f>IFERROR(M334*M329,"")</f>
        <v>1138.3268</v>
      </c>
      <c r="N335" s="89">
        <f t="shared" ref="N335:N343" si="52">IFERROR(L335+M335,"")</f>
        <v>19680.992800000004</v>
      </c>
    </row>
    <row r="336" spans="2:14" x14ac:dyDescent="0.2">
      <c r="B336" s="3"/>
      <c r="C336" s="3"/>
      <c r="D336" s="3"/>
      <c r="E336" s="3"/>
      <c r="F336" s="3"/>
      <c r="G336" s="3"/>
      <c r="H336" s="18" t="s">
        <v>4</v>
      </c>
      <c r="I336" s="86" t="str">
        <f>IFERROR(INDEX(#REF!,MATCH(CONCATENATE([1]РАСЧЕТ!B334,"/",[1]РАСЧЕТ!D334,"/",[1]РАСЧЕТ!E334,"/",F334,"/",H336),#REF!,0),2),"")</f>
        <v/>
      </c>
      <c r="J336" s="86" t="str">
        <f>IFERROR(INDEX(#REF!,MATCH(CONCATENATE([1]РАСЧЕТ!B334,"/",[1]РАСЧЕТ!D334,"/",[1]РАСЧЕТ!E334,"/",F334,"/",H336),#REF!,0),3),"")</f>
        <v/>
      </c>
      <c r="K336" s="86" t="str">
        <f>IFERROR(INDEX(#REF!,MATCH(CONCATENATE([1]РАСЧЕТ!B334,"/",[1]РАСЧЕТ!D334,"/",[1]РАСЧЕТ!E334,"/",F334,"/",H336),#REF!,0),4),"")</f>
        <v/>
      </c>
      <c r="L336" s="87" t="str">
        <f t="shared" si="51"/>
        <v/>
      </c>
      <c r="M336" s="87" t="str">
        <f>IFERROR(INDEX(#REF!,MATCH(CONCATENATE([1]РАСЧЕТ!B334,"/",[1]РАСЧЕТ!D334,"/",[1]РАСЧЕТ!E334,"/",F334,"/",H336),#REF!,0),6),"")</f>
        <v/>
      </c>
      <c r="N336" s="87" t="str">
        <f t="shared" si="52"/>
        <v/>
      </c>
    </row>
    <row r="337" spans="2:14" x14ac:dyDescent="0.2">
      <c r="B337" s="3"/>
      <c r="C337" s="3"/>
      <c r="D337" s="3"/>
      <c r="E337" s="3"/>
      <c r="F337" s="3"/>
      <c r="G337" s="3"/>
      <c r="H337" s="8" t="s">
        <v>36</v>
      </c>
      <c r="I337" s="88" t="str">
        <f>IFERROR(I336*I330,"")</f>
        <v/>
      </c>
      <c r="J337" s="88" t="str">
        <f t="shared" ref="J337:K337" si="53">IFERROR(J336*J330,"")</f>
        <v/>
      </c>
      <c r="K337" s="88" t="str">
        <f t="shared" si="53"/>
        <v/>
      </c>
      <c r="L337" s="88" t="str">
        <f t="shared" si="51"/>
        <v/>
      </c>
      <c r="M337" s="88" t="str">
        <f t="shared" ref="M337" si="54">IFERROR(M336*M330,"")</f>
        <v/>
      </c>
      <c r="N337" s="89" t="str">
        <f t="shared" si="52"/>
        <v/>
      </c>
    </row>
    <row r="338" spans="2:14" x14ac:dyDescent="0.2">
      <c r="B338" s="3"/>
      <c r="C338" s="3"/>
      <c r="D338" s="3"/>
      <c r="E338" s="3"/>
      <c r="F338" s="3"/>
      <c r="G338" s="3"/>
      <c r="H338" s="19" t="s">
        <v>3</v>
      </c>
      <c r="I338" s="90"/>
      <c r="J338" s="90"/>
      <c r="K338" s="90"/>
      <c r="L338" s="90"/>
      <c r="M338" s="90"/>
      <c r="N338" s="87"/>
    </row>
    <row r="339" spans="2:14" x14ac:dyDescent="0.2">
      <c r="B339" s="3"/>
      <c r="C339" s="3"/>
      <c r="D339" s="3"/>
      <c r="E339" s="3"/>
      <c r="F339" s="3"/>
      <c r="G339" s="3"/>
      <c r="H339" s="8" t="s">
        <v>36</v>
      </c>
      <c r="I339" s="88">
        <f>IFERROR(I338*I331,"")</f>
        <v>0</v>
      </c>
      <c r="J339" s="88">
        <f>IFERROR(J338*J331,"")</f>
        <v>0</v>
      </c>
      <c r="K339" s="88">
        <f>IFERROR(K338*K331,"")</f>
        <v>0</v>
      </c>
      <c r="L339" s="88">
        <f t="shared" si="51"/>
        <v>0</v>
      </c>
      <c r="M339" s="88">
        <f>IFERROR(M338*M331,"")</f>
        <v>0</v>
      </c>
      <c r="N339" s="89">
        <f t="shared" si="52"/>
        <v>0</v>
      </c>
    </row>
    <row r="340" spans="2:14" x14ac:dyDescent="0.2">
      <c r="B340" s="3"/>
      <c r="C340" s="3"/>
      <c r="D340" s="3"/>
      <c r="E340" s="3"/>
      <c r="F340" s="3"/>
      <c r="G340" s="3"/>
      <c r="H340" s="19" t="s">
        <v>5</v>
      </c>
      <c r="I340" s="90" t="str">
        <f>IFERROR(INDEX(#REF!,MATCH(CONCATENATE([1]РАСЧЕТ!B334,"/",[1]РАСЧЕТ!D334,"/",[1]РАСЧЕТ!E334,"/",F334,"/",H340),#REF!,0),2),"")</f>
        <v/>
      </c>
      <c r="J340" s="90" t="str">
        <f>IFERROR(INDEX(#REF!,MATCH(CONCATENATE([1]РАСЧЕТ!B334,"/",[1]РАСЧЕТ!D334,"/",[1]РАСЧЕТ!E334,"/",F334,"/",H340),#REF!,0),3),"")</f>
        <v/>
      </c>
      <c r="K340" s="90" t="str">
        <f>IFERROR(INDEX(#REF!,MATCH(CONCATENATE([1]РАСЧЕТ!B334,"/",[1]РАСЧЕТ!D334,"/",[1]РАСЧЕТ!E334,"/",F334,"/",H340),#REF!,0),4),"")</f>
        <v/>
      </c>
      <c r="L340" s="90" t="str">
        <f t="shared" si="51"/>
        <v/>
      </c>
      <c r="M340" s="90" t="str">
        <f>IFERROR(INDEX(#REF!,MATCH(CONCATENATE([1]РАСЧЕТ!B334,"/",[1]РАСЧЕТ!D334,"/",[1]РАСЧЕТ!E334,"/",F334,"/",H340),#REF!,0),6),"")</f>
        <v/>
      </c>
      <c r="N340" s="87" t="str">
        <f t="shared" si="52"/>
        <v/>
      </c>
    </row>
    <row r="341" spans="2:14" x14ac:dyDescent="0.2">
      <c r="B341" s="3"/>
      <c r="C341" s="3"/>
      <c r="D341" s="3"/>
      <c r="E341" s="3"/>
      <c r="F341" s="3"/>
      <c r="G341" s="3"/>
      <c r="H341" s="8" t="s">
        <v>36</v>
      </c>
      <c r="I341" s="88" t="str">
        <f>IFERROR(I340*I332,"")</f>
        <v/>
      </c>
      <c r="J341" s="88" t="str">
        <f t="shared" ref="J341:K341" si="55">IFERROR(J340*J332,"")</f>
        <v/>
      </c>
      <c r="K341" s="88" t="str">
        <f t="shared" si="55"/>
        <v/>
      </c>
      <c r="L341" s="88" t="str">
        <f t="shared" si="51"/>
        <v/>
      </c>
      <c r="M341" s="88" t="str">
        <f t="shared" ref="M341" si="56">IFERROR(M340*M332,"")</f>
        <v/>
      </c>
      <c r="N341" s="89" t="str">
        <f t="shared" si="52"/>
        <v/>
      </c>
    </row>
    <row r="342" spans="2:14" x14ac:dyDescent="0.2">
      <c r="B342" s="3"/>
      <c r="C342" s="3"/>
      <c r="D342" s="3"/>
      <c r="E342" s="3"/>
      <c r="F342" s="3"/>
      <c r="G342" s="3"/>
      <c r="H342" s="19" t="s">
        <v>2</v>
      </c>
      <c r="I342" s="90"/>
      <c r="J342" s="90"/>
      <c r="K342" s="90"/>
      <c r="L342" s="90"/>
      <c r="M342" s="90"/>
      <c r="N342" s="87"/>
    </row>
    <row r="343" spans="2:14" x14ac:dyDescent="0.2">
      <c r="B343" s="3"/>
      <c r="C343" s="3"/>
      <c r="D343" s="3"/>
      <c r="E343" s="3"/>
      <c r="F343" s="3"/>
      <c r="G343" s="3"/>
      <c r="H343" s="8" t="s">
        <v>36</v>
      </c>
      <c r="I343" s="88">
        <f>IFERROR(I342*I333,"")</f>
        <v>0</v>
      </c>
      <c r="J343" s="88">
        <f>IFERROR(J342*J333,"")</f>
        <v>0</v>
      </c>
      <c r="K343" s="88">
        <f>IFERROR(K342*K333,"")</f>
        <v>0</v>
      </c>
      <c r="L343" s="88">
        <f t="shared" si="51"/>
        <v>0</v>
      </c>
      <c r="M343" s="88">
        <f>IFERROR(M342*M333,"")</f>
        <v>0</v>
      </c>
      <c r="N343" s="89">
        <f t="shared" si="52"/>
        <v>0</v>
      </c>
    </row>
    <row r="344" spans="2:14" x14ac:dyDescent="0.2">
      <c r="B344" s="3"/>
      <c r="C344" s="3"/>
      <c r="D344" s="3"/>
      <c r="E344" s="3"/>
      <c r="F344" s="3"/>
      <c r="G344" s="3"/>
      <c r="H344" s="9" t="s">
        <v>37</v>
      </c>
      <c r="I344" s="88">
        <f ca="1">SUM(I334:OFFSET(I344,-1,0))-I345</f>
        <v>61.340000000000146</v>
      </c>
      <c r="J344" s="88">
        <f ca="1">SUM(J334:OFFSET(J344,-1,0))-J345</f>
        <v>137.21999999999935</v>
      </c>
      <c r="K344" s="88">
        <f ca="1">SUM(K334:OFFSET(K344,-1,0))-K345</f>
        <v>8.1000000000000227</v>
      </c>
      <c r="L344" s="88">
        <v>206</v>
      </c>
      <c r="M344" s="88">
        <f ca="1">SUM(M334:OFFSET(M344,-1,0))-M345</f>
        <v>174.58999999999992</v>
      </c>
      <c r="N344" s="89">
        <f t="shared" ref="N344:N345" ca="1" si="57">L344+M344</f>
        <v>380.58999999999992</v>
      </c>
    </row>
    <row r="345" spans="2:14" x14ac:dyDescent="0.2">
      <c r="B345" s="3"/>
      <c r="C345" s="3"/>
      <c r="D345" s="3"/>
      <c r="E345" s="3"/>
      <c r="F345" s="3"/>
      <c r="G345" s="3"/>
      <c r="H345" s="9" t="s">
        <v>52</v>
      </c>
      <c r="I345" s="88">
        <f>SUMIF(H334:H343,"стоимость",I334:I343)</f>
        <v>7019.1362000000008</v>
      </c>
      <c r="J345" s="88">
        <f>SUMIF(H334:H343,"стоимость",J334:J343)</f>
        <v>11188.918800000001</v>
      </c>
      <c r="K345" s="88">
        <f>SUMIF(H334:H343,"стоимость",K334:K343)</f>
        <v>334.61099999999999</v>
      </c>
      <c r="L345" s="88">
        <f t="shared" ref="L345" si="58">K345+J345+I345</f>
        <v>18542.666000000005</v>
      </c>
      <c r="M345" s="88">
        <f>SUMIF(H334:H343,"стоимость",M334:M343)</f>
        <v>1138.3268</v>
      </c>
      <c r="N345" s="89">
        <f t="shared" si="57"/>
        <v>19680.992800000004</v>
      </c>
    </row>
    <row r="346" spans="2:14" x14ac:dyDescent="0.2">
      <c r="B346" s="10"/>
      <c r="C346" s="10"/>
      <c r="D346" s="10"/>
      <c r="E346" s="10"/>
      <c r="F346" s="10"/>
      <c r="G346" s="11"/>
      <c r="H346" s="12"/>
      <c r="I346" s="12"/>
      <c r="J346" s="12"/>
      <c r="K346" s="12"/>
      <c r="L346" s="13"/>
      <c r="M346" s="12"/>
      <c r="N346" s="12"/>
    </row>
    <row r="347" spans="2:14" x14ac:dyDescent="0.2">
      <c r="B347" s="106" t="s">
        <v>38</v>
      </c>
      <c r="C347" s="106"/>
      <c r="D347" s="106"/>
      <c r="E347" s="106"/>
      <c r="F347" s="92"/>
      <c r="G347" s="4"/>
      <c r="H347" s="5"/>
      <c r="I347" s="4"/>
      <c r="J347" s="12"/>
      <c r="K347" s="12"/>
      <c r="L347" s="13"/>
      <c r="M347" s="12"/>
      <c r="N347" s="12"/>
    </row>
    <row r="348" spans="2:14" x14ac:dyDescent="0.2">
      <c r="B348" s="107" t="s">
        <v>83</v>
      </c>
      <c r="C348" s="107"/>
      <c r="D348" s="107"/>
      <c r="E348" s="107"/>
      <c r="F348" s="107"/>
      <c r="G348" s="107"/>
      <c r="H348" s="107"/>
      <c r="I348" s="107"/>
      <c r="J348" s="82"/>
      <c r="K348" s="82"/>
      <c r="L348" s="83"/>
      <c r="M348" s="82"/>
      <c r="N348" s="82"/>
    </row>
    <row r="349" spans="2:14" x14ac:dyDescent="0.2">
      <c r="B349" s="95" t="s">
        <v>39</v>
      </c>
      <c r="C349" s="95"/>
      <c r="D349" s="95"/>
      <c r="E349" s="95"/>
      <c r="F349" s="95"/>
      <c r="G349" s="95"/>
      <c r="H349" s="95"/>
      <c r="I349" s="95"/>
      <c r="J349" s="12"/>
      <c r="K349" s="12"/>
      <c r="L349" s="13"/>
      <c r="M349" s="12"/>
      <c r="N349" s="12"/>
    </row>
    <row r="350" spans="2:14" x14ac:dyDescent="0.2">
      <c r="B350" s="95" t="s">
        <v>40</v>
      </c>
      <c r="C350" s="95"/>
      <c r="D350" s="95"/>
      <c r="E350" s="95"/>
      <c r="F350" s="95"/>
      <c r="G350" s="95"/>
      <c r="H350" s="95"/>
      <c r="I350" s="95"/>
      <c r="J350" s="12"/>
      <c r="K350" s="12"/>
      <c r="L350" s="13"/>
      <c r="M350" s="12"/>
      <c r="N350" s="12"/>
    </row>
    <row r="351" spans="2:14" x14ac:dyDescent="0.2">
      <c r="B351" s="95" t="s">
        <v>41</v>
      </c>
      <c r="C351" s="95"/>
      <c r="D351" s="95"/>
      <c r="E351" s="95"/>
      <c r="F351" s="95"/>
      <c r="G351" s="95"/>
      <c r="H351" s="95"/>
      <c r="I351" s="95"/>
      <c r="J351" s="12"/>
      <c r="K351" s="12"/>
      <c r="L351" s="13"/>
      <c r="M351" s="12"/>
      <c r="N351" s="12"/>
    </row>
    <row r="352" spans="2:14" x14ac:dyDescent="0.2">
      <c r="B352" s="95" t="s">
        <v>42</v>
      </c>
      <c r="C352" s="95"/>
      <c r="D352" s="95"/>
      <c r="E352" s="95"/>
      <c r="F352" s="95"/>
      <c r="G352" s="95"/>
      <c r="H352" s="95"/>
      <c r="I352" s="95"/>
      <c r="J352" s="4"/>
      <c r="K352" s="4"/>
      <c r="L352" s="4"/>
      <c r="M352" s="4"/>
      <c r="N352" s="4"/>
    </row>
    <row r="353" spans="2:14" x14ac:dyDescent="0.2">
      <c r="B353" s="95" t="s">
        <v>43</v>
      </c>
      <c r="C353" s="95"/>
      <c r="D353" s="95"/>
      <c r="E353" s="95"/>
      <c r="F353" s="95"/>
      <c r="G353" s="95"/>
      <c r="H353" s="95"/>
      <c r="I353" s="95"/>
      <c r="J353" s="4"/>
      <c r="K353" s="4"/>
      <c r="L353" s="4"/>
      <c r="M353" s="4"/>
      <c r="N353" s="4"/>
    </row>
    <row r="354" spans="2:14" x14ac:dyDescent="0.2">
      <c r="B354" s="95" t="s">
        <v>44</v>
      </c>
      <c r="C354" s="95"/>
      <c r="D354" s="95"/>
      <c r="E354" s="95"/>
      <c r="F354" s="95"/>
      <c r="G354" s="95"/>
      <c r="H354" s="95"/>
      <c r="I354" s="95"/>
      <c r="J354" s="4"/>
      <c r="K354" s="4"/>
      <c r="L354" s="4"/>
      <c r="M354" s="4"/>
      <c r="N354" s="4"/>
    </row>
    <row r="355" spans="2:14" x14ac:dyDescent="0.2">
      <c r="B355" s="95" t="s">
        <v>45</v>
      </c>
      <c r="C355" s="95"/>
      <c r="D355" s="95"/>
      <c r="E355" s="95"/>
      <c r="F355" s="95"/>
      <c r="G355" s="95"/>
      <c r="H355" s="95"/>
      <c r="I355" s="95"/>
      <c r="J355" s="4"/>
      <c r="K355" s="4"/>
      <c r="L355" s="4"/>
      <c r="M355" s="4"/>
      <c r="N355" s="4"/>
    </row>
    <row r="356" spans="2:14" x14ac:dyDescent="0.2">
      <c r="B356" s="91"/>
      <c r="C356" s="91"/>
      <c r="D356" s="91"/>
      <c r="E356" s="91"/>
      <c r="F356" s="91"/>
      <c r="G356" s="91"/>
      <c r="H356" s="91"/>
      <c r="I356" s="91"/>
      <c r="J356" s="4"/>
      <c r="K356" s="4"/>
      <c r="L356" s="4"/>
      <c r="M356" s="4"/>
      <c r="N356" s="4"/>
    </row>
    <row r="357" spans="2:14" x14ac:dyDescent="0.2">
      <c r="B357" s="4" t="s">
        <v>46</v>
      </c>
      <c r="C357" s="4"/>
      <c r="D357" s="4"/>
      <c r="E357" s="4"/>
      <c r="F357" s="4"/>
      <c r="G357" s="4"/>
      <c r="H357" s="5"/>
      <c r="I357" s="4"/>
      <c r="J357" s="4" t="s">
        <v>47</v>
      </c>
      <c r="K357" s="4"/>
      <c r="L357" s="4"/>
      <c r="M357" s="4"/>
      <c r="N357" s="4"/>
    </row>
    <row r="358" spans="2:14" x14ac:dyDescent="0.2">
      <c r="B358" s="14" t="s">
        <v>82</v>
      </c>
      <c r="C358" s="14"/>
      <c r="D358" s="4"/>
      <c r="E358" s="4"/>
      <c r="F358" s="4"/>
      <c r="G358" s="4"/>
      <c r="H358" s="5"/>
      <c r="I358" s="4"/>
      <c r="J358" s="14"/>
      <c r="K358" s="14"/>
      <c r="L358" s="14"/>
      <c r="M358" s="4"/>
      <c r="N358" s="4"/>
    </row>
    <row r="359" spans="2:14" x14ac:dyDescent="0.2">
      <c r="B359" s="15" t="s">
        <v>48</v>
      </c>
      <c r="C359" s="4"/>
      <c r="D359" s="4"/>
      <c r="E359" s="4"/>
      <c r="F359" s="4"/>
      <c r="G359" s="4"/>
      <c r="H359" s="5"/>
      <c r="I359" s="4"/>
      <c r="J359" s="4" t="s">
        <v>48</v>
      </c>
      <c r="K359" s="4"/>
      <c r="L359" s="4"/>
      <c r="M359" s="4"/>
      <c r="N359" s="4"/>
    </row>
    <row r="360" spans="2:14" x14ac:dyDescent="0.2">
      <c r="B360" s="4"/>
      <c r="C360" s="4"/>
      <c r="D360" s="4"/>
      <c r="E360" s="4"/>
      <c r="F360" s="4"/>
      <c r="G360" s="4"/>
      <c r="H360" s="5"/>
      <c r="I360" s="4"/>
      <c r="J360" s="4"/>
      <c r="K360" s="4"/>
      <c r="L360" s="4"/>
      <c r="M360" s="4"/>
      <c r="N360" s="4"/>
    </row>
    <row r="361" spans="2:14" x14ac:dyDescent="0.2">
      <c r="B361" s="14"/>
      <c r="C361" s="14"/>
      <c r="D361" s="4"/>
      <c r="E361" s="4"/>
      <c r="F361" s="4"/>
      <c r="G361" s="4"/>
      <c r="H361" s="5"/>
      <c r="I361" s="4"/>
      <c r="J361" s="14"/>
      <c r="K361" s="14"/>
      <c r="L361" s="14"/>
      <c r="M361" s="4"/>
      <c r="N361" s="4"/>
    </row>
    <row r="362" spans="2:14" x14ac:dyDescent="0.2">
      <c r="B362" s="16" t="s">
        <v>49</v>
      </c>
      <c r="C362" s="4"/>
      <c r="D362" s="4"/>
      <c r="E362" s="4"/>
      <c r="F362" s="4"/>
      <c r="G362" s="4"/>
      <c r="H362" s="5"/>
      <c r="I362" s="4"/>
      <c r="J362" s="96" t="s">
        <v>49</v>
      </c>
      <c r="K362" s="96"/>
      <c r="L362" s="96"/>
      <c r="M362" s="4"/>
      <c r="N362" s="4"/>
    </row>
    <row r="363" spans="2:14" x14ac:dyDescent="0.2">
      <c r="B363" s="4"/>
      <c r="C363" s="4"/>
      <c r="D363" s="4"/>
      <c r="E363" s="4"/>
      <c r="F363" s="4"/>
      <c r="G363" s="4"/>
      <c r="H363" s="5"/>
      <c r="I363" s="4"/>
      <c r="J363" s="4"/>
      <c r="K363" s="4"/>
      <c r="L363" s="4"/>
      <c r="M363" s="4"/>
      <c r="N363" s="4"/>
    </row>
    <row r="364" spans="2:14" x14ac:dyDescent="0.2">
      <c r="B364" s="91" t="s">
        <v>50</v>
      </c>
      <c r="C364" s="4"/>
      <c r="D364" s="4"/>
      <c r="E364" s="4"/>
      <c r="F364" s="4"/>
      <c r="G364" s="4"/>
      <c r="H364" s="5"/>
      <c r="I364" s="4"/>
      <c r="J364" s="4" t="s">
        <v>50</v>
      </c>
      <c r="K364" s="4"/>
      <c r="L364" s="4"/>
      <c r="M364" s="4"/>
      <c r="N364" s="4"/>
    </row>
    <row r="366" spans="2:14" x14ac:dyDescent="0.2">
      <c r="B366" s="4"/>
      <c r="C366" s="4"/>
      <c r="D366" s="4"/>
      <c r="E366" s="4"/>
      <c r="F366" s="4"/>
      <c r="G366" s="4"/>
      <c r="H366" s="5"/>
      <c r="I366" s="4"/>
      <c r="J366" s="4"/>
      <c r="K366" s="4"/>
      <c r="M366" s="4"/>
      <c r="N366" s="17" t="s">
        <v>14</v>
      </c>
    </row>
    <row r="367" spans="2:14" x14ac:dyDescent="0.2">
      <c r="B367" s="4"/>
      <c r="C367" s="4"/>
      <c r="D367" s="4"/>
      <c r="E367" s="4"/>
      <c r="F367" s="4"/>
      <c r="G367" s="4"/>
      <c r="H367" s="5"/>
      <c r="I367" s="4"/>
      <c r="J367" s="4"/>
      <c r="K367" s="4"/>
      <c r="M367" s="4"/>
      <c r="N367" s="17" t="s">
        <v>15</v>
      </c>
    </row>
    <row r="368" spans="2:14" x14ac:dyDescent="0.2">
      <c r="B368" s="4"/>
      <c r="C368" s="4"/>
      <c r="D368" s="4"/>
      <c r="E368" s="4"/>
      <c r="F368" s="4"/>
      <c r="G368" s="4"/>
      <c r="H368" s="5"/>
      <c r="I368" s="4"/>
      <c r="J368" s="4"/>
      <c r="K368" s="4"/>
      <c r="M368" s="4"/>
      <c r="N368" s="17" t="s">
        <v>16</v>
      </c>
    </row>
    <row r="369" spans="2:14" x14ac:dyDescent="0.2">
      <c r="B369" s="4"/>
      <c r="C369" s="4"/>
      <c r="D369" s="4"/>
      <c r="E369" s="4"/>
      <c r="F369" s="4"/>
      <c r="G369" s="4"/>
      <c r="H369" s="5"/>
      <c r="I369" s="4"/>
      <c r="J369" s="4"/>
      <c r="K369" s="4"/>
      <c r="L369" s="4"/>
      <c r="M369" s="4"/>
      <c r="N369" s="4"/>
    </row>
    <row r="370" spans="2:14" x14ac:dyDescent="0.2">
      <c r="B370" s="4"/>
      <c r="C370" s="108" t="s">
        <v>17</v>
      </c>
      <c r="D370" s="108"/>
      <c r="E370" s="108"/>
      <c r="F370" s="108"/>
      <c r="G370" s="108"/>
      <c r="H370" s="108"/>
      <c r="I370" s="108"/>
      <c r="J370" s="108"/>
      <c r="K370" s="108"/>
      <c r="L370" s="108"/>
      <c r="M370" s="4"/>
      <c r="N370" s="4"/>
    </row>
    <row r="371" spans="2:14" x14ac:dyDescent="0.2">
      <c r="B371" s="4"/>
      <c r="C371" s="108" t="s">
        <v>18</v>
      </c>
      <c r="D371" s="108"/>
      <c r="E371" s="108"/>
      <c r="F371" s="108"/>
      <c r="G371" s="108"/>
      <c r="H371" s="108"/>
      <c r="I371" s="108"/>
      <c r="J371" s="108"/>
      <c r="K371" s="108"/>
      <c r="L371" s="108"/>
      <c r="M371" s="4"/>
      <c r="N371" s="4"/>
    </row>
    <row r="372" spans="2:14" x14ac:dyDescent="0.2">
      <c r="B372" s="4" t="s">
        <v>19</v>
      </c>
      <c r="C372" s="93"/>
      <c r="D372" s="93"/>
      <c r="E372" s="93"/>
      <c r="F372" s="93"/>
      <c r="G372" s="93"/>
      <c r="H372" s="93"/>
      <c r="I372" s="93"/>
      <c r="J372" s="93"/>
      <c r="K372" s="93"/>
      <c r="L372" s="108" t="s">
        <v>20</v>
      </c>
      <c r="M372" s="108"/>
      <c r="N372" s="108"/>
    </row>
    <row r="373" spans="2:14" x14ac:dyDescent="0.2">
      <c r="B373" s="4"/>
      <c r="C373" s="93"/>
      <c r="D373" s="93"/>
      <c r="E373" s="93"/>
      <c r="F373" s="93"/>
      <c r="G373" s="93"/>
      <c r="H373" s="93"/>
      <c r="I373" s="93"/>
      <c r="J373" s="93"/>
      <c r="K373" s="93"/>
      <c r="L373" s="93"/>
      <c r="M373" s="93"/>
      <c r="N373" s="93"/>
    </row>
    <row r="374" spans="2:14" x14ac:dyDescent="0.2">
      <c r="B374" s="4" t="s">
        <v>21</v>
      </c>
      <c r="C374" s="93"/>
      <c r="D374" s="93"/>
      <c r="E374" s="93"/>
      <c r="F374" s="93"/>
      <c r="G374" s="93"/>
      <c r="H374" s="93"/>
      <c r="I374" s="93"/>
      <c r="J374" s="93"/>
      <c r="K374" s="93"/>
      <c r="L374" s="93"/>
      <c r="M374" s="93"/>
      <c r="N374" s="93"/>
    </row>
    <row r="375" spans="2:14" x14ac:dyDescent="0.2">
      <c r="B375" s="4" t="s">
        <v>22</v>
      </c>
      <c r="C375" s="93"/>
      <c r="D375" s="93"/>
      <c r="E375" s="93"/>
      <c r="F375" s="93"/>
      <c r="G375" s="93"/>
      <c r="H375" s="93"/>
      <c r="I375" s="93"/>
      <c r="J375" s="93"/>
      <c r="K375" s="93"/>
      <c r="L375" s="93"/>
      <c r="M375" s="93"/>
      <c r="N375" s="93"/>
    </row>
    <row r="376" spans="2:14" x14ac:dyDescent="0.2">
      <c r="B376" s="4" t="s">
        <v>107</v>
      </c>
      <c r="C376" s="93"/>
      <c r="D376" s="93"/>
      <c r="E376" s="93"/>
      <c r="F376" s="93"/>
      <c r="G376" s="93"/>
      <c r="H376" s="93"/>
      <c r="I376" s="93"/>
      <c r="J376" s="93"/>
      <c r="K376" s="93"/>
      <c r="L376" s="93"/>
      <c r="M376" s="93"/>
      <c r="N376" s="93"/>
    </row>
    <row r="377" spans="2:14" x14ac:dyDescent="0.2">
      <c r="B377" s="4"/>
      <c r="C377" s="93"/>
      <c r="D377" s="93"/>
      <c r="E377" s="93"/>
      <c r="F377" s="93"/>
      <c r="G377" s="93"/>
      <c r="H377" s="93"/>
      <c r="I377" s="93"/>
      <c r="J377" s="93"/>
      <c r="K377" s="93"/>
      <c r="L377" s="93"/>
      <c r="M377" s="93"/>
      <c r="N377" s="93"/>
    </row>
    <row r="378" spans="2:14" x14ac:dyDescent="0.2">
      <c r="B378" s="4"/>
      <c r="C378" s="4"/>
      <c r="D378" s="4"/>
      <c r="E378" s="4"/>
      <c r="F378" s="4"/>
      <c r="G378" s="4"/>
      <c r="H378" s="5"/>
      <c r="I378" s="4"/>
      <c r="J378" s="4"/>
      <c r="K378" s="4"/>
      <c r="L378" s="4"/>
      <c r="M378" s="4"/>
      <c r="N378" s="4"/>
    </row>
    <row r="379" spans="2:14" ht="12.75" customHeight="1" x14ac:dyDescent="0.2">
      <c r="B379" s="109" t="s">
        <v>6</v>
      </c>
      <c r="C379" s="111" t="s">
        <v>23</v>
      </c>
      <c r="D379" s="113" t="s">
        <v>24</v>
      </c>
      <c r="E379" s="113" t="s">
        <v>25</v>
      </c>
      <c r="F379" s="113" t="s">
        <v>51</v>
      </c>
      <c r="G379" s="113" t="s">
        <v>26</v>
      </c>
      <c r="H379" s="114" t="s">
        <v>0</v>
      </c>
      <c r="I379" s="115" t="s">
        <v>27</v>
      </c>
      <c r="J379" s="115"/>
      <c r="K379" s="115"/>
      <c r="L379" s="115"/>
      <c r="M379" s="116" t="s">
        <v>28</v>
      </c>
      <c r="N379" s="117" t="s">
        <v>29</v>
      </c>
    </row>
    <row r="380" spans="2:14" x14ac:dyDescent="0.2">
      <c r="B380" s="110"/>
      <c r="C380" s="112"/>
      <c r="D380" s="113"/>
      <c r="E380" s="113"/>
      <c r="F380" s="113"/>
      <c r="G380" s="113"/>
      <c r="H380" s="114"/>
      <c r="I380" s="3" t="s">
        <v>30</v>
      </c>
      <c r="J380" s="3" t="s">
        <v>31</v>
      </c>
      <c r="K380" s="3" t="s">
        <v>32</v>
      </c>
      <c r="L380" s="3" t="s">
        <v>33</v>
      </c>
      <c r="M380" s="116"/>
      <c r="N380" s="118"/>
    </row>
    <row r="381" spans="2:14" x14ac:dyDescent="0.2">
      <c r="B381" s="97" t="s">
        <v>34</v>
      </c>
      <c r="C381" s="98"/>
      <c r="D381" s="98"/>
      <c r="E381" s="98"/>
      <c r="F381" s="98"/>
      <c r="G381" s="99"/>
      <c r="H381" s="6" t="s">
        <v>1</v>
      </c>
      <c r="I381" s="7">
        <v>114.43</v>
      </c>
      <c r="J381" s="7">
        <v>81.540000000000006</v>
      </c>
      <c r="K381" s="7">
        <v>41.31</v>
      </c>
      <c r="L381" s="7"/>
      <c r="M381" s="7">
        <v>6.52</v>
      </c>
      <c r="N381" s="7"/>
    </row>
    <row r="382" spans="2:14" x14ac:dyDescent="0.2">
      <c r="B382" s="100"/>
      <c r="C382" s="101"/>
      <c r="D382" s="101"/>
      <c r="E382" s="101"/>
      <c r="F382" s="101"/>
      <c r="G382" s="102"/>
      <c r="H382" s="6" t="s">
        <v>4</v>
      </c>
      <c r="I382" s="7">
        <v>855.9</v>
      </c>
      <c r="J382" s="7">
        <v>611.54999999999995</v>
      </c>
      <c r="K382" s="7">
        <v>307.68</v>
      </c>
      <c r="L382" s="7"/>
      <c r="M382" s="7">
        <v>26.64</v>
      </c>
      <c r="N382" s="7"/>
    </row>
    <row r="383" spans="2:14" x14ac:dyDescent="0.2">
      <c r="B383" s="100"/>
      <c r="C383" s="101"/>
      <c r="D383" s="101"/>
      <c r="E383" s="101"/>
      <c r="F383" s="101"/>
      <c r="G383" s="102"/>
      <c r="H383" s="6" t="s">
        <v>3</v>
      </c>
      <c r="I383" s="7">
        <v>67.95</v>
      </c>
      <c r="J383" s="7">
        <v>49.47</v>
      </c>
      <c r="K383" s="7">
        <v>25.28</v>
      </c>
      <c r="L383" s="7"/>
      <c r="M383" s="7">
        <v>1.36</v>
      </c>
      <c r="N383" s="7"/>
    </row>
    <row r="384" spans="2:14" x14ac:dyDescent="0.2">
      <c r="B384" s="100"/>
      <c r="C384" s="101"/>
      <c r="D384" s="101"/>
      <c r="E384" s="101"/>
      <c r="F384" s="101"/>
      <c r="G384" s="102"/>
      <c r="H384" s="6" t="s">
        <v>5</v>
      </c>
      <c r="I384" s="7">
        <v>67.95</v>
      </c>
      <c r="J384" s="7">
        <v>49.47</v>
      </c>
      <c r="K384" s="7">
        <v>25.28</v>
      </c>
      <c r="L384" s="7"/>
      <c r="M384" s="7">
        <v>1.36</v>
      </c>
      <c r="N384" s="7"/>
    </row>
    <row r="385" spans="2:14" x14ac:dyDescent="0.2">
      <c r="B385" s="103"/>
      <c r="C385" s="104"/>
      <c r="D385" s="104"/>
      <c r="E385" s="104"/>
      <c r="F385" s="104"/>
      <c r="G385" s="105"/>
      <c r="H385" s="6" t="s">
        <v>2</v>
      </c>
      <c r="I385" s="7">
        <v>21.74</v>
      </c>
      <c r="J385" s="7">
        <v>16.579999999999998</v>
      </c>
      <c r="K385" s="7">
        <v>8.43</v>
      </c>
      <c r="L385" s="7"/>
      <c r="M385" s="7">
        <v>0.54</v>
      </c>
      <c r="N385" s="7"/>
    </row>
    <row r="386" spans="2:14" x14ac:dyDescent="0.2">
      <c r="B386" s="84" t="s">
        <v>111</v>
      </c>
      <c r="C386" s="81" t="s">
        <v>35</v>
      </c>
      <c r="D386" s="84">
        <v>61</v>
      </c>
      <c r="E386" s="84">
        <v>6</v>
      </c>
      <c r="F386" s="84">
        <v>1</v>
      </c>
      <c r="G386" s="25">
        <v>3.2</v>
      </c>
      <c r="H386" s="18" t="s">
        <v>1</v>
      </c>
      <c r="I386" s="86">
        <v>82.92</v>
      </c>
      <c r="J386" s="86">
        <v>230.67</v>
      </c>
      <c r="K386" s="86">
        <v>16.21</v>
      </c>
      <c r="L386" s="87">
        <v>329.8</v>
      </c>
      <c r="M386" s="87">
        <v>309.23</v>
      </c>
      <c r="N386" s="87">
        <v>639</v>
      </c>
    </row>
    <row r="387" spans="2:14" x14ac:dyDescent="0.2">
      <c r="B387" s="3"/>
      <c r="C387" s="3"/>
      <c r="D387" s="3"/>
      <c r="E387" s="3"/>
      <c r="F387" s="3"/>
      <c r="G387" s="3"/>
      <c r="H387" s="8" t="s">
        <v>36</v>
      </c>
      <c r="I387" s="88">
        <f>IFERROR(I386*I381,"")</f>
        <v>9488.5356000000011</v>
      </c>
      <c r="J387" s="88">
        <f t="shared" ref="J387:K387" si="59">IFERROR(J386*J381,"")</f>
        <v>18808.8318</v>
      </c>
      <c r="K387" s="88">
        <f t="shared" si="59"/>
        <v>669.63510000000008</v>
      </c>
      <c r="L387" s="88">
        <f t="shared" ref="L387:L395" si="60">IFERROR(K387+J387+I387,"")</f>
        <v>28967.002500000002</v>
      </c>
      <c r="M387" s="88">
        <f>IFERROR(M386*M381,"")</f>
        <v>2016.1795999999999</v>
      </c>
      <c r="N387" s="89">
        <f t="shared" ref="N387:N395" si="61">IFERROR(L387+M387,"")</f>
        <v>30983.182100000002</v>
      </c>
    </row>
    <row r="388" spans="2:14" x14ac:dyDescent="0.2">
      <c r="B388" s="3"/>
      <c r="C388" s="3"/>
      <c r="D388" s="3"/>
      <c r="E388" s="3"/>
      <c r="F388" s="3"/>
      <c r="G388" s="3"/>
      <c r="H388" s="18" t="s">
        <v>4</v>
      </c>
      <c r="I388" s="86" t="str">
        <f>IFERROR(INDEX(#REF!,MATCH(CONCATENATE([1]РАСЧЕТ!B386,"/",[1]РАСЧЕТ!D386,"/",[1]РАСЧЕТ!E386,"/",F386,"/",H388),#REF!,0),2),"")</f>
        <v/>
      </c>
      <c r="J388" s="86" t="str">
        <f>IFERROR(INDEX(#REF!,MATCH(CONCATENATE([1]РАСЧЕТ!B386,"/",[1]РАСЧЕТ!D386,"/",[1]РАСЧЕТ!E386,"/",F386,"/",H388),#REF!,0),3),"")</f>
        <v/>
      </c>
      <c r="K388" s="86" t="str">
        <f>IFERROR(INDEX(#REF!,MATCH(CONCATENATE([1]РАСЧЕТ!B386,"/",[1]РАСЧЕТ!D386,"/",[1]РАСЧЕТ!E386,"/",F386,"/",H388),#REF!,0),4),"")</f>
        <v/>
      </c>
      <c r="L388" s="87" t="str">
        <f t="shared" si="60"/>
        <v/>
      </c>
      <c r="M388" s="87" t="str">
        <f>IFERROR(INDEX(#REF!,MATCH(CONCATENATE([1]РАСЧЕТ!B386,"/",[1]РАСЧЕТ!D386,"/",[1]РАСЧЕТ!E386,"/",F386,"/",H388),#REF!,0),6),"")</f>
        <v/>
      </c>
      <c r="N388" s="87" t="str">
        <f t="shared" si="61"/>
        <v/>
      </c>
    </row>
    <row r="389" spans="2:14" x14ac:dyDescent="0.2">
      <c r="B389" s="3"/>
      <c r="C389" s="3"/>
      <c r="D389" s="3"/>
      <c r="E389" s="3"/>
      <c r="F389" s="3"/>
      <c r="G389" s="3"/>
      <c r="H389" s="8" t="s">
        <v>36</v>
      </c>
      <c r="I389" s="88" t="str">
        <f>IFERROR(I388*I382,"")</f>
        <v/>
      </c>
      <c r="J389" s="88" t="str">
        <f t="shared" ref="J389:K389" si="62">IFERROR(J388*J382,"")</f>
        <v/>
      </c>
      <c r="K389" s="88" t="str">
        <f t="shared" si="62"/>
        <v/>
      </c>
      <c r="L389" s="88" t="str">
        <f t="shared" si="60"/>
        <v/>
      </c>
      <c r="M389" s="88" t="str">
        <f t="shared" ref="M389" si="63">IFERROR(M388*M382,"")</f>
        <v/>
      </c>
      <c r="N389" s="89" t="str">
        <f t="shared" si="61"/>
        <v/>
      </c>
    </row>
    <row r="390" spans="2:14" x14ac:dyDescent="0.2">
      <c r="B390" s="3"/>
      <c r="C390" s="3"/>
      <c r="D390" s="3"/>
      <c r="E390" s="3"/>
      <c r="F390" s="3"/>
      <c r="G390" s="3"/>
      <c r="H390" s="19" t="s">
        <v>3</v>
      </c>
      <c r="I390" s="90"/>
      <c r="J390" s="90"/>
      <c r="K390" s="90"/>
      <c r="L390" s="90"/>
      <c r="M390" s="90"/>
      <c r="N390" s="87"/>
    </row>
    <row r="391" spans="2:14" x14ac:dyDescent="0.2">
      <c r="B391" s="3"/>
      <c r="C391" s="3"/>
      <c r="D391" s="3"/>
      <c r="E391" s="3"/>
      <c r="F391" s="3"/>
      <c r="G391" s="3"/>
      <c r="H391" s="8" t="s">
        <v>36</v>
      </c>
      <c r="I391" s="88">
        <f>IFERROR(I390*I383,"")</f>
        <v>0</v>
      </c>
      <c r="J391" s="88">
        <f>IFERROR(J390*J383,"")</f>
        <v>0</v>
      </c>
      <c r="K391" s="88">
        <f>IFERROR(K390*K383,"")</f>
        <v>0</v>
      </c>
      <c r="L391" s="88">
        <f t="shared" si="60"/>
        <v>0</v>
      </c>
      <c r="M391" s="88">
        <f>IFERROR(M390*M383,"")</f>
        <v>0</v>
      </c>
      <c r="N391" s="89">
        <f t="shared" si="61"/>
        <v>0</v>
      </c>
    </row>
    <row r="392" spans="2:14" x14ac:dyDescent="0.2">
      <c r="B392" s="3"/>
      <c r="C392" s="3"/>
      <c r="D392" s="3"/>
      <c r="E392" s="3"/>
      <c r="F392" s="3"/>
      <c r="G392" s="3"/>
      <c r="H392" s="19" t="s">
        <v>5</v>
      </c>
      <c r="I392" s="90" t="str">
        <f>IFERROR(INDEX(#REF!,MATCH(CONCATENATE([1]РАСЧЕТ!B386,"/",[1]РАСЧЕТ!D386,"/",[1]РАСЧЕТ!E386,"/",F386,"/",H392),#REF!,0),2),"")</f>
        <v/>
      </c>
      <c r="J392" s="90" t="str">
        <f>IFERROR(INDEX(#REF!,MATCH(CONCATENATE([1]РАСЧЕТ!B386,"/",[1]РАСЧЕТ!D386,"/",[1]РАСЧЕТ!E386,"/",F386,"/",H392),#REF!,0),3),"")</f>
        <v/>
      </c>
      <c r="K392" s="90" t="str">
        <f>IFERROR(INDEX(#REF!,MATCH(CONCATENATE([1]РАСЧЕТ!B386,"/",[1]РАСЧЕТ!D386,"/",[1]РАСЧЕТ!E386,"/",F386,"/",H392),#REF!,0),4),"")</f>
        <v/>
      </c>
      <c r="L392" s="90" t="str">
        <f t="shared" si="60"/>
        <v/>
      </c>
      <c r="M392" s="90" t="str">
        <f>IFERROR(INDEX(#REF!,MATCH(CONCATENATE([1]РАСЧЕТ!B386,"/",[1]РАСЧЕТ!D386,"/",[1]РАСЧЕТ!E386,"/",F386,"/",H392),#REF!,0),6),"")</f>
        <v/>
      </c>
      <c r="N392" s="87" t="str">
        <f t="shared" si="61"/>
        <v/>
      </c>
    </row>
    <row r="393" spans="2:14" x14ac:dyDescent="0.2">
      <c r="B393" s="3"/>
      <c r="C393" s="3"/>
      <c r="D393" s="3"/>
      <c r="E393" s="3"/>
      <c r="F393" s="3"/>
      <c r="G393" s="3"/>
      <c r="H393" s="8" t="s">
        <v>36</v>
      </c>
      <c r="I393" s="88" t="str">
        <f>IFERROR(I392*I384,"")</f>
        <v/>
      </c>
      <c r="J393" s="88" t="str">
        <f t="shared" ref="J393:K393" si="64">IFERROR(J392*J384,"")</f>
        <v/>
      </c>
      <c r="K393" s="88" t="str">
        <f t="shared" si="64"/>
        <v/>
      </c>
      <c r="L393" s="88" t="str">
        <f t="shared" si="60"/>
        <v/>
      </c>
      <c r="M393" s="88" t="str">
        <f t="shared" ref="M393" si="65">IFERROR(M392*M384,"")</f>
        <v/>
      </c>
      <c r="N393" s="89" t="str">
        <f t="shared" si="61"/>
        <v/>
      </c>
    </row>
    <row r="394" spans="2:14" x14ac:dyDescent="0.2">
      <c r="B394" s="3"/>
      <c r="C394" s="3"/>
      <c r="D394" s="3"/>
      <c r="E394" s="3"/>
      <c r="F394" s="3"/>
      <c r="G394" s="3"/>
      <c r="H394" s="19" t="s">
        <v>2</v>
      </c>
      <c r="I394" s="90"/>
      <c r="J394" s="90"/>
      <c r="K394" s="90"/>
      <c r="L394" s="90"/>
      <c r="M394" s="90"/>
      <c r="N394" s="87"/>
    </row>
    <row r="395" spans="2:14" x14ac:dyDescent="0.2">
      <c r="B395" s="3"/>
      <c r="C395" s="3"/>
      <c r="D395" s="3"/>
      <c r="E395" s="3"/>
      <c r="F395" s="3"/>
      <c r="G395" s="3"/>
      <c r="H395" s="8" t="s">
        <v>36</v>
      </c>
      <c r="I395" s="88">
        <f>IFERROR(I394*I385,"")</f>
        <v>0</v>
      </c>
      <c r="J395" s="88">
        <f>IFERROR(J394*J385,"")</f>
        <v>0</v>
      </c>
      <c r="K395" s="88">
        <f>IFERROR(K394*K385,"")</f>
        <v>0</v>
      </c>
      <c r="L395" s="88">
        <f t="shared" si="60"/>
        <v>0</v>
      </c>
      <c r="M395" s="88">
        <f>IFERROR(M394*M385,"")</f>
        <v>0</v>
      </c>
      <c r="N395" s="89">
        <f t="shared" si="61"/>
        <v>0</v>
      </c>
    </row>
    <row r="396" spans="2:14" x14ac:dyDescent="0.2">
      <c r="B396" s="3"/>
      <c r="C396" s="3"/>
      <c r="D396" s="3"/>
      <c r="E396" s="3"/>
      <c r="F396" s="3"/>
      <c r="G396" s="3"/>
      <c r="H396" s="9" t="s">
        <v>37</v>
      </c>
      <c r="I396" s="88">
        <f ca="1">SUM(I386:OFFSET(I396,-1,0))-I397</f>
        <v>82.920000000000073</v>
      </c>
      <c r="J396" s="88">
        <f ca="1">SUM(J386:OFFSET(J396,-1,0))-J397</f>
        <v>230.66999999999825</v>
      </c>
      <c r="K396" s="88">
        <f ca="1">SUM(K386:OFFSET(K396,-1,0))-K397</f>
        <v>16.210000000000036</v>
      </c>
      <c r="L396" s="88">
        <f t="shared" ref="L396:L397" ca="1" si="66">K396+J396+I396</f>
        <v>329.79999999999836</v>
      </c>
      <c r="M396" s="88">
        <f ca="1">SUM(M386:OFFSET(M396,-1,0))-M397</f>
        <v>309.23</v>
      </c>
      <c r="N396" s="89">
        <f t="shared" ref="N396:N397" ca="1" si="67">L396+M396</f>
        <v>639.02999999999838</v>
      </c>
    </row>
    <row r="397" spans="2:14" x14ac:dyDescent="0.2">
      <c r="B397" s="3"/>
      <c r="C397" s="3"/>
      <c r="D397" s="3"/>
      <c r="E397" s="3"/>
      <c r="F397" s="3"/>
      <c r="G397" s="3"/>
      <c r="H397" s="9" t="s">
        <v>52</v>
      </c>
      <c r="I397" s="88">
        <f>SUMIF(H386:H395,"стоимость",I386:I395)</f>
        <v>9488.5356000000011</v>
      </c>
      <c r="J397" s="88">
        <f>SUMIF(H386:H395,"стоимость",J386:J395)</f>
        <v>18808.8318</v>
      </c>
      <c r="K397" s="88">
        <f>SUMIF(H386:H395,"стоимость",K386:K395)</f>
        <v>669.63510000000008</v>
      </c>
      <c r="L397" s="88">
        <f t="shared" si="66"/>
        <v>28967.002500000002</v>
      </c>
      <c r="M397" s="88">
        <f>SUMIF(H386:H395,"стоимость",M386:M395)</f>
        <v>2016.1795999999999</v>
      </c>
      <c r="N397" s="89">
        <f t="shared" si="67"/>
        <v>30983.182100000002</v>
      </c>
    </row>
    <row r="398" spans="2:14" x14ac:dyDescent="0.2">
      <c r="B398" s="10"/>
      <c r="C398" s="10"/>
      <c r="D398" s="10"/>
      <c r="E398" s="10"/>
      <c r="F398" s="10"/>
      <c r="G398" s="11"/>
      <c r="H398" s="12"/>
      <c r="I398" s="12"/>
      <c r="J398" s="12"/>
      <c r="K398" s="12"/>
      <c r="L398" s="13"/>
      <c r="M398" s="12"/>
      <c r="N398" s="12"/>
    </row>
    <row r="399" spans="2:14" x14ac:dyDescent="0.2">
      <c r="B399" s="106" t="s">
        <v>38</v>
      </c>
      <c r="C399" s="106"/>
      <c r="D399" s="106"/>
      <c r="E399" s="106"/>
      <c r="F399" s="92"/>
      <c r="G399" s="4"/>
      <c r="H399" s="5"/>
      <c r="I399" s="4"/>
      <c r="J399" s="12"/>
      <c r="K399" s="12"/>
      <c r="L399" s="13"/>
      <c r="M399" s="12"/>
      <c r="N399" s="12"/>
    </row>
    <row r="400" spans="2:14" x14ac:dyDescent="0.2">
      <c r="B400" s="107" t="s">
        <v>83</v>
      </c>
      <c r="C400" s="107"/>
      <c r="D400" s="107"/>
      <c r="E400" s="107"/>
      <c r="F400" s="107"/>
      <c r="G400" s="107"/>
      <c r="H400" s="107"/>
      <c r="I400" s="107"/>
      <c r="J400" s="82"/>
      <c r="K400" s="82"/>
      <c r="L400" s="83"/>
      <c r="M400" s="82"/>
      <c r="N400" s="82"/>
    </row>
    <row r="401" spans="2:14" x14ac:dyDescent="0.2">
      <c r="B401" s="95" t="s">
        <v>39</v>
      </c>
      <c r="C401" s="95"/>
      <c r="D401" s="95"/>
      <c r="E401" s="95"/>
      <c r="F401" s="95"/>
      <c r="G401" s="95"/>
      <c r="H401" s="95"/>
      <c r="I401" s="95"/>
      <c r="J401" s="12"/>
      <c r="K401" s="12"/>
      <c r="L401" s="13"/>
      <c r="M401" s="12"/>
      <c r="N401" s="12"/>
    </row>
    <row r="402" spans="2:14" x14ac:dyDescent="0.2">
      <c r="B402" s="95" t="s">
        <v>40</v>
      </c>
      <c r="C402" s="95"/>
      <c r="D402" s="95"/>
      <c r="E402" s="95"/>
      <c r="F402" s="95"/>
      <c r="G402" s="95"/>
      <c r="H402" s="95"/>
      <c r="I402" s="95"/>
      <c r="J402" s="12"/>
      <c r="K402" s="12"/>
      <c r="L402" s="13"/>
      <c r="M402" s="12"/>
      <c r="N402" s="12"/>
    </row>
    <row r="403" spans="2:14" x14ac:dyDescent="0.2">
      <c r="B403" s="95" t="s">
        <v>41</v>
      </c>
      <c r="C403" s="95"/>
      <c r="D403" s="95"/>
      <c r="E403" s="95"/>
      <c r="F403" s="95"/>
      <c r="G403" s="95"/>
      <c r="H403" s="95"/>
      <c r="I403" s="95"/>
      <c r="J403" s="12"/>
      <c r="K403" s="12"/>
      <c r="L403" s="13"/>
      <c r="M403" s="12"/>
      <c r="N403" s="12"/>
    </row>
    <row r="404" spans="2:14" x14ac:dyDescent="0.2">
      <c r="B404" s="95" t="s">
        <v>42</v>
      </c>
      <c r="C404" s="95"/>
      <c r="D404" s="95"/>
      <c r="E404" s="95"/>
      <c r="F404" s="95"/>
      <c r="G404" s="95"/>
      <c r="H404" s="95"/>
      <c r="I404" s="95"/>
      <c r="J404" s="4"/>
      <c r="K404" s="4"/>
      <c r="L404" s="4"/>
      <c r="M404" s="4"/>
      <c r="N404" s="4"/>
    </row>
    <row r="405" spans="2:14" x14ac:dyDescent="0.2">
      <c r="B405" s="95" t="s">
        <v>43</v>
      </c>
      <c r="C405" s="95"/>
      <c r="D405" s="95"/>
      <c r="E405" s="95"/>
      <c r="F405" s="95"/>
      <c r="G405" s="95"/>
      <c r="H405" s="95"/>
      <c r="I405" s="95"/>
      <c r="J405" s="4"/>
      <c r="K405" s="4"/>
      <c r="L405" s="4"/>
      <c r="M405" s="4"/>
      <c r="N405" s="4"/>
    </row>
    <row r="406" spans="2:14" x14ac:dyDescent="0.2">
      <c r="B406" s="95" t="s">
        <v>44</v>
      </c>
      <c r="C406" s="95"/>
      <c r="D406" s="95"/>
      <c r="E406" s="95"/>
      <c r="F406" s="95"/>
      <c r="G406" s="95"/>
      <c r="H406" s="95"/>
      <c r="I406" s="95"/>
      <c r="J406" s="4"/>
      <c r="K406" s="4"/>
      <c r="L406" s="4"/>
      <c r="M406" s="4"/>
      <c r="N406" s="4"/>
    </row>
    <row r="407" spans="2:14" x14ac:dyDescent="0.2">
      <c r="B407" s="95" t="s">
        <v>45</v>
      </c>
      <c r="C407" s="95"/>
      <c r="D407" s="95"/>
      <c r="E407" s="95"/>
      <c r="F407" s="95"/>
      <c r="G407" s="95"/>
      <c r="H407" s="95"/>
      <c r="I407" s="95"/>
      <c r="J407" s="4"/>
      <c r="K407" s="4"/>
      <c r="L407" s="4"/>
      <c r="M407" s="4"/>
      <c r="N407" s="4"/>
    </row>
    <row r="408" spans="2:14" x14ac:dyDescent="0.2">
      <c r="B408" s="91"/>
      <c r="C408" s="91"/>
      <c r="D408" s="91"/>
      <c r="E408" s="91"/>
      <c r="F408" s="91"/>
      <c r="G408" s="91"/>
      <c r="H408" s="91"/>
      <c r="I408" s="91"/>
      <c r="J408" s="4"/>
      <c r="K408" s="4"/>
      <c r="L408" s="4"/>
      <c r="M408" s="4"/>
      <c r="N408" s="4"/>
    </row>
    <row r="409" spans="2:14" x14ac:dyDescent="0.2">
      <c r="B409" s="4" t="s">
        <v>46</v>
      </c>
      <c r="C409" s="4"/>
      <c r="D409" s="4"/>
      <c r="E409" s="4"/>
      <c r="F409" s="4"/>
      <c r="G409" s="4"/>
      <c r="H409" s="5"/>
      <c r="I409" s="4"/>
      <c r="J409" s="4" t="s">
        <v>47</v>
      </c>
      <c r="K409" s="4"/>
      <c r="L409" s="4"/>
      <c r="M409" s="4"/>
      <c r="N409" s="4"/>
    </row>
    <row r="410" spans="2:14" x14ac:dyDescent="0.2">
      <c r="B410" s="14" t="s">
        <v>82</v>
      </c>
      <c r="C410" s="14"/>
      <c r="D410" s="4"/>
      <c r="E410" s="4"/>
      <c r="F410" s="4"/>
      <c r="G410" s="4"/>
      <c r="H410" s="5"/>
      <c r="I410" s="4"/>
      <c r="J410" s="14"/>
      <c r="K410" s="14"/>
      <c r="L410" s="14"/>
      <c r="M410" s="4"/>
      <c r="N410" s="4"/>
    </row>
    <row r="411" spans="2:14" x14ac:dyDescent="0.2">
      <c r="B411" s="15" t="s">
        <v>48</v>
      </c>
      <c r="C411" s="4"/>
      <c r="D411" s="4"/>
      <c r="E411" s="4"/>
      <c r="F411" s="4"/>
      <c r="G411" s="4"/>
      <c r="H411" s="5"/>
      <c r="I411" s="4"/>
      <c r="J411" s="4" t="s">
        <v>48</v>
      </c>
      <c r="K411" s="4"/>
      <c r="L411" s="4"/>
      <c r="M411" s="4"/>
      <c r="N411" s="4"/>
    </row>
    <row r="412" spans="2:14" x14ac:dyDescent="0.2">
      <c r="B412" s="4"/>
      <c r="C412" s="4"/>
      <c r="D412" s="4"/>
      <c r="E412" s="4"/>
      <c r="F412" s="4"/>
      <c r="G412" s="4"/>
      <c r="H412" s="5"/>
      <c r="I412" s="4"/>
      <c r="J412" s="4"/>
      <c r="K412" s="4"/>
      <c r="L412" s="4"/>
      <c r="M412" s="4"/>
      <c r="N412" s="4"/>
    </row>
    <row r="413" spans="2:14" x14ac:dyDescent="0.2">
      <c r="B413" s="14"/>
      <c r="C413" s="14"/>
      <c r="D413" s="4"/>
      <c r="E413" s="4"/>
      <c r="F413" s="4"/>
      <c r="G413" s="4"/>
      <c r="H413" s="5"/>
      <c r="I413" s="4"/>
      <c r="J413" s="14"/>
      <c r="K413" s="14"/>
      <c r="L413" s="14"/>
      <c r="M413" s="4"/>
      <c r="N413" s="4"/>
    </row>
    <row r="414" spans="2:14" x14ac:dyDescent="0.2">
      <c r="B414" s="16" t="s">
        <v>49</v>
      </c>
      <c r="C414" s="4"/>
      <c r="D414" s="4"/>
      <c r="E414" s="4"/>
      <c r="F414" s="4"/>
      <c r="G414" s="4"/>
      <c r="H414" s="5"/>
      <c r="I414" s="4"/>
      <c r="J414" s="96" t="s">
        <v>49</v>
      </c>
      <c r="K414" s="96"/>
      <c r="L414" s="96"/>
      <c r="M414" s="4"/>
      <c r="N414" s="4"/>
    </row>
    <row r="415" spans="2:14" x14ac:dyDescent="0.2">
      <c r="B415" s="4"/>
      <c r="C415" s="4"/>
      <c r="D415" s="4"/>
      <c r="E415" s="4"/>
      <c r="F415" s="4"/>
      <c r="G415" s="4"/>
      <c r="H415" s="5"/>
      <c r="I415" s="4"/>
      <c r="J415" s="4"/>
      <c r="K415" s="4"/>
      <c r="L415" s="4"/>
      <c r="M415" s="4"/>
      <c r="N415" s="4"/>
    </row>
    <row r="416" spans="2:14" x14ac:dyDescent="0.2">
      <c r="B416" s="91" t="s">
        <v>50</v>
      </c>
      <c r="C416" s="4"/>
      <c r="D416" s="4"/>
      <c r="E416" s="4"/>
      <c r="F416" s="4"/>
      <c r="G416" s="4"/>
      <c r="H416" s="5"/>
      <c r="I416" s="4"/>
      <c r="J416" s="4" t="s">
        <v>50</v>
      </c>
      <c r="K416" s="4"/>
      <c r="L416" s="4"/>
      <c r="M416" s="4"/>
      <c r="N416" s="4"/>
    </row>
    <row r="431" ht="12.75" customHeight="1" x14ac:dyDescent="0.2"/>
    <row r="483" ht="12.75" customHeight="1" x14ac:dyDescent="0.2"/>
    <row r="535" ht="12.75" customHeight="1" x14ac:dyDescent="0.2"/>
    <row r="587" ht="12.75" customHeight="1" x14ac:dyDescent="0.2"/>
    <row r="639" ht="12.75" customHeight="1" x14ac:dyDescent="0.2"/>
  </sheetData>
  <mergeCells count="192">
    <mergeCell ref="J50:L50"/>
    <mergeCell ref="B38:I38"/>
    <mergeCell ref="B39:I39"/>
    <mergeCell ref="B40:I40"/>
    <mergeCell ref="B41:I41"/>
    <mergeCell ref="B42:I42"/>
    <mergeCell ref="B43:I43"/>
    <mergeCell ref="B37:I37"/>
    <mergeCell ref="C6:L6"/>
    <mergeCell ref="C7:L7"/>
    <mergeCell ref="L8:N8"/>
    <mergeCell ref="B15:B16"/>
    <mergeCell ref="C15:C16"/>
    <mergeCell ref="D15:D16"/>
    <mergeCell ref="E15:E16"/>
    <mergeCell ref="G15:G16"/>
    <mergeCell ref="H15:H16"/>
    <mergeCell ref="I15:L15"/>
    <mergeCell ref="F15:F16"/>
    <mergeCell ref="M15:M16"/>
    <mergeCell ref="N15:N16"/>
    <mergeCell ref="B35:E35"/>
    <mergeCell ref="B36:I36"/>
    <mergeCell ref="C110:L110"/>
    <mergeCell ref="C111:L111"/>
    <mergeCell ref="B91:I91"/>
    <mergeCell ref="B88:I88"/>
    <mergeCell ref="B89:I89"/>
    <mergeCell ref="B90:I90"/>
    <mergeCell ref="B87:E87"/>
    <mergeCell ref="C58:L58"/>
    <mergeCell ref="C59:L59"/>
    <mergeCell ref="L60:N60"/>
    <mergeCell ref="B67:B68"/>
    <mergeCell ref="C67:C68"/>
    <mergeCell ref="D67:D68"/>
    <mergeCell ref="E67:E68"/>
    <mergeCell ref="F67:F68"/>
    <mergeCell ref="G67:G68"/>
    <mergeCell ref="H67:H68"/>
    <mergeCell ref="I67:L67"/>
    <mergeCell ref="M67:M68"/>
    <mergeCell ref="N67:N68"/>
    <mergeCell ref="B92:I92"/>
    <mergeCell ref="B93:I93"/>
    <mergeCell ref="B94:I94"/>
    <mergeCell ref="B95:I95"/>
    <mergeCell ref="J102:L102"/>
    <mergeCell ref="B17:G21"/>
    <mergeCell ref="B69:G73"/>
    <mergeCell ref="B244:I244"/>
    <mergeCell ref="B245:I245"/>
    <mergeCell ref="B243:E243"/>
    <mergeCell ref="B225:G229"/>
    <mergeCell ref="C214:L214"/>
    <mergeCell ref="C215:L215"/>
    <mergeCell ref="B192:I192"/>
    <mergeCell ref="B193:I193"/>
    <mergeCell ref="B194:I194"/>
    <mergeCell ref="B195:I195"/>
    <mergeCell ref="B191:E191"/>
    <mergeCell ref="B173:G177"/>
    <mergeCell ref="C162:L162"/>
    <mergeCell ref="C163:L163"/>
    <mergeCell ref="B140:I140"/>
    <mergeCell ref="B141:I141"/>
    <mergeCell ref="B142:I142"/>
    <mergeCell ref="B144:I144"/>
    <mergeCell ref="B145:I145"/>
    <mergeCell ref="B146:I146"/>
    <mergeCell ref="B147:I147"/>
    <mergeCell ref="J154:L154"/>
    <mergeCell ref="L112:N112"/>
    <mergeCell ref="B119:B120"/>
    <mergeCell ref="C119:C120"/>
    <mergeCell ref="D119:D120"/>
    <mergeCell ref="E119:E120"/>
    <mergeCell ref="F119:F120"/>
    <mergeCell ref="G119:G120"/>
    <mergeCell ref="H119:H120"/>
    <mergeCell ref="I119:L119"/>
    <mergeCell ref="M119:M120"/>
    <mergeCell ref="N119:N120"/>
    <mergeCell ref="B143:I143"/>
    <mergeCell ref="B139:E139"/>
    <mergeCell ref="B121:G125"/>
    <mergeCell ref="B196:I196"/>
    <mergeCell ref="B197:I197"/>
    <mergeCell ref="B198:I198"/>
    <mergeCell ref="B199:I199"/>
    <mergeCell ref="J206:L206"/>
    <mergeCell ref="L164:N164"/>
    <mergeCell ref="B171:B172"/>
    <mergeCell ref="C171:C172"/>
    <mergeCell ref="D171:D172"/>
    <mergeCell ref="E171:E172"/>
    <mergeCell ref="F171:F172"/>
    <mergeCell ref="G171:G172"/>
    <mergeCell ref="H171:H172"/>
    <mergeCell ref="I171:L171"/>
    <mergeCell ref="M171:M172"/>
    <mergeCell ref="N171:N172"/>
    <mergeCell ref="B248:I248"/>
    <mergeCell ref="B249:I249"/>
    <mergeCell ref="B250:I250"/>
    <mergeCell ref="B251:I251"/>
    <mergeCell ref="J258:L258"/>
    <mergeCell ref="L216:N216"/>
    <mergeCell ref="B223:B224"/>
    <mergeCell ref="C223:C224"/>
    <mergeCell ref="D223:D224"/>
    <mergeCell ref="E223:E224"/>
    <mergeCell ref="F223:F224"/>
    <mergeCell ref="G223:G224"/>
    <mergeCell ref="H223:H224"/>
    <mergeCell ref="I223:L223"/>
    <mergeCell ref="M223:M224"/>
    <mergeCell ref="N223:N224"/>
    <mergeCell ref="B246:I246"/>
    <mergeCell ref="B247:I247"/>
    <mergeCell ref="C266:L266"/>
    <mergeCell ref="C267:L267"/>
    <mergeCell ref="L268:N268"/>
    <mergeCell ref="B275:B276"/>
    <mergeCell ref="C275:C276"/>
    <mergeCell ref="D275:D276"/>
    <mergeCell ref="E275:E276"/>
    <mergeCell ref="F275:F276"/>
    <mergeCell ref="G275:G276"/>
    <mergeCell ref="H275:H276"/>
    <mergeCell ref="I275:L275"/>
    <mergeCell ref="M275:M276"/>
    <mergeCell ref="N275:N276"/>
    <mergeCell ref="B277:G281"/>
    <mergeCell ref="B295:E295"/>
    <mergeCell ref="B296:I296"/>
    <mergeCell ref="B297:I297"/>
    <mergeCell ref="B298:I298"/>
    <mergeCell ref="B299:I299"/>
    <mergeCell ref="B300:I300"/>
    <mergeCell ref="B301:I301"/>
    <mergeCell ref="B302:I302"/>
    <mergeCell ref="B303:I303"/>
    <mergeCell ref="J310:L310"/>
    <mergeCell ref="C318:L318"/>
    <mergeCell ref="C319:L319"/>
    <mergeCell ref="L320:N320"/>
    <mergeCell ref="B327:B328"/>
    <mergeCell ref="C327:C328"/>
    <mergeCell ref="D327:D328"/>
    <mergeCell ref="E327:E328"/>
    <mergeCell ref="F327:F328"/>
    <mergeCell ref="G327:G328"/>
    <mergeCell ref="H327:H328"/>
    <mergeCell ref="I327:L327"/>
    <mergeCell ref="M327:M328"/>
    <mergeCell ref="N327:N328"/>
    <mergeCell ref="B329:G333"/>
    <mergeCell ref="B347:E347"/>
    <mergeCell ref="B348:I348"/>
    <mergeCell ref="B349:I349"/>
    <mergeCell ref="B350:I350"/>
    <mergeCell ref="B351:I351"/>
    <mergeCell ref="B352:I352"/>
    <mergeCell ref="B353:I353"/>
    <mergeCell ref="B354:I354"/>
    <mergeCell ref="B355:I355"/>
    <mergeCell ref="J362:L362"/>
    <mergeCell ref="C370:L370"/>
    <mergeCell ref="C371:L371"/>
    <mergeCell ref="L372:N372"/>
    <mergeCell ref="B379:B380"/>
    <mergeCell ref="C379:C380"/>
    <mergeCell ref="D379:D380"/>
    <mergeCell ref="E379:E380"/>
    <mergeCell ref="F379:F380"/>
    <mergeCell ref="G379:G380"/>
    <mergeCell ref="H379:H380"/>
    <mergeCell ref="I379:L379"/>
    <mergeCell ref="M379:M380"/>
    <mergeCell ref="N379:N380"/>
    <mergeCell ref="B407:I407"/>
    <mergeCell ref="J414:L414"/>
    <mergeCell ref="B381:G385"/>
    <mergeCell ref="B399:E399"/>
    <mergeCell ref="B400:I400"/>
    <mergeCell ref="B401:I401"/>
    <mergeCell ref="B402:I402"/>
    <mergeCell ref="B403:I403"/>
    <mergeCell ref="B404:I404"/>
    <mergeCell ref="B405:I405"/>
    <mergeCell ref="B406:I406"/>
  </mergeCells>
  <pageMargins left="0.7" right="0.7" top="0.75" bottom="0.75" header="0.3" footer="0.3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I484"/>
  <sheetViews>
    <sheetView tabSelected="1" view="pageBreakPreview" zoomScaleNormal="40" zoomScaleSheetLayoutView="100" zoomScalePageLayoutView="40" workbookViewId="0">
      <selection activeCell="D10" sqref="D10"/>
    </sheetView>
  </sheetViews>
  <sheetFormatPr defaultRowHeight="15.75" x14ac:dyDescent="0.25"/>
  <cols>
    <col min="1" max="1" width="8.85546875" style="1"/>
    <col min="2" max="2" width="37.28515625" style="1" customWidth="1"/>
    <col min="3" max="3" width="64.5703125" style="1" customWidth="1"/>
    <col min="4" max="4" width="27.85546875" style="1" customWidth="1"/>
    <col min="5" max="5" width="19.7109375" style="1" customWidth="1"/>
    <col min="6" max="6" width="8.85546875" style="1"/>
    <col min="7" max="7" width="16" style="1" customWidth="1"/>
    <col min="8" max="9" width="8.85546875" style="77"/>
  </cols>
  <sheetData>
    <row r="2" spans="2:7" ht="60.75" customHeight="1" x14ac:dyDescent="0.8">
      <c r="B2" s="125" t="s">
        <v>112</v>
      </c>
      <c r="C2" s="125"/>
      <c r="D2" s="125"/>
      <c r="E2" s="125"/>
      <c r="F2" s="125"/>
      <c r="G2" s="125"/>
    </row>
    <row r="3" spans="2:7" ht="64.150000000000006" customHeight="1" x14ac:dyDescent="0.25">
      <c r="B3" s="126" t="s">
        <v>53</v>
      </c>
      <c r="C3" s="126"/>
      <c r="D3" s="126"/>
      <c r="E3" s="126"/>
      <c r="F3" s="126"/>
      <c r="G3" s="126"/>
    </row>
    <row r="4" spans="2:7" ht="25.5" x14ac:dyDescent="0.25">
      <c r="B4" s="27"/>
      <c r="C4" s="37" t="s">
        <v>54</v>
      </c>
      <c r="D4" s="38"/>
      <c r="E4" s="27"/>
      <c r="F4" s="27"/>
      <c r="G4" s="26"/>
    </row>
    <row r="5" spans="2:7" ht="39.950000000000003" customHeight="1" x14ac:dyDescent="0.25">
      <c r="B5" s="28"/>
      <c r="C5" s="127" t="s">
        <v>55</v>
      </c>
      <c r="D5" s="130" t="s">
        <v>84</v>
      </c>
      <c r="E5" s="131"/>
      <c r="F5" s="131"/>
      <c r="G5" s="132"/>
    </row>
    <row r="6" spans="2:7" ht="19.899999999999999" customHeight="1" x14ac:dyDescent="0.25">
      <c r="B6" s="28"/>
      <c r="C6" s="128"/>
      <c r="D6" s="133" t="s">
        <v>85</v>
      </c>
      <c r="E6" s="133"/>
      <c r="F6" s="133"/>
      <c r="G6" s="133"/>
    </row>
    <row r="7" spans="2:7" ht="19.899999999999999" customHeight="1" x14ac:dyDescent="0.25">
      <c r="B7" s="28"/>
      <c r="C7" s="129"/>
      <c r="D7" s="133" t="s">
        <v>86</v>
      </c>
      <c r="E7" s="133"/>
      <c r="F7" s="133"/>
      <c r="G7" s="133"/>
    </row>
    <row r="8" spans="2:7" ht="23.25" x14ac:dyDescent="0.25">
      <c r="B8" s="27"/>
      <c r="C8" s="39" t="s">
        <v>56</v>
      </c>
      <c r="D8" s="29">
        <v>1.4</v>
      </c>
      <c r="E8" s="40"/>
      <c r="F8" s="28"/>
      <c r="G8" s="26"/>
    </row>
    <row r="9" spans="2:7" ht="22.5" x14ac:dyDescent="0.25">
      <c r="B9" s="27"/>
      <c r="C9" s="41" t="s">
        <v>57</v>
      </c>
      <c r="D9" s="85">
        <v>174</v>
      </c>
      <c r="E9" s="134" t="s">
        <v>58</v>
      </c>
      <c r="F9" s="135"/>
      <c r="G9" s="138">
        <f>D10/D9</f>
        <v>21.982758620689655</v>
      </c>
    </row>
    <row r="10" spans="2:7" ht="22.5" x14ac:dyDescent="0.25">
      <c r="B10" s="27"/>
      <c r="C10" s="41" t="s">
        <v>59</v>
      </c>
      <c r="D10" s="30">
        <v>3825</v>
      </c>
      <c r="E10" s="136"/>
      <c r="F10" s="137"/>
      <c r="G10" s="139"/>
    </row>
    <row r="11" spans="2:7" ht="23.25" x14ac:dyDescent="0.25">
      <c r="B11" s="27"/>
      <c r="C11" s="42"/>
      <c r="D11" s="31"/>
      <c r="E11" s="43"/>
      <c r="F11" s="27"/>
      <c r="G11" s="26"/>
    </row>
    <row r="12" spans="2:7" ht="23.25" x14ac:dyDescent="0.25">
      <c r="B12" s="27"/>
      <c r="C12" s="72" t="s">
        <v>60</v>
      </c>
      <c r="D12" s="78" t="s">
        <v>87</v>
      </c>
      <c r="E12" s="27"/>
      <c r="F12" s="27"/>
      <c r="G12" s="26"/>
    </row>
    <row r="13" spans="2:7" ht="23.25" x14ac:dyDescent="0.25">
      <c r="B13" s="27"/>
      <c r="C13" s="72" t="s">
        <v>61</v>
      </c>
      <c r="D13" s="78">
        <v>65</v>
      </c>
      <c r="E13" s="27"/>
      <c r="F13" s="27"/>
      <c r="G13" s="26"/>
    </row>
    <row r="14" spans="2:7" ht="23.25" x14ac:dyDescent="0.25">
      <c r="B14" s="27"/>
      <c r="C14" s="72" t="s">
        <v>62</v>
      </c>
      <c r="D14" s="73" t="s">
        <v>63</v>
      </c>
      <c r="E14" s="27"/>
      <c r="F14" s="27"/>
      <c r="G14" s="26"/>
    </row>
    <row r="15" spans="2:7" ht="24" thickBot="1" x14ac:dyDescent="0.3">
      <c r="B15" s="27"/>
      <c r="C15" s="27"/>
      <c r="D15" s="27"/>
      <c r="E15" s="27"/>
      <c r="F15" s="27"/>
      <c r="G15" s="26"/>
    </row>
    <row r="16" spans="2:7" ht="67.900000000000006" customHeight="1" thickBot="1" x14ac:dyDescent="0.3">
      <c r="B16" s="140" t="s">
        <v>8</v>
      </c>
      <c r="C16" s="141"/>
      <c r="D16" s="32" t="s">
        <v>64</v>
      </c>
      <c r="E16" s="142" t="s">
        <v>65</v>
      </c>
      <c r="F16" s="143"/>
      <c r="G16" s="33" t="s">
        <v>66</v>
      </c>
    </row>
    <row r="17" spans="2:7" ht="30" customHeight="1" thickBot="1" x14ac:dyDescent="0.3">
      <c r="B17" s="144" t="s">
        <v>67</v>
      </c>
      <c r="C17" s="145"/>
      <c r="D17" s="55">
        <v>197.93</v>
      </c>
      <c r="E17" s="75">
        <v>1.4</v>
      </c>
      <c r="F17" s="56" t="s">
        <v>7</v>
      </c>
      <c r="G17" s="57">
        <f>D17*E17</f>
        <v>277.10199999999998</v>
      </c>
    </row>
    <row r="18" spans="2:7" ht="45.6" customHeight="1" x14ac:dyDescent="0.25">
      <c r="B18" s="146" t="s">
        <v>68</v>
      </c>
      <c r="C18" s="147"/>
      <c r="D18" s="58">
        <v>70.41</v>
      </c>
      <c r="E18" s="79">
        <v>0.49</v>
      </c>
      <c r="F18" s="59" t="s">
        <v>9</v>
      </c>
      <c r="G18" s="60">
        <f t="shared" ref="G18:G24" si="0">D18*E18</f>
        <v>34.500899999999994</v>
      </c>
    </row>
    <row r="19" spans="2:7" ht="30" customHeight="1" thickBot="1" x14ac:dyDescent="0.3">
      <c r="B19" s="123" t="s">
        <v>69</v>
      </c>
      <c r="C19" s="124"/>
      <c r="D19" s="61">
        <v>222.31</v>
      </c>
      <c r="E19" s="80">
        <v>0.49</v>
      </c>
      <c r="F19" s="62" t="s">
        <v>9</v>
      </c>
      <c r="G19" s="63">
        <f t="shared" si="0"/>
        <v>108.9319</v>
      </c>
    </row>
    <row r="20" spans="2:7" ht="30" customHeight="1" thickBot="1" x14ac:dyDescent="0.3">
      <c r="B20" s="148" t="s">
        <v>10</v>
      </c>
      <c r="C20" s="149"/>
      <c r="D20" s="64"/>
      <c r="E20" s="64"/>
      <c r="F20" s="65" t="s">
        <v>7</v>
      </c>
      <c r="G20" s="66">
        <f t="shared" si="0"/>
        <v>0</v>
      </c>
    </row>
    <row r="21" spans="2:7" ht="45" customHeight="1" x14ac:dyDescent="0.25">
      <c r="B21" s="146" t="s">
        <v>70</v>
      </c>
      <c r="C21" s="147"/>
      <c r="D21" s="58">
        <v>665.33</v>
      </c>
      <c r="E21" s="58">
        <v>2.8</v>
      </c>
      <c r="F21" s="59" t="s">
        <v>7</v>
      </c>
      <c r="G21" s="60">
        <f t="shared" si="0"/>
        <v>1862.924</v>
      </c>
    </row>
    <row r="22" spans="2:7" ht="30" customHeight="1" x14ac:dyDescent="0.25">
      <c r="B22" s="121" t="s">
        <v>71</v>
      </c>
      <c r="C22" s="122"/>
      <c r="D22" s="67"/>
      <c r="E22" s="67"/>
      <c r="F22" s="68" t="s">
        <v>7</v>
      </c>
      <c r="G22" s="69">
        <f t="shared" si="0"/>
        <v>0</v>
      </c>
    </row>
    <row r="23" spans="2:7" ht="30" customHeight="1" x14ac:dyDescent="0.25">
      <c r="B23" s="121" t="s">
        <v>11</v>
      </c>
      <c r="C23" s="122"/>
      <c r="D23" s="70">
        <v>2425.1</v>
      </c>
      <c r="E23" s="76">
        <v>1.4</v>
      </c>
      <c r="F23" s="68" t="s">
        <v>7</v>
      </c>
      <c r="G23" s="69">
        <f t="shared" si="0"/>
        <v>3395.14</v>
      </c>
    </row>
    <row r="24" spans="2:7" ht="30" customHeight="1" x14ac:dyDescent="0.25">
      <c r="B24" s="121" t="s">
        <v>72</v>
      </c>
      <c r="C24" s="122"/>
      <c r="D24" s="70">
        <v>1718.79</v>
      </c>
      <c r="E24" s="76">
        <v>1.4</v>
      </c>
      <c r="F24" s="68" t="s">
        <v>7</v>
      </c>
      <c r="G24" s="69">
        <f t="shared" si="0"/>
        <v>2406.3059999999996</v>
      </c>
    </row>
    <row r="25" spans="2:7" ht="30" customHeight="1" x14ac:dyDescent="0.25">
      <c r="B25" s="121" t="s">
        <v>13</v>
      </c>
      <c r="C25" s="122"/>
      <c r="D25" s="70">
        <v>473.91</v>
      </c>
      <c r="E25" s="76">
        <v>1.4</v>
      </c>
      <c r="F25" s="68" t="s">
        <v>7</v>
      </c>
      <c r="G25" s="69">
        <f>D25*E25</f>
        <v>663.47400000000005</v>
      </c>
    </row>
    <row r="26" spans="2:7" ht="30" customHeight="1" thickBot="1" x14ac:dyDescent="0.3">
      <c r="B26" s="123" t="s">
        <v>12</v>
      </c>
      <c r="C26" s="124"/>
      <c r="D26" s="61">
        <v>320.5</v>
      </c>
      <c r="E26" s="61">
        <v>5.6</v>
      </c>
      <c r="F26" s="62" t="s">
        <v>7</v>
      </c>
      <c r="G26" s="71">
        <f>D26*E26</f>
        <v>1794.8</v>
      </c>
    </row>
    <row r="27" spans="2:7" ht="23.25" x14ac:dyDescent="0.25">
      <c r="B27" s="27"/>
      <c r="C27" s="44"/>
      <c r="D27" s="44"/>
      <c r="E27" s="34"/>
      <c r="F27" s="34"/>
      <c r="G27" s="26"/>
    </row>
    <row r="28" spans="2:7" ht="25.5" x14ac:dyDescent="0.25">
      <c r="B28" s="27"/>
      <c r="C28" s="37" t="s">
        <v>73</v>
      </c>
      <c r="D28" s="38"/>
      <c r="E28" s="27"/>
      <c r="F28" s="27"/>
      <c r="G28" s="26"/>
    </row>
    <row r="29" spans="2:7" ht="18.75" x14ac:dyDescent="0.25">
      <c r="B29" s="27"/>
      <c r="C29" s="119" t="s">
        <v>74</v>
      </c>
      <c r="D29" s="45" t="s">
        <v>75</v>
      </c>
      <c r="E29" s="46">
        <f>ROUND((G17+D10)/D10,2)</f>
        <v>1.07</v>
      </c>
      <c r="F29" s="46"/>
      <c r="G29" s="28"/>
    </row>
    <row r="30" spans="2:7" ht="23.25" x14ac:dyDescent="0.25">
      <c r="B30" s="27"/>
      <c r="C30" s="119"/>
      <c r="D30" s="45" t="s">
        <v>76</v>
      </c>
      <c r="E30" s="46">
        <f>ROUND((G18+G19+D10)/D10,2)</f>
        <v>1.04</v>
      </c>
      <c r="F30" s="46"/>
      <c r="G30" s="35"/>
    </row>
    <row r="31" spans="2:7" ht="23.25" x14ac:dyDescent="0.25">
      <c r="B31" s="27"/>
      <c r="C31" s="119"/>
      <c r="D31" s="45" t="s">
        <v>77</v>
      </c>
      <c r="E31" s="46">
        <f>ROUND((G20+D10)/D10,2)</f>
        <v>1</v>
      </c>
      <c r="F31" s="28"/>
      <c r="G31" s="35"/>
    </row>
    <row r="32" spans="2:7" ht="23.25" x14ac:dyDescent="0.25">
      <c r="B32" s="27"/>
      <c r="C32" s="119"/>
      <c r="D32" s="47" t="s">
        <v>78</v>
      </c>
      <c r="E32" s="48">
        <f>ROUND((SUM(G21:G26)+D10)/D10,2)</f>
        <v>3.65</v>
      </c>
      <c r="F32" s="28"/>
      <c r="G32" s="35"/>
    </row>
    <row r="33" spans="2:7" ht="25.5" x14ac:dyDescent="0.25">
      <c r="B33" s="27"/>
      <c r="C33" s="27"/>
      <c r="D33" s="49" t="s">
        <v>79</v>
      </c>
      <c r="E33" s="50">
        <f>SUM(E29:E32)-IF(D14="сплошная",3,2)</f>
        <v>3.76</v>
      </c>
      <c r="F33" s="51"/>
      <c r="G33" s="26"/>
    </row>
    <row r="34" spans="2:7" ht="23.25" x14ac:dyDescent="0.25">
      <c r="B34" s="27"/>
      <c r="C34" s="27"/>
      <c r="D34" s="27"/>
      <c r="E34" s="52"/>
      <c r="F34" s="27"/>
      <c r="G34" s="26"/>
    </row>
    <row r="35" spans="2:7" ht="25.5" x14ac:dyDescent="0.35">
      <c r="B35" s="36"/>
      <c r="C35" s="53" t="s">
        <v>80</v>
      </c>
      <c r="D35" s="150">
        <f>E33*D10</f>
        <v>14382</v>
      </c>
      <c r="E35" s="150"/>
      <c r="F35" s="27"/>
      <c r="G35" s="26"/>
    </row>
    <row r="36" spans="2:7" ht="18.75" x14ac:dyDescent="0.3">
      <c r="B36" s="27"/>
      <c r="C36" s="54" t="s">
        <v>81</v>
      </c>
      <c r="D36" s="120">
        <f>D35/D9</f>
        <v>82.65517241379311</v>
      </c>
      <c r="E36" s="120"/>
      <c r="F36" s="27"/>
      <c r="G36" s="27"/>
    </row>
    <row r="39" spans="2:7" ht="60.75" x14ac:dyDescent="0.8">
      <c r="B39" s="125" t="s">
        <v>113</v>
      </c>
      <c r="C39" s="125"/>
      <c r="D39" s="125"/>
      <c r="E39" s="125"/>
      <c r="F39" s="125"/>
      <c r="G39" s="125"/>
    </row>
    <row r="40" spans="2:7" ht="18.75" x14ac:dyDescent="0.25">
      <c r="B40" s="126" t="s">
        <v>53</v>
      </c>
      <c r="C40" s="126"/>
      <c r="D40" s="126"/>
      <c r="E40" s="126"/>
      <c r="F40" s="126"/>
      <c r="G40" s="126"/>
    </row>
    <row r="41" spans="2:7" ht="25.5" x14ac:dyDescent="0.25">
      <c r="B41" s="27"/>
      <c r="C41" s="37" t="s">
        <v>54</v>
      </c>
      <c r="D41" s="38"/>
      <c r="E41" s="27"/>
      <c r="F41" s="27"/>
      <c r="G41" s="26"/>
    </row>
    <row r="42" spans="2:7" ht="39.950000000000003" customHeight="1" x14ac:dyDescent="0.25">
      <c r="B42" s="28"/>
      <c r="C42" s="127" t="s">
        <v>55</v>
      </c>
      <c r="D42" s="130" t="s">
        <v>88</v>
      </c>
      <c r="E42" s="131"/>
      <c r="F42" s="131"/>
      <c r="G42" s="132"/>
    </row>
    <row r="43" spans="2:7" ht="19.5" x14ac:dyDescent="0.25">
      <c r="B43" s="28"/>
      <c r="C43" s="128"/>
      <c r="D43" s="133" t="s">
        <v>89</v>
      </c>
      <c r="E43" s="133"/>
      <c r="F43" s="133"/>
      <c r="G43" s="133"/>
    </row>
    <row r="44" spans="2:7" ht="19.5" x14ac:dyDescent="0.25">
      <c r="B44" s="28"/>
      <c r="C44" s="129"/>
      <c r="D44" s="133" t="s">
        <v>90</v>
      </c>
      <c r="E44" s="133"/>
      <c r="F44" s="133"/>
      <c r="G44" s="133"/>
    </row>
    <row r="45" spans="2:7" ht="23.25" x14ac:dyDescent="0.25">
      <c r="B45" s="27"/>
      <c r="C45" s="39" t="s">
        <v>56</v>
      </c>
      <c r="D45" s="29">
        <v>10</v>
      </c>
      <c r="E45" s="40"/>
      <c r="F45" s="28"/>
      <c r="G45" s="26"/>
    </row>
    <row r="46" spans="2:7" ht="22.5" x14ac:dyDescent="0.25">
      <c r="B46" s="27"/>
      <c r="C46" s="41" t="s">
        <v>57</v>
      </c>
      <c r="D46" s="85">
        <v>2630</v>
      </c>
      <c r="E46" s="134" t="s">
        <v>58</v>
      </c>
      <c r="F46" s="135"/>
      <c r="G46" s="138">
        <f>D47/D46</f>
        <v>13.202281368821293</v>
      </c>
    </row>
    <row r="47" spans="2:7" ht="22.5" x14ac:dyDescent="0.25">
      <c r="B47" s="27"/>
      <c r="C47" s="41" t="s">
        <v>59</v>
      </c>
      <c r="D47" s="30">
        <v>34722</v>
      </c>
      <c r="E47" s="136"/>
      <c r="F47" s="137"/>
      <c r="G47" s="139"/>
    </row>
    <row r="48" spans="2:7" ht="23.25" x14ac:dyDescent="0.25">
      <c r="B48" s="27"/>
      <c r="C48" s="42"/>
      <c r="D48" s="31"/>
      <c r="E48" s="43"/>
      <c r="F48" s="27"/>
      <c r="G48" s="26"/>
    </row>
    <row r="49" spans="2:7" ht="23.25" x14ac:dyDescent="0.25">
      <c r="B49" s="27"/>
      <c r="C49" s="72" t="s">
        <v>60</v>
      </c>
      <c r="D49" s="78" t="s">
        <v>91</v>
      </c>
      <c r="E49" s="27"/>
      <c r="F49" s="27"/>
      <c r="G49" s="26"/>
    </row>
    <row r="50" spans="2:7" ht="23.25" x14ac:dyDescent="0.25">
      <c r="B50" s="27"/>
      <c r="C50" s="72" t="s">
        <v>61</v>
      </c>
      <c r="D50" s="78">
        <v>45</v>
      </c>
      <c r="E50" s="27"/>
      <c r="F50" s="27"/>
      <c r="G50" s="26"/>
    </row>
    <row r="51" spans="2:7" ht="23.25" x14ac:dyDescent="0.25">
      <c r="B51" s="27"/>
      <c r="C51" s="72" t="s">
        <v>62</v>
      </c>
      <c r="D51" s="73" t="s">
        <v>63</v>
      </c>
      <c r="E51" s="27"/>
      <c r="F51" s="27"/>
      <c r="G51" s="26"/>
    </row>
    <row r="52" spans="2:7" ht="24" thickBot="1" x14ac:dyDescent="0.3">
      <c r="B52" s="27"/>
      <c r="C52" s="27"/>
      <c r="D52" s="27"/>
      <c r="E52" s="27"/>
      <c r="F52" s="27"/>
      <c r="G52" s="26"/>
    </row>
    <row r="53" spans="2:7" ht="48" thickBot="1" x14ac:dyDescent="0.3">
      <c r="B53" s="140" t="s">
        <v>8</v>
      </c>
      <c r="C53" s="141"/>
      <c r="D53" s="32" t="s">
        <v>64</v>
      </c>
      <c r="E53" s="142" t="s">
        <v>65</v>
      </c>
      <c r="F53" s="143"/>
      <c r="G53" s="33" t="s">
        <v>66</v>
      </c>
    </row>
    <row r="54" spans="2:7" ht="24" thickBot="1" x14ac:dyDescent="0.3">
      <c r="B54" s="144" t="s">
        <v>67</v>
      </c>
      <c r="C54" s="145"/>
      <c r="D54" s="55">
        <v>197.93</v>
      </c>
      <c r="E54" s="75">
        <v>10</v>
      </c>
      <c r="F54" s="56" t="s">
        <v>7</v>
      </c>
      <c r="G54" s="57">
        <f t="shared" ref="G54:G61" si="1">D54*E54</f>
        <v>1979.3000000000002</v>
      </c>
    </row>
    <row r="55" spans="2:7" ht="51.6" customHeight="1" x14ac:dyDescent="0.25">
      <c r="B55" s="146" t="s">
        <v>68</v>
      </c>
      <c r="C55" s="147"/>
      <c r="D55" s="58">
        <v>70.41</v>
      </c>
      <c r="E55" s="79">
        <v>1.6</v>
      </c>
      <c r="F55" s="59" t="s">
        <v>9</v>
      </c>
      <c r="G55" s="60">
        <f t="shared" si="1"/>
        <v>112.65600000000001</v>
      </c>
    </row>
    <row r="56" spans="2:7" ht="24" thickBot="1" x14ac:dyDescent="0.3">
      <c r="B56" s="123" t="s">
        <v>69</v>
      </c>
      <c r="C56" s="124"/>
      <c r="D56" s="61">
        <v>222.31</v>
      </c>
      <c r="E56" s="80">
        <v>1.6</v>
      </c>
      <c r="F56" s="62" t="s">
        <v>9</v>
      </c>
      <c r="G56" s="63">
        <f t="shared" si="1"/>
        <v>355.69600000000003</v>
      </c>
    </row>
    <row r="57" spans="2:7" ht="24" thickBot="1" x14ac:dyDescent="0.3">
      <c r="B57" s="148" t="s">
        <v>10</v>
      </c>
      <c r="C57" s="149"/>
      <c r="D57" s="64"/>
      <c r="E57" s="64"/>
      <c r="F57" s="65" t="s">
        <v>7</v>
      </c>
      <c r="G57" s="66">
        <f t="shared" si="1"/>
        <v>0</v>
      </c>
    </row>
    <row r="58" spans="2:7" ht="43.15" customHeight="1" x14ac:dyDescent="0.25">
      <c r="B58" s="146" t="s">
        <v>70</v>
      </c>
      <c r="C58" s="147"/>
      <c r="D58" s="58"/>
      <c r="E58" s="58"/>
      <c r="F58" s="59" t="s">
        <v>7</v>
      </c>
      <c r="G58" s="60">
        <f t="shared" si="1"/>
        <v>0</v>
      </c>
    </row>
    <row r="59" spans="2:7" ht="23.25" x14ac:dyDescent="0.25">
      <c r="B59" s="121" t="s">
        <v>71</v>
      </c>
      <c r="C59" s="122"/>
      <c r="D59" s="67"/>
      <c r="E59" s="67"/>
      <c r="F59" s="68" t="s">
        <v>7</v>
      </c>
      <c r="G59" s="69">
        <f t="shared" si="1"/>
        <v>0</v>
      </c>
    </row>
    <row r="60" spans="2:7" ht="23.25" x14ac:dyDescent="0.25">
      <c r="B60" s="121" t="s">
        <v>11</v>
      </c>
      <c r="C60" s="122"/>
      <c r="D60" s="70"/>
      <c r="E60" s="76"/>
      <c r="F60" s="68" t="s">
        <v>7</v>
      </c>
      <c r="G60" s="69">
        <f t="shared" si="1"/>
        <v>0</v>
      </c>
    </row>
    <row r="61" spans="2:7" ht="23.25" x14ac:dyDescent="0.25">
      <c r="B61" s="121" t="s">
        <v>72</v>
      </c>
      <c r="C61" s="122"/>
      <c r="D61" s="70"/>
      <c r="E61" s="76"/>
      <c r="F61" s="68" t="s">
        <v>7</v>
      </c>
      <c r="G61" s="69">
        <f t="shared" si="1"/>
        <v>0</v>
      </c>
    </row>
    <row r="62" spans="2:7" ht="23.25" x14ac:dyDescent="0.25">
      <c r="B62" s="121" t="s">
        <v>13</v>
      </c>
      <c r="C62" s="122"/>
      <c r="D62" s="70"/>
      <c r="E62" s="76"/>
      <c r="F62" s="68" t="s">
        <v>7</v>
      </c>
      <c r="G62" s="69">
        <f>D62*E62</f>
        <v>0</v>
      </c>
    </row>
    <row r="63" spans="2:7" ht="24" thickBot="1" x14ac:dyDescent="0.3">
      <c r="B63" s="123" t="s">
        <v>12</v>
      </c>
      <c r="C63" s="124"/>
      <c r="D63" s="61"/>
      <c r="E63" s="61"/>
      <c r="F63" s="62" t="s">
        <v>7</v>
      </c>
      <c r="G63" s="71">
        <f>D63*E63</f>
        <v>0</v>
      </c>
    </row>
    <row r="64" spans="2:7" ht="23.25" x14ac:dyDescent="0.25">
      <c r="B64" s="27"/>
      <c r="C64" s="44"/>
      <c r="D64" s="44"/>
      <c r="E64" s="34"/>
      <c r="F64" s="34"/>
      <c r="G64" s="26"/>
    </row>
    <row r="65" spans="2:7" ht="25.5" x14ac:dyDescent="0.25">
      <c r="B65" s="27"/>
      <c r="C65" s="37" t="s">
        <v>73</v>
      </c>
      <c r="D65" s="38"/>
      <c r="E65" s="27"/>
      <c r="F65" s="27"/>
      <c r="G65" s="26"/>
    </row>
    <row r="66" spans="2:7" ht="18.75" x14ac:dyDescent="0.25">
      <c r="B66" s="27"/>
      <c r="C66" s="119" t="s">
        <v>74</v>
      </c>
      <c r="D66" s="45" t="s">
        <v>75</v>
      </c>
      <c r="E66" s="46">
        <f>ROUND((G54+D47)/D47,2)</f>
        <v>1.06</v>
      </c>
      <c r="F66" s="46"/>
      <c r="G66" s="28"/>
    </row>
    <row r="67" spans="2:7" ht="23.25" x14ac:dyDescent="0.25">
      <c r="B67" s="27"/>
      <c r="C67" s="119"/>
      <c r="D67" s="45" t="s">
        <v>76</v>
      </c>
      <c r="E67" s="46">
        <f>ROUND((G55+G56+D47)/D47,2)</f>
        <v>1.01</v>
      </c>
      <c r="F67" s="46"/>
      <c r="G67" s="35"/>
    </row>
    <row r="68" spans="2:7" ht="23.25" x14ac:dyDescent="0.25">
      <c r="B68" s="27"/>
      <c r="C68" s="119"/>
      <c r="D68" s="45" t="s">
        <v>77</v>
      </c>
      <c r="E68" s="46">
        <f>ROUND((G57+D47)/D47,2)</f>
        <v>1</v>
      </c>
      <c r="F68" s="28"/>
      <c r="G68" s="35"/>
    </row>
    <row r="69" spans="2:7" ht="23.25" x14ac:dyDescent="0.25">
      <c r="B69" s="27"/>
      <c r="C69" s="119"/>
      <c r="D69" s="47" t="s">
        <v>78</v>
      </c>
      <c r="E69" s="48">
        <f>ROUND((SUM(G58:G63)+D47)/D47,2)</f>
        <v>1</v>
      </c>
      <c r="F69" s="28"/>
      <c r="G69" s="35"/>
    </row>
    <row r="70" spans="2:7" ht="25.5" x14ac:dyDescent="0.25">
      <c r="B70" s="27"/>
      <c r="C70" s="27"/>
      <c r="D70" s="49" t="s">
        <v>79</v>
      </c>
      <c r="E70" s="50">
        <f>SUM(E66:E69)-IF(D51="сплошная",3,2)</f>
        <v>1.0700000000000003</v>
      </c>
      <c r="F70" s="51"/>
      <c r="G70" s="26"/>
    </row>
    <row r="71" spans="2:7" ht="23.25" x14ac:dyDescent="0.25">
      <c r="B71" s="27"/>
      <c r="C71" s="27"/>
      <c r="D71" s="27"/>
      <c r="E71" s="52"/>
      <c r="F71" s="27"/>
      <c r="G71" s="26"/>
    </row>
    <row r="72" spans="2:7" ht="25.5" x14ac:dyDescent="0.35">
      <c r="B72" s="36"/>
      <c r="C72" s="53" t="s">
        <v>80</v>
      </c>
      <c r="D72" s="150">
        <f>E70*D47</f>
        <v>37152.540000000008</v>
      </c>
      <c r="E72" s="150"/>
      <c r="F72" s="27"/>
      <c r="G72" s="26"/>
    </row>
    <row r="73" spans="2:7" ht="18.75" x14ac:dyDescent="0.3">
      <c r="B73" s="27"/>
      <c r="C73" s="54" t="s">
        <v>81</v>
      </c>
      <c r="D73" s="120">
        <f>D72/D46</f>
        <v>14.126441064638787</v>
      </c>
      <c r="E73" s="120"/>
      <c r="F73" s="27"/>
      <c r="G73" s="27"/>
    </row>
    <row r="76" spans="2:7" ht="60.75" x14ac:dyDescent="0.8">
      <c r="B76" s="125" t="s">
        <v>114</v>
      </c>
      <c r="C76" s="125"/>
      <c r="D76" s="125"/>
      <c r="E76" s="125"/>
      <c r="F76" s="125"/>
      <c r="G76" s="125"/>
    </row>
    <row r="77" spans="2:7" ht="18.75" x14ac:dyDescent="0.25">
      <c r="B77" s="126" t="s">
        <v>53</v>
      </c>
      <c r="C77" s="126"/>
      <c r="D77" s="126"/>
      <c r="E77" s="126"/>
      <c r="F77" s="126"/>
      <c r="G77" s="126"/>
    </row>
    <row r="78" spans="2:7" ht="25.5" x14ac:dyDescent="0.25">
      <c r="B78" s="27"/>
      <c r="C78" s="37" t="s">
        <v>54</v>
      </c>
      <c r="D78" s="38"/>
      <c r="E78" s="27"/>
      <c r="F78" s="27"/>
      <c r="G78" s="26"/>
    </row>
    <row r="79" spans="2:7" ht="39.950000000000003" customHeight="1" x14ac:dyDescent="0.25">
      <c r="B79" s="28"/>
      <c r="C79" s="127" t="s">
        <v>55</v>
      </c>
      <c r="D79" s="130" t="s">
        <v>88</v>
      </c>
      <c r="E79" s="131"/>
      <c r="F79" s="131"/>
      <c r="G79" s="132"/>
    </row>
    <row r="80" spans="2:7" ht="19.5" x14ac:dyDescent="0.25">
      <c r="B80" s="28"/>
      <c r="C80" s="128"/>
      <c r="D80" s="133" t="s">
        <v>94</v>
      </c>
      <c r="E80" s="133"/>
      <c r="F80" s="133"/>
      <c r="G80" s="133"/>
    </row>
    <row r="81" spans="2:7" ht="19.5" x14ac:dyDescent="0.25">
      <c r="B81" s="28"/>
      <c r="C81" s="129"/>
      <c r="D81" s="133" t="s">
        <v>92</v>
      </c>
      <c r="E81" s="133"/>
      <c r="F81" s="133"/>
      <c r="G81" s="133"/>
    </row>
    <row r="82" spans="2:7" ht="23.25" x14ac:dyDescent="0.25">
      <c r="B82" s="27"/>
      <c r="C82" s="39" t="s">
        <v>56</v>
      </c>
      <c r="D82" s="29">
        <v>10</v>
      </c>
      <c r="E82" s="40"/>
      <c r="F82" s="28"/>
      <c r="G82" s="26"/>
    </row>
    <row r="83" spans="2:7" ht="22.5" x14ac:dyDescent="0.25">
      <c r="B83" s="27"/>
      <c r="C83" s="41" t="s">
        <v>57</v>
      </c>
      <c r="D83" s="85">
        <v>2651</v>
      </c>
      <c r="E83" s="134" t="s">
        <v>58</v>
      </c>
      <c r="F83" s="135"/>
      <c r="G83" s="138">
        <f>D84/D83</f>
        <v>12.786872878159185</v>
      </c>
    </row>
    <row r="84" spans="2:7" ht="22.5" x14ac:dyDescent="0.25">
      <c r="B84" s="27"/>
      <c r="C84" s="41" t="s">
        <v>59</v>
      </c>
      <c r="D84" s="30">
        <v>33898</v>
      </c>
      <c r="E84" s="136"/>
      <c r="F84" s="137"/>
      <c r="G84" s="139"/>
    </row>
    <row r="85" spans="2:7" ht="23.25" x14ac:dyDescent="0.25">
      <c r="B85" s="27"/>
      <c r="C85" s="42"/>
      <c r="D85" s="31"/>
      <c r="E85" s="43"/>
      <c r="F85" s="27"/>
      <c r="G85" s="26"/>
    </row>
    <row r="86" spans="2:7" ht="23.25" x14ac:dyDescent="0.25">
      <c r="B86" s="27"/>
      <c r="C86" s="72" t="s">
        <v>60</v>
      </c>
      <c r="D86" s="78" t="s">
        <v>93</v>
      </c>
      <c r="E86" s="27"/>
      <c r="F86" s="27"/>
      <c r="G86" s="26"/>
    </row>
    <row r="87" spans="2:7" ht="23.25" x14ac:dyDescent="0.25">
      <c r="B87" s="27"/>
      <c r="C87" s="72" t="s">
        <v>61</v>
      </c>
      <c r="D87" s="78">
        <v>454</v>
      </c>
      <c r="E87" s="27"/>
      <c r="F87" s="27"/>
      <c r="G87" s="26"/>
    </row>
    <row r="88" spans="2:7" ht="23.25" x14ac:dyDescent="0.25">
      <c r="B88" s="27"/>
      <c r="C88" s="72" t="s">
        <v>62</v>
      </c>
      <c r="D88" s="73" t="s">
        <v>63</v>
      </c>
      <c r="E88" s="27"/>
      <c r="F88" s="27"/>
      <c r="G88" s="26"/>
    </row>
    <row r="89" spans="2:7" ht="24" thickBot="1" x14ac:dyDescent="0.3">
      <c r="B89" s="27"/>
      <c r="C89" s="27"/>
      <c r="D89" s="27"/>
      <c r="E89" s="27"/>
      <c r="F89" s="27"/>
      <c r="G89" s="26"/>
    </row>
    <row r="90" spans="2:7" ht="48" thickBot="1" x14ac:dyDescent="0.3">
      <c r="B90" s="140" t="s">
        <v>8</v>
      </c>
      <c r="C90" s="141"/>
      <c r="D90" s="32" t="s">
        <v>64</v>
      </c>
      <c r="E90" s="142" t="s">
        <v>65</v>
      </c>
      <c r="F90" s="143"/>
      <c r="G90" s="33" t="s">
        <v>66</v>
      </c>
    </row>
    <row r="91" spans="2:7" ht="24" thickBot="1" x14ac:dyDescent="0.3">
      <c r="B91" s="144" t="s">
        <v>67</v>
      </c>
      <c r="C91" s="145"/>
      <c r="D91" s="55">
        <v>197.93</v>
      </c>
      <c r="E91" s="75">
        <v>10</v>
      </c>
      <c r="F91" s="56" t="s">
        <v>7</v>
      </c>
      <c r="G91" s="57">
        <f t="shared" ref="G91:G98" si="2">D91*E91</f>
        <v>1979.3000000000002</v>
      </c>
    </row>
    <row r="92" spans="2:7" ht="49.9" customHeight="1" x14ac:dyDescent="0.25">
      <c r="B92" s="146" t="s">
        <v>68</v>
      </c>
      <c r="C92" s="147"/>
      <c r="D92" s="58">
        <v>70.41</v>
      </c>
      <c r="E92" s="79">
        <v>1.4</v>
      </c>
      <c r="F92" s="59" t="s">
        <v>9</v>
      </c>
      <c r="G92" s="60">
        <f t="shared" si="2"/>
        <v>98.573999999999984</v>
      </c>
    </row>
    <row r="93" spans="2:7" ht="24" thickBot="1" x14ac:dyDescent="0.3">
      <c r="B93" s="123" t="s">
        <v>69</v>
      </c>
      <c r="C93" s="124"/>
      <c r="D93" s="61">
        <v>222.31</v>
      </c>
      <c r="E93" s="80">
        <v>1.4</v>
      </c>
      <c r="F93" s="62" t="s">
        <v>9</v>
      </c>
      <c r="G93" s="63">
        <f t="shared" si="2"/>
        <v>311.23399999999998</v>
      </c>
    </row>
    <row r="94" spans="2:7" ht="24" thickBot="1" x14ac:dyDescent="0.3">
      <c r="B94" s="148" t="s">
        <v>10</v>
      </c>
      <c r="C94" s="149"/>
      <c r="D94" s="64"/>
      <c r="E94" s="64"/>
      <c r="F94" s="65" t="s">
        <v>7</v>
      </c>
      <c r="G94" s="66">
        <f t="shared" si="2"/>
        <v>0</v>
      </c>
    </row>
    <row r="95" spans="2:7" ht="45.6" customHeight="1" x14ac:dyDescent="0.25">
      <c r="B95" s="146" t="s">
        <v>70</v>
      </c>
      <c r="C95" s="147"/>
      <c r="D95" s="58"/>
      <c r="E95" s="58"/>
      <c r="F95" s="59" t="s">
        <v>7</v>
      </c>
      <c r="G95" s="60">
        <f t="shared" si="2"/>
        <v>0</v>
      </c>
    </row>
    <row r="96" spans="2:7" ht="23.25" x14ac:dyDescent="0.25">
      <c r="B96" s="121" t="s">
        <v>71</v>
      </c>
      <c r="C96" s="122"/>
      <c r="D96" s="67"/>
      <c r="E96" s="67"/>
      <c r="F96" s="68" t="s">
        <v>7</v>
      </c>
      <c r="G96" s="69">
        <f t="shared" si="2"/>
        <v>0</v>
      </c>
    </row>
    <row r="97" spans="2:7" ht="23.25" x14ac:dyDescent="0.25">
      <c r="B97" s="121" t="s">
        <v>11</v>
      </c>
      <c r="C97" s="122"/>
      <c r="D97" s="70"/>
      <c r="E97" s="76"/>
      <c r="F97" s="68" t="s">
        <v>7</v>
      </c>
      <c r="G97" s="69">
        <f t="shared" si="2"/>
        <v>0</v>
      </c>
    </row>
    <row r="98" spans="2:7" ht="23.25" x14ac:dyDescent="0.25">
      <c r="B98" s="121" t="s">
        <v>72</v>
      </c>
      <c r="C98" s="122"/>
      <c r="D98" s="70"/>
      <c r="E98" s="76"/>
      <c r="F98" s="68" t="s">
        <v>7</v>
      </c>
      <c r="G98" s="69">
        <f t="shared" si="2"/>
        <v>0</v>
      </c>
    </row>
    <row r="99" spans="2:7" ht="23.25" x14ac:dyDescent="0.25">
      <c r="B99" s="121" t="s">
        <v>13</v>
      </c>
      <c r="C99" s="122"/>
      <c r="D99" s="70"/>
      <c r="E99" s="76"/>
      <c r="F99" s="68" t="s">
        <v>7</v>
      </c>
      <c r="G99" s="69">
        <f>D99*E99</f>
        <v>0</v>
      </c>
    </row>
    <row r="100" spans="2:7" ht="24" thickBot="1" x14ac:dyDescent="0.3">
      <c r="B100" s="123" t="s">
        <v>12</v>
      </c>
      <c r="C100" s="124"/>
      <c r="D100" s="61"/>
      <c r="E100" s="61"/>
      <c r="F100" s="62" t="s">
        <v>7</v>
      </c>
      <c r="G100" s="71">
        <f>D100*E100</f>
        <v>0</v>
      </c>
    </row>
    <row r="101" spans="2:7" ht="23.25" x14ac:dyDescent="0.25">
      <c r="B101" s="27"/>
      <c r="C101" s="44"/>
      <c r="D101" s="44"/>
      <c r="E101" s="34"/>
      <c r="F101" s="34"/>
      <c r="G101" s="26"/>
    </row>
    <row r="102" spans="2:7" ht="25.5" x14ac:dyDescent="0.25">
      <c r="B102" s="27"/>
      <c r="C102" s="37" t="s">
        <v>73</v>
      </c>
      <c r="D102" s="38"/>
      <c r="E102" s="27"/>
      <c r="F102" s="27"/>
      <c r="G102" s="26"/>
    </row>
    <row r="103" spans="2:7" ht="18.75" x14ac:dyDescent="0.25">
      <c r="B103" s="27"/>
      <c r="C103" s="119" t="s">
        <v>74</v>
      </c>
      <c r="D103" s="45" t="s">
        <v>75</v>
      </c>
      <c r="E103" s="46">
        <f>ROUND((G91+D84)/D84,2)</f>
        <v>1.06</v>
      </c>
      <c r="F103" s="46"/>
      <c r="G103" s="28"/>
    </row>
    <row r="104" spans="2:7" ht="23.25" x14ac:dyDescent="0.25">
      <c r="B104" s="27"/>
      <c r="C104" s="119"/>
      <c r="D104" s="45" t="s">
        <v>76</v>
      </c>
      <c r="E104" s="46">
        <f>ROUND((G92+G93+D84)/D84,2)</f>
        <v>1.01</v>
      </c>
      <c r="F104" s="46"/>
      <c r="G104" s="35"/>
    </row>
    <row r="105" spans="2:7" ht="23.25" x14ac:dyDescent="0.25">
      <c r="B105" s="27"/>
      <c r="C105" s="119"/>
      <c r="D105" s="45" t="s">
        <v>77</v>
      </c>
      <c r="E105" s="46">
        <f>ROUND((G94+D84)/D84,2)</f>
        <v>1</v>
      </c>
      <c r="F105" s="28"/>
      <c r="G105" s="35"/>
    </row>
    <row r="106" spans="2:7" ht="23.25" x14ac:dyDescent="0.25">
      <c r="B106" s="27"/>
      <c r="C106" s="119"/>
      <c r="D106" s="47" t="s">
        <v>78</v>
      </c>
      <c r="E106" s="48">
        <f>ROUND((SUM(G95:G100)+D84)/D84,2)</f>
        <v>1</v>
      </c>
      <c r="F106" s="28"/>
      <c r="G106" s="35"/>
    </row>
    <row r="107" spans="2:7" ht="25.5" x14ac:dyDescent="0.25">
      <c r="B107" s="27"/>
      <c r="C107" s="27"/>
      <c r="D107" s="49" t="s">
        <v>79</v>
      </c>
      <c r="E107" s="50">
        <f>SUM(E103:E106)-IF(D88="сплошная",3,2)</f>
        <v>1.0700000000000003</v>
      </c>
      <c r="F107" s="51"/>
      <c r="G107" s="26"/>
    </row>
    <row r="108" spans="2:7" ht="23.25" x14ac:dyDescent="0.25">
      <c r="B108" s="27"/>
      <c r="C108" s="27"/>
      <c r="D108" s="27"/>
      <c r="E108" s="52"/>
      <c r="F108" s="27"/>
      <c r="G108" s="26"/>
    </row>
    <row r="109" spans="2:7" ht="25.5" x14ac:dyDescent="0.35">
      <c r="B109" s="36"/>
      <c r="C109" s="53" t="s">
        <v>80</v>
      </c>
      <c r="D109" s="150">
        <f>E107*D84</f>
        <v>36270.860000000008</v>
      </c>
      <c r="E109" s="150"/>
      <c r="F109" s="27"/>
      <c r="G109" s="26"/>
    </row>
    <row r="110" spans="2:7" ht="18.75" x14ac:dyDescent="0.3">
      <c r="B110" s="27"/>
      <c r="C110" s="54" t="s">
        <v>81</v>
      </c>
      <c r="D110" s="120">
        <f>D109/D83</f>
        <v>13.681953979630331</v>
      </c>
      <c r="E110" s="120"/>
      <c r="F110" s="27"/>
      <c r="G110" s="27"/>
    </row>
    <row r="113" spans="2:7" ht="60.75" x14ac:dyDescent="0.8">
      <c r="B113" s="125" t="s">
        <v>115</v>
      </c>
      <c r="C113" s="125"/>
      <c r="D113" s="125"/>
      <c r="E113" s="125"/>
      <c r="F113" s="125"/>
      <c r="G113" s="125"/>
    </row>
    <row r="114" spans="2:7" ht="18.75" x14ac:dyDescent="0.25">
      <c r="B114" s="126" t="s">
        <v>53</v>
      </c>
      <c r="C114" s="126"/>
      <c r="D114" s="126"/>
      <c r="E114" s="126"/>
      <c r="F114" s="126"/>
      <c r="G114" s="126"/>
    </row>
    <row r="115" spans="2:7" ht="25.5" x14ac:dyDescent="0.25">
      <c r="B115" s="27"/>
      <c r="C115" s="37" t="s">
        <v>54</v>
      </c>
      <c r="D115" s="38"/>
      <c r="E115" s="27"/>
      <c r="F115" s="27"/>
      <c r="G115" s="26"/>
    </row>
    <row r="116" spans="2:7" ht="39.950000000000003" customHeight="1" x14ac:dyDescent="0.25">
      <c r="B116" s="28"/>
      <c r="C116" s="127" t="s">
        <v>55</v>
      </c>
      <c r="D116" s="130" t="s">
        <v>88</v>
      </c>
      <c r="E116" s="131"/>
      <c r="F116" s="131"/>
      <c r="G116" s="132"/>
    </row>
    <row r="117" spans="2:7" ht="19.5" x14ac:dyDescent="0.25">
      <c r="B117" s="28"/>
      <c r="C117" s="128"/>
      <c r="D117" s="133" t="s">
        <v>95</v>
      </c>
      <c r="E117" s="133"/>
      <c r="F117" s="133"/>
      <c r="G117" s="133"/>
    </row>
    <row r="118" spans="2:7" ht="19.5" x14ac:dyDescent="0.25">
      <c r="B118" s="28"/>
      <c r="C118" s="129"/>
      <c r="D118" s="133" t="s">
        <v>96</v>
      </c>
      <c r="E118" s="133"/>
      <c r="F118" s="133"/>
      <c r="G118" s="133"/>
    </row>
    <row r="119" spans="2:7" ht="23.25" x14ac:dyDescent="0.25">
      <c r="B119" s="27"/>
      <c r="C119" s="39" t="s">
        <v>56</v>
      </c>
      <c r="D119" s="29">
        <v>8.4</v>
      </c>
      <c r="E119" s="40"/>
      <c r="F119" s="28"/>
      <c r="G119" s="26"/>
    </row>
    <row r="120" spans="2:7" ht="22.5" x14ac:dyDescent="0.25">
      <c r="B120" s="27"/>
      <c r="C120" s="41" t="s">
        <v>57</v>
      </c>
      <c r="D120" s="85">
        <v>1362</v>
      </c>
      <c r="E120" s="134" t="s">
        <v>58</v>
      </c>
      <c r="F120" s="135"/>
      <c r="G120" s="138">
        <f>D121/D120</f>
        <v>18.570484581497798</v>
      </c>
    </row>
    <row r="121" spans="2:7" ht="22.5" x14ac:dyDescent="0.25">
      <c r="B121" s="27"/>
      <c r="C121" s="41" t="s">
        <v>59</v>
      </c>
      <c r="D121" s="30">
        <v>25293</v>
      </c>
      <c r="E121" s="136"/>
      <c r="F121" s="137"/>
      <c r="G121" s="139"/>
    </row>
    <row r="122" spans="2:7" ht="23.25" x14ac:dyDescent="0.25">
      <c r="B122" s="27"/>
      <c r="C122" s="42"/>
      <c r="D122" s="31"/>
      <c r="E122" s="43"/>
      <c r="F122" s="27"/>
      <c r="G122" s="26"/>
    </row>
    <row r="123" spans="2:7" ht="23.25" x14ac:dyDescent="0.25">
      <c r="B123" s="27"/>
      <c r="C123" s="72" t="s">
        <v>60</v>
      </c>
      <c r="D123" s="78" t="s">
        <v>97</v>
      </c>
      <c r="E123" s="27"/>
      <c r="F123" s="27"/>
      <c r="G123" s="26"/>
    </row>
    <row r="124" spans="2:7" ht="23.25" x14ac:dyDescent="0.25">
      <c r="B124" s="27"/>
      <c r="C124" s="72" t="s">
        <v>61</v>
      </c>
      <c r="D124" s="78">
        <v>90</v>
      </c>
      <c r="E124" s="27"/>
      <c r="F124" s="27"/>
      <c r="G124" s="26"/>
    </row>
    <row r="125" spans="2:7" ht="23.25" x14ac:dyDescent="0.25">
      <c r="B125" s="27"/>
      <c r="C125" s="72" t="s">
        <v>62</v>
      </c>
      <c r="D125" s="73" t="s">
        <v>63</v>
      </c>
      <c r="E125" s="27"/>
      <c r="F125" s="27"/>
      <c r="G125" s="26"/>
    </row>
    <row r="126" spans="2:7" ht="24" thickBot="1" x14ac:dyDescent="0.3">
      <c r="B126" s="27"/>
      <c r="C126" s="27"/>
      <c r="D126" s="27"/>
      <c r="E126" s="27"/>
      <c r="F126" s="27"/>
      <c r="G126" s="26"/>
    </row>
    <row r="127" spans="2:7" ht="48" thickBot="1" x14ac:dyDescent="0.3">
      <c r="B127" s="140" t="s">
        <v>8</v>
      </c>
      <c r="C127" s="141"/>
      <c r="D127" s="32" t="s">
        <v>64</v>
      </c>
      <c r="E127" s="142" t="s">
        <v>65</v>
      </c>
      <c r="F127" s="143"/>
      <c r="G127" s="33" t="s">
        <v>66</v>
      </c>
    </row>
    <row r="128" spans="2:7" ht="24" thickBot="1" x14ac:dyDescent="0.3">
      <c r="B128" s="144" t="s">
        <v>67</v>
      </c>
      <c r="C128" s="145"/>
      <c r="D128" s="55">
        <v>197.93</v>
      </c>
      <c r="E128" s="75">
        <v>8.4</v>
      </c>
      <c r="F128" s="56" t="s">
        <v>7</v>
      </c>
      <c r="G128" s="57">
        <f t="shared" ref="G128:G135" si="3">D128*E128</f>
        <v>1662.6120000000001</v>
      </c>
    </row>
    <row r="129" spans="2:7" ht="40.15" customHeight="1" x14ac:dyDescent="0.25">
      <c r="B129" s="146" t="s">
        <v>68</v>
      </c>
      <c r="C129" s="147"/>
      <c r="D129" s="58">
        <v>70.41</v>
      </c>
      <c r="E129" s="79">
        <v>1.8</v>
      </c>
      <c r="F129" s="59" t="s">
        <v>9</v>
      </c>
      <c r="G129" s="60">
        <f t="shared" si="3"/>
        <v>126.738</v>
      </c>
    </row>
    <row r="130" spans="2:7" ht="24" thickBot="1" x14ac:dyDescent="0.3">
      <c r="B130" s="123" t="s">
        <v>69</v>
      </c>
      <c r="C130" s="124"/>
      <c r="D130" s="61">
        <v>222.31</v>
      </c>
      <c r="E130" s="80">
        <v>1.8</v>
      </c>
      <c r="F130" s="62" t="s">
        <v>9</v>
      </c>
      <c r="G130" s="63">
        <f t="shared" si="3"/>
        <v>400.15800000000002</v>
      </c>
    </row>
    <row r="131" spans="2:7" ht="24" thickBot="1" x14ac:dyDescent="0.3">
      <c r="B131" s="148" t="s">
        <v>10</v>
      </c>
      <c r="C131" s="149"/>
      <c r="D131" s="64"/>
      <c r="E131" s="64"/>
      <c r="F131" s="65" t="s">
        <v>7</v>
      </c>
      <c r="G131" s="66">
        <f t="shared" si="3"/>
        <v>0</v>
      </c>
    </row>
    <row r="132" spans="2:7" ht="49.9" customHeight="1" x14ac:dyDescent="0.25">
      <c r="B132" s="146" t="s">
        <v>70</v>
      </c>
      <c r="C132" s="147"/>
      <c r="D132" s="58">
        <v>665.33</v>
      </c>
      <c r="E132" s="58">
        <v>16.2</v>
      </c>
      <c r="F132" s="59" t="s">
        <v>7</v>
      </c>
      <c r="G132" s="60">
        <f t="shared" si="3"/>
        <v>10778.346</v>
      </c>
    </row>
    <row r="133" spans="2:7" ht="23.25" x14ac:dyDescent="0.25">
      <c r="B133" s="121" t="s">
        <v>71</v>
      </c>
      <c r="C133" s="122"/>
      <c r="D133" s="67"/>
      <c r="E133" s="67"/>
      <c r="F133" s="68" t="s">
        <v>7</v>
      </c>
      <c r="G133" s="69">
        <f t="shared" si="3"/>
        <v>0</v>
      </c>
    </row>
    <row r="134" spans="2:7" ht="23.25" x14ac:dyDescent="0.25">
      <c r="B134" s="121" t="s">
        <v>11</v>
      </c>
      <c r="C134" s="122"/>
      <c r="D134" s="70">
        <v>2425.1</v>
      </c>
      <c r="E134" s="76">
        <v>8.4</v>
      </c>
      <c r="F134" s="68" t="s">
        <v>7</v>
      </c>
      <c r="G134" s="69">
        <f t="shared" si="3"/>
        <v>20370.84</v>
      </c>
    </row>
    <row r="135" spans="2:7" ht="23.25" x14ac:dyDescent="0.25">
      <c r="B135" s="121" t="s">
        <v>72</v>
      </c>
      <c r="C135" s="122"/>
      <c r="D135" s="70">
        <v>1718.79</v>
      </c>
      <c r="E135" s="76">
        <v>8.4</v>
      </c>
      <c r="F135" s="68" t="s">
        <v>7</v>
      </c>
      <c r="G135" s="69">
        <f t="shared" si="3"/>
        <v>14437.836000000001</v>
      </c>
    </row>
    <row r="136" spans="2:7" ht="23.25" x14ac:dyDescent="0.25">
      <c r="B136" s="121" t="s">
        <v>13</v>
      </c>
      <c r="C136" s="122"/>
      <c r="D136" s="70">
        <v>473.91</v>
      </c>
      <c r="E136" s="76">
        <v>8.4</v>
      </c>
      <c r="F136" s="68" t="s">
        <v>7</v>
      </c>
      <c r="G136" s="69">
        <f>D136*E136</f>
        <v>3980.8440000000005</v>
      </c>
    </row>
    <row r="137" spans="2:7" ht="24" thickBot="1" x14ac:dyDescent="0.3">
      <c r="B137" s="123" t="s">
        <v>12</v>
      </c>
      <c r="C137" s="124"/>
      <c r="D137" s="61">
        <v>320.5</v>
      </c>
      <c r="E137" s="61">
        <v>33.6</v>
      </c>
      <c r="F137" s="62" t="s">
        <v>7</v>
      </c>
      <c r="G137" s="71">
        <f>D137*E137</f>
        <v>10768.800000000001</v>
      </c>
    </row>
    <row r="138" spans="2:7" ht="23.25" x14ac:dyDescent="0.25">
      <c r="B138" s="27"/>
      <c r="C138" s="44"/>
      <c r="D138" s="44"/>
      <c r="E138" s="34"/>
      <c r="F138" s="34"/>
      <c r="G138" s="26"/>
    </row>
    <row r="139" spans="2:7" ht="25.5" x14ac:dyDescent="0.25">
      <c r="B139" s="27"/>
      <c r="C139" s="37" t="s">
        <v>73</v>
      </c>
      <c r="D139" s="38"/>
      <c r="E139" s="27"/>
      <c r="F139" s="27"/>
      <c r="G139" s="26"/>
    </row>
    <row r="140" spans="2:7" ht="18.75" x14ac:dyDescent="0.25">
      <c r="B140" s="27"/>
      <c r="C140" s="119" t="s">
        <v>74</v>
      </c>
      <c r="D140" s="45" t="s">
        <v>75</v>
      </c>
      <c r="E140" s="46">
        <f>ROUND((G128+D121)/D121,2)</f>
        <v>1.07</v>
      </c>
      <c r="F140" s="46"/>
      <c r="G140" s="28"/>
    </row>
    <row r="141" spans="2:7" ht="23.25" x14ac:dyDescent="0.25">
      <c r="B141" s="27"/>
      <c r="C141" s="119"/>
      <c r="D141" s="45" t="s">
        <v>76</v>
      </c>
      <c r="E141" s="46">
        <f>ROUND((G129+G130+D121)/D121,2)</f>
        <v>1.02</v>
      </c>
      <c r="F141" s="46"/>
      <c r="G141" s="35"/>
    </row>
    <row r="142" spans="2:7" ht="23.25" x14ac:dyDescent="0.25">
      <c r="B142" s="27"/>
      <c r="C142" s="119"/>
      <c r="D142" s="45" t="s">
        <v>77</v>
      </c>
      <c r="E142" s="46">
        <f>ROUND((G131+D121)/D121,2)</f>
        <v>1</v>
      </c>
      <c r="F142" s="28"/>
      <c r="G142" s="35"/>
    </row>
    <row r="143" spans="2:7" ht="23.25" x14ac:dyDescent="0.25">
      <c r="B143" s="27"/>
      <c r="C143" s="119"/>
      <c r="D143" s="47" t="s">
        <v>78</v>
      </c>
      <c r="E143" s="48">
        <f>ROUND((SUM(G132:G137)+D121)/D121,2)</f>
        <v>3.39</v>
      </c>
      <c r="F143" s="28"/>
      <c r="G143" s="35"/>
    </row>
    <row r="144" spans="2:7" ht="25.5" x14ac:dyDescent="0.25">
      <c r="B144" s="27"/>
      <c r="C144" s="27"/>
      <c r="D144" s="49" t="s">
        <v>79</v>
      </c>
      <c r="E144" s="50">
        <f>SUM(E140:E143)-IF(D125="сплошная",3,2)</f>
        <v>3.4800000000000004</v>
      </c>
      <c r="F144" s="51"/>
      <c r="G144" s="26"/>
    </row>
    <row r="145" spans="2:7" ht="23.25" x14ac:dyDescent="0.25">
      <c r="B145" s="27"/>
      <c r="C145" s="27"/>
      <c r="D145" s="27"/>
      <c r="E145" s="52"/>
      <c r="F145" s="27"/>
      <c r="G145" s="26"/>
    </row>
    <row r="146" spans="2:7" ht="25.5" x14ac:dyDescent="0.35">
      <c r="B146" s="36"/>
      <c r="C146" s="53" t="s">
        <v>80</v>
      </c>
      <c r="D146" s="150">
        <f>E144*D121</f>
        <v>88019.640000000014</v>
      </c>
      <c r="E146" s="150"/>
      <c r="F146" s="27"/>
      <c r="G146" s="26"/>
    </row>
    <row r="147" spans="2:7" ht="18.75" x14ac:dyDescent="0.3">
      <c r="B147" s="27"/>
      <c r="C147" s="54" t="s">
        <v>81</v>
      </c>
      <c r="D147" s="120">
        <f>D146/D120</f>
        <v>64.625286343612345</v>
      </c>
      <c r="E147" s="120"/>
      <c r="F147" s="27"/>
      <c r="G147" s="27"/>
    </row>
    <row r="150" spans="2:7" ht="60.75" x14ac:dyDescent="0.8">
      <c r="B150" s="125" t="s">
        <v>116</v>
      </c>
      <c r="C150" s="125"/>
      <c r="D150" s="125"/>
      <c r="E150" s="125"/>
      <c r="F150" s="125"/>
      <c r="G150" s="125"/>
    </row>
    <row r="151" spans="2:7" ht="18.75" x14ac:dyDescent="0.25">
      <c r="B151" s="126" t="s">
        <v>53</v>
      </c>
      <c r="C151" s="126"/>
      <c r="D151" s="126"/>
      <c r="E151" s="126"/>
      <c r="F151" s="126"/>
      <c r="G151" s="126"/>
    </row>
    <row r="152" spans="2:7" ht="25.5" x14ac:dyDescent="0.25">
      <c r="B152" s="27"/>
      <c r="C152" s="37" t="s">
        <v>54</v>
      </c>
      <c r="D152" s="38"/>
      <c r="E152" s="27"/>
      <c r="F152" s="27"/>
      <c r="G152" s="26"/>
    </row>
    <row r="153" spans="2:7" ht="39.950000000000003" customHeight="1" x14ac:dyDescent="0.25">
      <c r="B153" s="28"/>
      <c r="C153" s="127" t="s">
        <v>55</v>
      </c>
      <c r="D153" s="130" t="s">
        <v>88</v>
      </c>
      <c r="E153" s="131"/>
      <c r="F153" s="131"/>
      <c r="G153" s="132"/>
    </row>
    <row r="154" spans="2:7" ht="19.5" x14ac:dyDescent="0.25">
      <c r="B154" s="28"/>
      <c r="C154" s="128"/>
      <c r="D154" s="133" t="s">
        <v>95</v>
      </c>
      <c r="E154" s="133"/>
      <c r="F154" s="133"/>
      <c r="G154" s="133"/>
    </row>
    <row r="155" spans="2:7" ht="19.5" x14ac:dyDescent="0.25">
      <c r="B155" s="28"/>
      <c r="C155" s="129"/>
      <c r="D155" s="133" t="s">
        <v>98</v>
      </c>
      <c r="E155" s="133"/>
      <c r="F155" s="133"/>
      <c r="G155" s="133"/>
    </row>
    <row r="156" spans="2:7" ht="23.25" x14ac:dyDescent="0.25">
      <c r="B156" s="27"/>
      <c r="C156" s="39" t="s">
        <v>56</v>
      </c>
      <c r="D156" s="29">
        <v>6.8</v>
      </c>
      <c r="E156" s="40"/>
      <c r="F156" s="28"/>
      <c r="G156" s="26"/>
    </row>
    <row r="157" spans="2:7" ht="22.5" x14ac:dyDescent="0.25">
      <c r="B157" s="27"/>
      <c r="C157" s="41" t="s">
        <v>57</v>
      </c>
      <c r="D157" s="85">
        <v>1515</v>
      </c>
      <c r="E157" s="134" t="s">
        <v>58</v>
      </c>
      <c r="F157" s="135"/>
      <c r="G157" s="138">
        <f>D158/D157</f>
        <v>8.9683168316831683</v>
      </c>
    </row>
    <row r="158" spans="2:7" ht="22.5" x14ac:dyDescent="0.25">
      <c r="B158" s="27"/>
      <c r="C158" s="41" t="s">
        <v>59</v>
      </c>
      <c r="D158" s="30">
        <v>13587</v>
      </c>
      <c r="E158" s="136"/>
      <c r="F158" s="137"/>
      <c r="G158" s="139"/>
    </row>
    <row r="159" spans="2:7" ht="23.25" x14ac:dyDescent="0.25">
      <c r="B159" s="27"/>
      <c r="C159" s="42"/>
      <c r="D159" s="31"/>
      <c r="E159" s="43"/>
      <c r="F159" s="27"/>
      <c r="G159" s="26"/>
    </row>
    <row r="160" spans="2:7" ht="23.25" x14ac:dyDescent="0.25">
      <c r="B160" s="27"/>
      <c r="C160" s="72" t="s">
        <v>60</v>
      </c>
      <c r="D160" s="78" t="s">
        <v>99</v>
      </c>
      <c r="E160" s="27"/>
      <c r="F160" s="27"/>
      <c r="G160" s="26"/>
    </row>
    <row r="161" spans="2:7" ht="23.25" x14ac:dyDescent="0.25">
      <c r="B161" s="27"/>
      <c r="C161" s="72" t="s">
        <v>61</v>
      </c>
      <c r="D161" s="78">
        <v>50</v>
      </c>
      <c r="E161" s="27"/>
      <c r="F161" s="27"/>
      <c r="G161" s="26"/>
    </row>
    <row r="162" spans="2:7" ht="23.25" x14ac:dyDescent="0.25">
      <c r="B162" s="27"/>
      <c r="C162" s="72" t="s">
        <v>62</v>
      </c>
      <c r="D162" s="73" t="s">
        <v>63</v>
      </c>
      <c r="E162" s="27"/>
      <c r="F162" s="27"/>
      <c r="G162" s="26"/>
    </row>
    <row r="163" spans="2:7" ht="24" thickBot="1" x14ac:dyDescent="0.3">
      <c r="B163" s="27"/>
      <c r="C163" s="27"/>
      <c r="D163" s="27"/>
      <c r="E163" s="27"/>
      <c r="F163" s="27"/>
      <c r="G163" s="26"/>
    </row>
    <row r="164" spans="2:7" ht="48" thickBot="1" x14ac:dyDescent="0.3">
      <c r="B164" s="140" t="s">
        <v>8</v>
      </c>
      <c r="C164" s="141"/>
      <c r="D164" s="32" t="s">
        <v>64</v>
      </c>
      <c r="E164" s="142" t="s">
        <v>65</v>
      </c>
      <c r="F164" s="143"/>
      <c r="G164" s="33" t="s">
        <v>66</v>
      </c>
    </row>
    <row r="165" spans="2:7" ht="24" thickBot="1" x14ac:dyDescent="0.3">
      <c r="B165" s="144" t="s">
        <v>67</v>
      </c>
      <c r="C165" s="145"/>
      <c r="D165" s="55">
        <v>197.93</v>
      </c>
      <c r="E165" s="75">
        <v>6.8</v>
      </c>
      <c r="F165" s="56" t="s">
        <v>7</v>
      </c>
      <c r="G165" s="57">
        <f t="shared" ref="G165:G172" si="4">D165*E165</f>
        <v>1345.924</v>
      </c>
    </row>
    <row r="166" spans="2:7" ht="45.6" customHeight="1" x14ac:dyDescent="0.25">
      <c r="B166" s="146" t="s">
        <v>68</v>
      </c>
      <c r="C166" s="147"/>
      <c r="D166" s="58">
        <v>70.41</v>
      </c>
      <c r="E166" s="79">
        <v>1.1000000000000001</v>
      </c>
      <c r="F166" s="59" t="s">
        <v>9</v>
      </c>
      <c r="G166" s="60">
        <f t="shared" si="4"/>
        <v>77.451000000000008</v>
      </c>
    </row>
    <row r="167" spans="2:7" ht="24" thickBot="1" x14ac:dyDescent="0.3">
      <c r="B167" s="123" t="s">
        <v>69</v>
      </c>
      <c r="C167" s="124"/>
      <c r="D167" s="61">
        <v>222.31</v>
      </c>
      <c r="E167" s="80">
        <v>1.1000000000000001</v>
      </c>
      <c r="F167" s="62" t="s">
        <v>9</v>
      </c>
      <c r="G167" s="63">
        <f t="shared" si="4"/>
        <v>244.54100000000003</v>
      </c>
    </row>
    <row r="168" spans="2:7" ht="24" thickBot="1" x14ac:dyDescent="0.3">
      <c r="B168" s="148" t="s">
        <v>10</v>
      </c>
      <c r="C168" s="149"/>
      <c r="D168" s="64"/>
      <c r="E168" s="64"/>
      <c r="F168" s="65" t="s">
        <v>7</v>
      </c>
      <c r="G168" s="66">
        <f t="shared" si="4"/>
        <v>0</v>
      </c>
    </row>
    <row r="169" spans="2:7" ht="48" customHeight="1" x14ac:dyDescent="0.25">
      <c r="B169" s="146" t="s">
        <v>70</v>
      </c>
      <c r="C169" s="147"/>
      <c r="D169" s="58">
        <v>665.33</v>
      </c>
      <c r="E169" s="58">
        <v>13.6</v>
      </c>
      <c r="F169" s="59" t="s">
        <v>7</v>
      </c>
      <c r="G169" s="60">
        <f t="shared" si="4"/>
        <v>9048.4880000000012</v>
      </c>
    </row>
    <row r="170" spans="2:7" ht="23.25" x14ac:dyDescent="0.25">
      <c r="B170" s="121" t="s">
        <v>71</v>
      </c>
      <c r="C170" s="122"/>
      <c r="D170" s="67"/>
      <c r="E170" s="67"/>
      <c r="F170" s="68" t="s">
        <v>7</v>
      </c>
      <c r="G170" s="69">
        <f t="shared" si="4"/>
        <v>0</v>
      </c>
    </row>
    <row r="171" spans="2:7" ht="23.25" x14ac:dyDescent="0.25">
      <c r="B171" s="121" t="s">
        <v>11</v>
      </c>
      <c r="C171" s="122"/>
      <c r="D171" s="70">
        <v>2425.1</v>
      </c>
      <c r="E171" s="76">
        <v>6.8</v>
      </c>
      <c r="F171" s="68" t="s">
        <v>7</v>
      </c>
      <c r="G171" s="69">
        <f t="shared" si="4"/>
        <v>16490.68</v>
      </c>
    </row>
    <row r="172" spans="2:7" ht="23.25" x14ac:dyDescent="0.25">
      <c r="B172" s="121" t="s">
        <v>72</v>
      </c>
      <c r="C172" s="122"/>
      <c r="D172" s="70">
        <v>1718.79</v>
      </c>
      <c r="E172" s="76">
        <v>6.8</v>
      </c>
      <c r="F172" s="68" t="s">
        <v>7</v>
      </c>
      <c r="G172" s="69">
        <f t="shared" si="4"/>
        <v>11687.771999999999</v>
      </c>
    </row>
    <row r="173" spans="2:7" ht="23.25" x14ac:dyDescent="0.25">
      <c r="B173" s="121" t="s">
        <v>13</v>
      </c>
      <c r="C173" s="122"/>
      <c r="D173" s="70">
        <v>473.91</v>
      </c>
      <c r="E173" s="76">
        <v>6.8</v>
      </c>
      <c r="F173" s="68" t="s">
        <v>7</v>
      </c>
      <c r="G173" s="69">
        <f>D173*E173</f>
        <v>3222.5880000000002</v>
      </c>
    </row>
    <row r="174" spans="2:7" ht="24" thickBot="1" x14ac:dyDescent="0.3">
      <c r="B174" s="123" t="s">
        <v>12</v>
      </c>
      <c r="C174" s="124"/>
      <c r="D174" s="61">
        <v>320.5</v>
      </c>
      <c r="E174" s="61">
        <v>27.2</v>
      </c>
      <c r="F174" s="62" t="s">
        <v>7</v>
      </c>
      <c r="G174" s="71">
        <f>D174*E174</f>
        <v>8717.6</v>
      </c>
    </row>
    <row r="175" spans="2:7" ht="23.25" x14ac:dyDescent="0.25">
      <c r="B175" s="27"/>
      <c r="C175" s="44"/>
      <c r="D175" s="44"/>
      <c r="E175" s="34"/>
      <c r="F175" s="34"/>
      <c r="G175" s="26"/>
    </row>
    <row r="176" spans="2:7" ht="25.5" x14ac:dyDescent="0.25">
      <c r="B176" s="27"/>
      <c r="C176" s="37" t="s">
        <v>73</v>
      </c>
      <c r="D176" s="38"/>
      <c r="E176" s="27"/>
      <c r="F176" s="27"/>
      <c r="G176" s="26"/>
    </row>
    <row r="177" spans="2:7" ht="18.75" x14ac:dyDescent="0.25">
      <c r="B177" s="27"/>
      <c r="C177" s="119" t="s">
        <v>74</v>
      </c>
      <c r="D177" s="45" t="s">
        <v>75</v>
      </c>
      <c r="E177" s="46">
        <f>ROUND((G165+D158)/D158,2)</f>
        <v>1.1000000000000001</v>
      </c>
      <c r="F177" s="46"/>
      <c r="G177" s="28"/>
    </row>
    <row r="178" spans="2:7" ht="23.25" x14ac:dyDescent="0.25">
      <c r="B178" s="27"/>
      <c r="C178" s="119"/>
      <c r="D178" s="45" t="s">
        <v>76</v>
      </c>
      <c r="E178" s="46">
        <f>ROUND((G166+G167+D158)/D158,2)</f>
        <v>1.02</v>
      </c>
      <c r="F178" s="46"/>
      <c r="G178" s="35"/>
    </row>
    <row r="179" spans="2:7" ht="23.25" x14ac:dyDescent="0.25">
      <c r="B179" s="27"/>
      <c r="C179" s="119"/>
      <c r="D179" s="45" t="s">
        <v>77</v>
      </c>
      <c r="E179" s="46">
        <f>ROUND((G168+D158)/D158,2)</f>
        <v>1</v>
      </c>
      <c r="F179" s="28"/>
      <c r="G179" s="35"/>
    </row>
    <row r="180" spans="2:7" ht="23.25" x14ac:dyDescent="0.25">
      <c r="B180" s="27"/>
      <c r="C180" s="119"/>
      <c r="D180" s="47" t="s">
        <v>78</v>
      </c>
      <c r="E180" s="48">
        <f>ROUND((SUM(G169:G174)+D158)/D158,2)</f>
        <v>4.62</v>
      </c>
      <c r="F180" s="28"/>
      <c r="G180" s="35"/>
    </row>
    <row r="181" spans="2:7" ht="25.5" x14ac:dyDescent="0.25">
      <c r="B181" s="27"/>
      <c r="C181" s="27"/>
      <c r="D181" s="49" t="s">
        <v>79</v>
      </c>
      <c r="E181" s="50">
        <f>SUM(E177:E180)-IF(D162="сплошная",3,2)</f>
        <v>4.74</v>
      </c>
      <c r="F181" s="51"/>
      <c r="G181" s="26"/>
    </row>
    <row r="182" spans="2:7" ht="23.25" x14ac:dyDescent="0.25">
      <c r="B182" s="27"/>
      <c r="C182" s="27"/>
      <c r="D182" s="27"/>
      <c r="E182" s="52"/>
      <c r="F182" s="27"/>
      <c r="G182" s="26"/>
    </row>
    <row r="183" spans="2:7" ht="25.5" x14ac:dyDescent="0.35">
      <c r="B183" s="36"/>
      <c r="C183" s="53" t="s">
        <v>80</v>
      </c>
      <c r="D183" s="150">
        <f>E181*D158</f>
        <v>64402.380000000005</v>
      </c>
      <c r="E183" s="150"/>
      <c r="F183" s="27"/>
      <c r="G183" s="26"/>
    </row>
    <row r="184" spans="2:7" ht="18.75" x14ac:dyDescent="0.3">
      <c r="B184" s="27"/>
      <c r="C184" s="54" t="s">
        <v>81</v>
      </c>
      <c r="D184" s="120">
        <f>D183/D157</f>
        <v>42.509821782178221</v>
      </c>
      <c r="E184" s="120"/>
      <c r="F184" s="27"/>
      <c r="G184" s="27"/>
    </row>
    <row r="187" spans="2:7" ht="60.75" x14ac:dyDescent="0.8">
      <c r="B187" s="125" t="s">
        <v>117</v>
      </c>
      <c r="C187" s="125"/>
      <c r="D187" s="125"/>
      <c r="E187" s="125"/>
      <c r="F187" s="125"/>
      <c r="G187" s="125"/>
    </row>
    <row r="188" spans="2:7" ht="18.75" x14ac:dyDescent="0.25">
      <c r="B188" s="126" t="s">
        <v>53</v>
      </c>
      <c r="C188" s="126"/>
      <c r="D188" s="126"/>
      <c r="E188" s="126"/>
      <c r="F188" s="126"/>
      <c r="G188" s="126"/>
    </row>
    <row r="189" spans="2:7" ht="25.5" x14ac:dyDescent="0.25">
      <c r="B189" s="27"/>
      <c r="C189" s="37" t="s">
        <v>54</v>
      </c>
      <c r="D189" s="38"/>
      <c r="E189" s="27"/>
      <c r="F189" s="27"/>
      <c r="G189" s="26"/>
    </row>
    <row r="190" spans="2:7" ht="39.950000000000003" customHeight="1" x14ac:dyDescent="0.25">
      <c r="B190" s="28"/>
      <c r="C190" s="127" t="s">
        <v>55</v>
      </c>
      <c r="D190" s="130" t="s">
        <v>88</v>
      </c>
      <c r="E190" s="131"/>
      <c r="F190" s="131"/>
      <c r="G190" s="132"/>
    </row>
    <row r="191" spans="2:7" ht="19.5" x14ac:dyDescent="0.25">
      <c r="B191" s="28"/>
      <c r="C191" s="128"/>
      <c r="D191" s="133" t="s">
        <v>100</v>
      </c>
      <c r="E191" s="133"/>
      <c r="F191" s="133"/>
      <c r="G191" s="133"/>
    </row>
    <row r="192" spans="2:7" ht="19.5" x14ac:dyDescent="0.25">
      <c r="B192" s="28"/>
      <c r="C192" s="129"/>
      <c r="D192" s="133" t="s">
        <v>101</v>
      </c>
      <c r="E192" s="133"/>
      <c r="F192" s="133"/>
      <c r="G192" s="133"/>
    </row>
    <row r="193" spans="2:7" ht="23.25" x14ac:dyDescent="0.25">
      <c r="B193" s="27"/>
      <c r="C193" s="39" t="s">
        <v>56</v>
      </c>
      <c r="D193" s="29">
        <v>2.2999999999999998</v>
      </c>
      <c r="E193" s="40"/>
      <c r="F193" s="28"/>
      <c r="G193" s="26"/>
    </row>
    <row r="194" spans="2:7" ht="22.5" x14ac:dyDescent="0.25">
      <c r="B194" s="27"/>
      <c r="C194" s="41" t="s">
        <v>57</v>
      </c>
      <c r="D194" s="85">
        <v>248</v>
      </c>
      <c r="E194" s="134" t="s">
        <v>58</v>
      </c>
      <c r="F194" s="135"/>
      <c r="G194" s="138">
        <f>D195/D194</f>
        <v>36.649193548387096</v>
      </c>
    </row>
    <row r="195" spans="2:7" ht="22.5" x14ac:dyDescent="0.25">
      <c r="B195" s="27"/>
      <c r="C195" s="41" t="s">
        <v>59</v>
      </c>
      <c r="D195" s="30">
        <v>9089</v>
      </c>
      <c r="E195" s="136"/>
      <c r="F195" s="137"/>
      <c r="G195" s="139"/>
    </row>
    <row r="196" spans="2:7" ht="23.25" x14ac:dyDescent="0.25">
      <c r="B196" s="27"/>
      <c r="C196" s="42"/>
      <c r="D196" s="31"/>
      <c r="E196" s="43"/>
      <c r="F196" s="27"/>
      <c r="G196" s="26"/>
    </row>
    <row r="197" spans="2:7" ht="23.25" x14ac:dyDescent="0.25">
      <c r="B197" s="27"/>
      <c r="C197" s="72" t="s">
        <v>60</v>
      </c>
      <c r="D197" s="78" t="s">
        <v>102</v>
      </c>
      <c r="E197" s="27"/>
      <c r="F197" s="27"/>
      <c r="G197" s="26"/>
    </row>
    <row r="198" spans="2:7" ht="23.25" x14ac:dyDescent="0.25">
      <c r="B198" s="27"/>
      <c r="C198" s="72" t="s">
        <v>61</v>
      </c>
      <c r="D198" s="78">
        <v>80</v>
      </c>
      <c r="E198" s="27"/>
      <c r="F198" s="27"/>
      <c r="G198" s="26"/>
    </row>
    <row r="199" spans="2:7" ht="23.25" x14ac:dyDescent="0.25">
      <c r="B199" s="27"/>
      <c r="C199" s="72" t="s">
        <v>62</v>
      </c>
      <c r="D199" s="73" t="s">
        <v>63</v>
      </c>
      <c r="E199" s="27"/>
      <c r="F199" s="27"/>
      <c r="G199" s="26"/>
    </row>
    <row r="200" spans="2:7" ht="24" thickBot="1" x14ac:dyDescent="0.3">
      <c r="B200" s="27"/>
      <c r="C200" s="27"/>
      <c r="D200" s="27"/>
      <c r="E200" s="27"/>
      <c r="F200" s="27"/>
      <c r="G200" s="26"/>
    </row>
    <row r="201" spans="2:7" ht="48" thickBot="1" x14ac:dyDescent="0.3">
      <c r="B201" s="140" t="s">
        <v>8</v>
      </c>
      <c r="C201" s="141"/>
      <c r="D201" s="32" t="s">
        <v>64</v>
      </c>
      <c r="E201" s="142" t="s">
        <v>65</v>
      </c>
      <c r="F201" s="143"/>
      <c r="G201" s="33" t="s">
        <v>66</v>
      </c>
    </row>
    <row r="202" spans="2:7" ht="24" thickBot="1" x14ac:dyDescent="0.3">
      <c r="B202" s="144" t="s">
        <v>67</v>
      </c>
      <c r="C202" s="145"/>
      <c r="D202" s="55">
        <v>197.93</v>
      </c>
      <c r="E202" s="75">
        <v>2.2999999999999998</v>
      </c>
      <c r="F202" s="56" t="s">
        <v>7</v>
      </c>
      <c r="G202" s="57">
        <f t="shared" ref="G202:G209" si="5">D202*E202</f>
        <v>455.23899999999998</v>
      </c>
    </row>
    <row r="203" spans="2:7" ht="23.25" x14ac:dyDescent="0.25">
      <c r="B203" s="146" t="s">
        <v>68</v>
      </c>
      <c r="C203" s="147"/>
      <c r="D203" s="58">
        <v>70.41</v>
      </c>
      <c r="E203" s="79">
        <v>0.7</v>
      </c>
      <c r="F203" s="59" t="s">
        <v>9</v>
      </c>
      <c r="G203" s="60">
        <f t="shared" si="5"/>
        <v>49.286999999999992</v>
      </c>
    </row>
    <row r="204" spans="2:7" ht="24" thickBot="1" x14ac:dyDescent="0.3">
      <c r="B204" s="123" t="s">
        <v>69</v>
      </c>
      <c r="C204" s="124"/>
      <c r="D204" s="61">
        <v>222.31</v>
      </c>
      <c r="E204" s="80">
        <v>0.7</v>
      </c>
      <c r="F204" s="62" t="s">
        <v>9</v>
      </c>
      <c r="G204" s="63">
        <f t="shared" si="5"/>
        <v>155.61699999999999</v>
      </c>
    </row>
    <row r="205" spans="2:7" ht="24" thickBot="1" x14ac:dyDescent="0.3">
      <c r="B205" s="148" t="s">
        <v>10</v>
      </c>
      <c r="C205" s="149"/>
      <c r="D205" s="64"/>
      <c r="E205" s="64"/>
      <c r="F205" s="65" t="s">
        <v>7</v>
      </c>
      <c r="G205" s="66">
        <f t="shared" si="5"/>
        <v>0</v>
      </c>
    </row>
    <row r="206" spans="2:7" ht="23.25" x14ac:dyDescent="0.25">
      <c r="B206" s="146" t="s">
        <v>70</v>
      </c>
      <c r="C206" s="147"/>
      <c r="D206" s="58">
        <v>665.33</v>
      </c>
      <c r="E206" s="58">
        <v>4.5999999999999996</v>
      </c>
      <c r="F206" s="59" t="s">
        <v>7</v>
      </c>
      <c r="G206" s="60">
        <f t="shared" si="5"/>
        <v>3060.518</v>
      </c>
    </row>
    <row r="207" spans="2:7" ht="23.25" x14ac:dyDescent="0.25">
      <c r="B207" s="121" t="s">
        <v>71</v>
      </c>
      <c r="C207" s="122"/>
      <c r="D207" s="67"/>
      <c r="E207" s="67"/>
      <c r="F207" s="68" t="s">
        <v>7</v>
      </c>
      <c r="G207" s="69">
        <f t="shared" si="5"/>
        <v>0</v>
      </c>
    </row>
    <row r="208" spans="2:7" ht="23.25" x14ac:dyDescent="0.25">
      <c r="B208" s="121" t="s">
        <v>11</v>
      </c>
      <c r="C208" s="122"/>
      <c r="D208" s="70">
        <v>2425.1</v>
      </c>
      <c r="E208" s="76">
        <v>2.2999999999999998</v>
      </c>
      <c r="F208" s="68" t="s">
        <v>7</v>
      </c>
      <c r="G208" s="69">
        <f t="shared" si="5"/>
        <v>5577.73</v>
      </c>
    </row>
    <row r="209" spans="2:7" ht="23.25" x14ac:dyDescent="0.25">
      <c r="B209" s="121" t="s">
        <v>72</v>
      </c>
      <c r="C209" s="122"/>
      <c r="D209" s="70">
        <v>1718.79</v>
      </c>
      <c r="E209" s="76">
        <v>2.2999999999999998</v>
      </c>
      <c r="F209" s="68" t="s">
        <v>7</v>
      </c>
      <c r="G209" s="69">
        <f t="shared" si="5"/>
        <v>3953.2169999999996</v>
      </c>
    </row>
    <row r="210" spans="2:7" ht="23.25" x14ac:dyDescent="0.25">
      <c r="B210" s="121" t="s">
        <v>13</v>
      </c>
      <c r="C210" s="122"/>
      <c r="D210" s="70">
        <v>473.91</v>
      </c>
      <c r="E210" s="76">
        <v>2.2999999999999998</v>
      </c>
      <c r="F210" s="68" t="s">
        <v>7</v>
      </c>
      <c r="G210" s="69">
        <f>D210*E210</f>
        <v>1089.9929999999999</v>
      </c>
    </row>
    <row r="211" spans="2:7" ht="24" thickBot="1" x14ac:dyDescent="0.3">
      <c r="B211" s="123" t="s">
        <v>12</v>
      </c>
      <c r="C211" s="124"/>
      <c r="D211" s="61">
        <v>320.5</v>
      </c>
      <c r="E211" s="61">
        <v>9.1999999999999993</v>
      </c>
      <c r="F211" s="62" t="s">
        <v>7</v>
      </c>
      <c r="G211" s="71">
        <f>D211*E211</f>
        <v>2948.6</v>
      </c>
    </row>
    <row r="212" spans="2:7" ht="23.25" x14ac:dyDescent="0.25">
      <c r="B212" s="27"/>
      <c r="C212" s="44"/>
      <c r="D212" s="44"/>
      <c r="E212" s="34"/>
      <c r="F212" s="34"/>
      <c r="G212" s="26"/>
    </row>
    <row r="213" spans="2:7" ht="25.5" x14ac:dyDescent="0.25">
      <c r="B213" s="27"/>
      <c r="C213" s="37" t="s">
        <v>73</v>
      </c>
      <c r="D213" s="38"/>
      <c r="E213" s="27"/>
      <c r="F213" s="27"/>
      <c r="G213" s="26"/>
    </row>
    <row r="214" spans="2:7" ht="18.75" x14ac:dyDescent="0.25">
      <c r="B214" s="27"/>
      <c r="C214" s="119" t="s">
        <v>74</v>
      </c>
      <c r="D214" s="74" t="s">
        <v>75</v>
      </c>
      <c r="E214" s="46">
        <f>ROUND((G202+D195)/D195,2)</f>
        <v>1.05</v>
      </c>
      <c r="F214" s="46"/>
      <c r="G214" s="28"/>
    </row>
    <row r="215" spans="2:7" ht="23.25" x14ac:dyDescent="0.25">
      <c r="B215" s="27"/>
      <c r="C215" s="119"/>
      <c r="D215" s="74" t="s">
        <v>76</v>
      </c>
      <c r="E215" s="46">
        <f>ROUND((G203+G204+D195)/D195,2)</f>
        <v>1.02</v>
      </c>
      <c r="F215" s="46"/>
      <c r="G215" s="35"/>
    </row>
    <row r="216" spans="2:7" ht="23.25" x14ac:dyDescent="0.25">
      <c r="B216" s="27"/>
      <c r="C216" s="119"/>
      <c r="D216" s="74" t="s">
        <v>77</v>
      </c>
      <c r="E216" s="46">
        <f>ROUND((G205+D195)/D195,2)</f>
        <v>1</v>
      </c>
      <c r="F216" s="28"/>
      <c r="G216" s="35"/>
    </row>
    <row r="217" spans="2:7" ht="23.25" x14ac:dyDescent="0.25">
      <c r="B217" s="27"/>
      <c r="C217" s="119"/>
      <c r="D217" s="47" t="s">
        <v>78</v>
      </c>
      <c r="E217" s="48">
        <f>ROUND((SUM(G206:G211)+D195)/D195,2)</f>
        <v>2.83</v>
      </c>
      <c r="F217" s="28"/>
      <c r="G217" s="35"/>
    </row>
    <row r="218" spans="2:7" ht="25.5" x14ac:dyDescent="0.25">
      <c r="B218" s="27"/>
      <c r="C218" s="27"/>
      <c r="D218" s="49" t="s">
        <v>79</v>
      </c>
      <c r="E218" s="50">
        <f>SUM(E214:E217)-IF(D199="сплошная",3,2)</f>
        <v>2.9000000000000004</v>
      </c>
      <c r="F218" s="51"/>
      <c r="G218" s="26"/>
    </row>
    <row r="219" spans="2:7" ht="23.25" x14ac:dyDescent="0.25">
      <c r="B219" s="27"/>
      <c r="C219" s="27"/>
      <c r="D219" s="27"/>
      <c r="E219" s="52"/>
      <c r="F219" s="27"/>
      <c r="G219" s="26"/>
    </row>
    <row r="220" spans="2:7" ht="25.5" x14ac:dyDescent="0.35">
      <c r="B220" s="36"/>
      <c r="C220" s="53" t="s">
        <v>80</v>
      </c>
      <c r="D220" s="150">
        <f>E218*D195</f>
        <v>26358.100000000002</v>
      </c>
      <c r="E220" s="150"/>
      <c r="F220" s="27"/>
      <c r="G220" s="26"/>
    </row>
    <row r="221" spans="2:7" ht="18.75" x14ac:dyDescent="0.3">
      <c r="B221" s="27"/>
      <c r="C221" s="54" t="s">
        <v>81</v>
      </c>
      <c r="D221" s="120">
        <f>D220/D194</f>
        <v>106.28266129032259</v>
      </c>
      <c r="E221" s="120"/>
      <c r="F221" s="27"/>
      <c r="G221" s="27"/>
    </row>
    <row r="224" spans="2:7" ht="60.75" x14ac:dyDescent="0.8">
      <c r="B224" s="125" t="s">
        <v>118</v>
      </c>
      <c r="C224" s="125"/>
      <c r="D224" s="125"/>
      <c r="E224" s="125"/>
      <c r="F224" s="125"/>
      <c r="G224" s="125"/>
    </row>
    <row r="225" spans="2:7" ht="18.75" x14ac:dyDescent="0.25">
      <c r="B225" s="126" t="s">
        <v>53</v>
      </c>
      <c r="C225" s="126"/>
      <c r="D225" s="126"/>
      <c r="E225" s="126"/>
      <c r="F225" s="126"/>
      <c r="G225" s="126"/>
    </row>
    <row r="226" spans="2:7" ht="25.5" x14ac:dyDescent="0.25">
      <c r="B226" s="27"/>
      <c r="C226" s="37" t="s">
        <v>54</v>
      </c>
      <c r="D226" s="38"/>
      <c r="E226" s="27"/>
      <c r="F226" s="27"/>
      <c r="G226" s="26"/>
    </row>
    <row r="227" spans="2:7" ht="39.950000000000003" customHeight="1" x14ac:dyDescent="0.25">
      <c r="B227" s="28"/>
      <c r="C227" s="127" t="s">
        <v>55</v>
      </c>
      <c r="D227" s="130" t="s">
        <v>88</v>
      </c>
      <c r="E227" s="131"/>
      <c r="F227" s="131"/>
      <c r="G227" s="132"/>
    </row>
    <row r="228" spans="2:7" ht="19.5" x14ac:dyDescent="0.25">
      <c r="B228" s="28"/>
      <c r="C228" s="128"/>
      <c r="D228" s="133" t="s">
        <v>100</v>
      </c>
      <c r="E228" s="133"/>
      <c r="F228" s="133"/>
      <c r="G228" s="133"/>
    </row>
    <row r="229" spans="2:7" ht="19.5" x14ac:dyDescent="0.25">
      <c r="B229" s="28"/>
      <c r="C229" s="129"/>
      <c r="D229" s="133" t="s">
        <v>103</v>
      </c>
      <c r="E229" s="133"/>
      <c r="F229" s="133"/>
      <c r="G229" s="133"/>
    </row>
    <row r="230" spans="2:7" ht="23.25" x14ac:dyDescent="0.25">
      <c r="B230" s="27"/>
      <c r="C230" s="39" t="s">
        <v>56</v>
      </c>
      <c r="D230" s="29">
        <v>2.4</v>
      </c>
      <c r="E230" s="40"/>
      <c r="F230" s="28"/>
      <c r="G230" s="26"/>
    </row>
    <row r="231" spans="2:7" ht="22.5" x14ac:dyDescent="0.25">
      <c r="B231" s="27"/>
      <c r="C231" s="41" t="s">
        <v>57</v>
      </c>
      <c r="D231" s="85">
        <v>382</v>
      </c>
      <c r="E231" s="134" t="s">
        <v>58</v>
      </c>
      <c r="F231" s="135"/>
      <c r="G231" s="138">
        <f>D232/D231</f>
        <v>51.52094240837696</v>
      </c>
    </row>
    <row r="232" spans="2:7" ht="22.5" x14ac:dyDescent="0.25">
      <c r="B232" s="27"/>
      <c r="C232" s="41" t="s">
        <v>59</v>
      </c>
      <c r="D232" s="30">
        <v>19681</v>
      </c>
      <c r="E232" s="136"/>
      <c r="F232" s="137"/>
      <c r="G232" s="139"/>
    </row>
    <row r="233" spans="2:7" ht="23.25" x14ac:dyDescent="0.25">
      <c r="B233" s="27"/>
      <c r="C233" s="42"/>
      <c r="D233" s="31"/>
      <c r="E233" s="43"/>
      <c r="F233" s="27"/>
      <c r="G233" s="26"/>
    </row>
    <row r="234" spans="2:7" ht="23.25" x14ac:dyDescent="0.25">
      <c r="B234" s="27"/>
      <c r="C234" s="72" t="s">
        <v>60</v>
      </c>
      <c r="D234" s="78" t="s">
        <v>104</v>
      </c>
      <c r="E234" s="27"/>
      <c r="F234" s="27"/>
      <c r="G234" s="26"/>
    </row>
    <row r="235" spans="2:7" ht="23.25" x14ac:dyDescent="0.25">
      <c r="B235" s="27"/>
      <c r="C235" s="72" t="s">
        <v>61</v>
      </c>
      <c r="D235" s="78">
        <v>65</v>
      </c>
      <c r="E235" s="27"/>
      <c r="F235" s="27"/>
      <c r="G235" s="26"/>
    </row>
    <row r="236" spans="2:7" ht="23.25" x14ac:dyDescent="0.25">
      <c r="B236" s="27"/>
      <c r="C236" s="72" t="s">
        <v>62</v>
      </c>
      <c r="D236" s="73" t="s">
        <v>63</v>
      </c>
      <c r="E236" s="27"/>
      <c r="F236" s="27"/>
      <c r="G236" s="26"/>
    </row>
    <row r="237" spans="2:7" ht="24" thickBot="1" x14ac:dyDescent="0.3">
      <c r="B237" s="27"/>
      <c r="C237" s="27"/>
      <c r="D237" s="27"/>
      <c r="E237" s="27"/>
      <c r="F237" s="27"/>
      <c r="G237" s="26"/>
    </row>
    <row r="238" spans="2:7" ht="48" thickBot="1" x14ac:dyDescent="0.3">
      <c r="B238" s="140" t="s">
        <v>8</v>
      </c>
      <c r="C238" s="141"/>
      <c r="D238" s="32" t="s">
        <v>64</v>
      </c>
      <c r="E238" s="142" t="s">
        <v>65</v>
      </c>
      <c r="F238" s="143"/>
      <c r="G238" s="33" t="s">
        <v>66</v>
      </c>
    </row>
    <row r="239" spans="2:7" ht="24" thickBot="1" x14ac:dyDescent="0.3">
      <c r="B239" s="144" t="s">
        <v>67</v>
      </c>
      <c r="C239" s="145"/>
      <c r="D239" s="55">
        <v>197.93</v>
      </c>
      <c r="E239" s="75">
        <v>2.4</v>
      </c>
      <c r="F239" s="56" t="s">
        <v>7</v>
      </c>
      <c r="G239" s="57">
        <f t="shared" ref="G239:G246" si="6">D239*E239</f>
        <v>475.03199999999998</v>
      </c>
    </row>
    <row r="240" spans="2:7" ht="23.25" x14ac:dyDescent="0.25">
      <c r="B240" s="146" t="s">
        <v>68</v>
      </c>
      <c r="C240" s="147"/>
      <c r="D240" s="58">
        <v>70.41</v>
      </c>
      <c r="E240" s="79">
        <v>0.6</v>
      </c>
      <c r="F240" s="59" t="s">
        <v>9</v>
      </c>
      <c r="G240" s="60">
        <f t="shared" si="6"/>
        <v>42.245999999999995</v>
      </c>
    </row>
    <row r="241" spans="2:7" ht="24" thickBot="1" x14ac:dyDescent="0.3">
      <c r="B241" s="123" t="s">
        <v>69</v>
      </c>
      <c r="C241" s="124"/>
      <c r="D241" s="61">
        <v>222.31</v>
      </c>
      <c r="E241" s="80">
        <v>0.6</v>
      </c>
      <c r="F241" s="62" t="s">
        <v>9</v>
      </c>
      <c r="G241" s="63">
        <f t="shared" si="6"/>
        <v>133.386</v>
      </c>
    </row>
    <row r="242" spans="2:7" ht="24" thickBot="1" x14ac:dyDescent="0.3">
      <c r="B242" s="148" t="s">
        <v>10</v>
      </c>
      <c r="C242" s="149"/>
      <c r="D242" s="64"/>
      <c r="E242" s="64"/>
      <c r="F242" s="65" t="s">
        <v>7</v>
      </c>
      <c r="G242" s="66">
        <f t="shared" si="6"/>
        <v>0</v>
      </c>
    </row>
    <row r="243" spans="2:7" ht="23.25" x14ac:dyDescent="0.25">
      <c r="B243" s="146" t="s">
        <v>70</v>
      </c>
      <c r="C243" s="147"/>
      <c r="D243" s="58">
        <v>665.33</v>
      </c>
      <c r="E243" s="58">
        <v>4.8</v>
      </c>
      <c r="F243" s="59" t="s">
        <v>7</v>
      </c>
      <c r="G243" s="60">
        <f t="shared" si="6"/>
        <v>3193.5840000000003</v>
      </c>
    </row>
    <row r="244" spans="2:7" ht="23.25" x14ac:dyDescent="0.25">
      <c r="B244" s="121" t="s">
        <v>71</v>
      </c>
      <c r="C244" s="122"/>
      <c r="D244" s="67"/>
      <c r="E244" s="67"/>
      <c r="F244" s="68" t="s">
        <v>7</v>
      </c>
      <c r="G244" s="69">
        <f t="shared" si="6"/>
        <v>0</v>
      </c>
    </row>
    <row r="245" spans="2:7" ht="23.25" x14ac:dyDescent="0.25">
      <c r="B245" s="121" t="s">
        <v>11</v>
      </c>
      <c r="C245" s="122"/>
      <c r="D245" s="70">
        <v>2425.1</v>
      </c>
      <c r="E245" s="76">
        <v>2.4</v>
      </c>
      <c r="F245" s="68" t="s">
        <v>7</v>
      </c>
      <c r="G245" s="69">
        <f t="shared" si="6"/>
        <v>5820.24</v>
      </c>
    </row>
    <row r="246" spans="2:7" ht="23.25" x14ac:dyDescent="0.25">
      <c r="B246" s="121" t="s">
        <v>72</v>
      </c>
      <c r="C246" s="122"/>
      <c r="D246" s="70">
        <v>1718.79</v>
      </c>
      <c r="E246" s="76">
        <v>2.4</v>
      </c>
      <c r="F246" s="68" t="s">
        <v>7</v>
      </c>
      <c r="G246" s="69">
        <f t="shared" si="6"/>
        <v>4125.0959999999995</v>
      </c>
    </row>
    <row r="247" spans="2:7" ht="23.25" x14ac:dyDescent="0.25">
      <c r="B247" s="121" t="s">
        <v>13</v>
      </c>
      <c r="C247" s="122"/>
      <c r="D247" s="70">
        <v>473.91</v>
      </c>
      <c r="E247" s="76">
        <v>2.4</v>
      </c>
      <c r="F247" s="68" t="s">
        <v>7</v>
      </c>
      <c r="G247" s="69">
        <f>D247*E247</f>
        <v>1137.384</v>
      </c>
    </row>
    <row r="248" spans="2:7" ht="24" thickBot="1" x14ac:dyDescent="0.3">
      <c r="B248" s="123" t="s">
        <v>12</v>
      </c>
      <c r="C248" s="124"/>
      <c r="D248" s="61">
        <v>320.5</v>
      </c>
      <c r="E248" s="61">
        <v>9.6</v>
      </c>
      <c r="F248" s="62" t="s">
        <v>7</v>
      </c>
      <c r="G248" s="71">
        <f>D248*E248</f>
        <v>3076.7999999999997</v>
      </c>
    </row>
    <row r="249" spans="2:7" ht="23.25" x14ac:dyDescent="0.25">
      <c r="B249" s="27"/>
      <c r="C249" s="44"/>
      <c r="D249" s="44"/>
      <c r="E249" s="34"/>
      <c r="F249" s="34"/>
      <c r="G249" s="26"/>
    </row>
    <row r="250" spans="2:7" ht="25.5" x14ac:dyDescent="0.25">
      <c r="B250" s="27"/>
      <c r="C250" s="37" t="s">
        <v>73</v>
      </c>
      <c r="D250" s="38"/>
      <c r="E250" s="27"/>
      <c r="F250" s="27"/>
      <c r="G250" s="26"/>
    </row>
    <row r="251" spans="2:7" ht="18.75" x14ac:dyDescent="0.25">
      <c r="B251" s="27"/>
      <c r="C251" s="119" t="s">
        <v>74</v>
      </c>
      <c r="D251" s="74" t="s">
        <v>75</v>
      </c>
      <c r="E251" s="46">
        <f>ROUND((G239+D232)/D232,2)</f>
        <v>1.02</v>
      </c>
      <c r="F251" s="46"/>
      <c r="G251" s="28"/>
    </row>
    <row r="252" spans="2:7" ht="23.25" x14ac:dyDescent="0.25">
      <c r="B252" s="27"/>
      <c r="C252" s="119"/>
      <c r="D252" s="74" t="s">
        <v>76</v>
      </c>
      <c r="E252" s="46">
        <f>ROUND((G240+G241+D232)/D232,2)</f>
        <v>1.01</v>
      </c>
      <c r="F252" s="46"/>
      <c r="G252" s="35"/>
    </row>
    <row r="253" spans="2:7" ht="23.25" x14ac:dyDescent="0.25">
      <c r="B253" s="27"/>
      <c r="C253" s="119"/>
      <c r="D253" s="74" t="s">
        <v>77</v>
      </c>
      <c r="E253" s="46">
        <f>ROUND((G242+D232)/D232,2)</f>
        <v>1</v>
      </c>
      <c r="F253" s="28"/>
      <c r="G253" s="35"/>
    </row>
    <row r="254" spans="2:7" ht="23.25" x14ac:dyDescent="0.25">
      <c r="B254" s="27"/>
      <c r="C254" s="119"/>
      <c r="D254" s="47" t="s">
        <v>78</v>
      </c>
      <c r="E254" s="48">
        <f>ROUND((SUM(G243:G248)+D232)/D232,2)</f>
        <v>1.88</v>
      </c>
      <c r="F254" s="28"/>
      <c r="G254" s="35"/>
    </row>
    <row r="255" spans="2:7" ht="25.5" x14ac:dyDescent="0.25">
      <c r="B255" s="27"/>
      <c r="C255" s="27"/>
      <c r="D255" s="49" t="s">
        <v>79</v>
      </c>
      <c r="E255" s="50">
        <f>SUM(E251:E254)-IF(D236="сплошная",3,2)</f>
        <v>1.9100000000000001</v>
      </c>
      <c r="F255" s="51"/>
      <c r="G255" s="26"/>
    </row>
    <row r="256" spans="2:7" ht="23.25" x14ac:dyDescent="0.25">
      <c r="B256" s="27"/>
      <c r="C256" s="27"/>
      <c r="D256" s="27"/>
      <c r="E256" s="52"/>
      <c r="F256" s="27"/>
      <c r="G256" s="26"/>
    </row>
    <row r="257" spans="2:7" ht="25.5" x14ac:dyDescent="0.35">
      <c r="B257" s="36"/>
      <c r="C257" s="53" t="s">
        <v>80</v>
      </c>
      <c r="D257" s="150">
        <f>E255*D232</f>
        <v>37590.710000000006</v>
      </c>
      <c r="E257" s="150"/>
      <c r="F257" s="27"/>
      <c r="G257" s="26"/>
    </row>
    <row r="258" spans="2:7" ht="18.75" x14ac:dyDescent="0.3">
      <c r="B258" s="27"/>
      <c r="C258" s="54" t="s">
        <v>81</v>
      </c>
      <c r="D258" s="120">
        <f>D257/D231</f>
        <v>98.405000000000015</v>
      </c>
      <c r="E258" s="120"/>
      <c r="F258" s="27"/>
      <c r="G258" s="27"/>
    </row>
    <row r="261" spans="2:7" ht="60.75" x14ac:dyDescent="0.8">
      <c r="B261" s="125" t="s">
        <v>119</v>
      </c>
      <c r="C261" s="125"/>
      <c r="D261" s="125"/>
      <c r="E261" s="125"/>
      <c r="F261" s="125"/>
      <c r="G261" s="125"/>
    </row>
    <row r="262" spans="2:7" ht="18.75" x14ac:dyDescent="0.25">
      <c r="B262" s="126" t="s">
        <v>53</v>
      </c>
      <c r="C262" s="126"/>
      <c r="D262" s="126"/>
      <c r="E262" s="126"/>
      <c r="F262" s="126"/>
      <c r="G262" s="126"/>
    </row>
    <row r="263" spans="2:7" ht="25.5" x14ac:dyDescent="0.25">
      <c r="B263" s="27"/>
      <c r="C263" s="37" t="s">
        <v>54</v>
      </c>
      <c r="D263" s="38"/>
      <c r="E263" s="27"/>
      <c r="F263" s="27"/>
      <c r="G263" s="26"/>
    </row>
    <row r="264" spans="2:7" ht="39.950000000000003" customHeight="1" x14ac:dyDescent="0.25">
      <c r="B264" s="28"/>
      <c r="C264" s="127" t="s">
        <v>55</v>
      </c>
      <c r="D264" s="130" t="s">
        <v>88</v>
      </c>
      <c r="E264" s="131"/>
      <c r="F264" s="131"/>
      <c r="G264" s="132"/>
    </row>
    <row r="265" spans="2:7" ht="19.5" x14ac:dyDescent="0.25">
      <c r="B265" s="28"/>
      <c r="C265" s="128"/>
      <c r="D265" s="133" t="s">
        <v>100</v>
      </c>
      <c r="E265" s="133"/>
      <c r="F265" s="133"/>
      <c r="G265" s="133"/>
    </row>
    <row r="266" spans="2:7" ht="19.5" x14ac:dyDescent="0.25">
      <c r="B266" s="28"/>
      <c r="C266" s="129"/>
      <c r="D266" s="133" t="s">
        <v>105</v>
      </c>
      <c r="E266" s="133"/>
      <c r="F266" s="133"/>
      <c r="G266" s="133"/>
    </row>
    <row r="267" spans="2:7" ht="23.25" x14ac:dyDescent="0.25">
      <c r="B267" s="27"/>
      <c r="C267" s="39" t="s">
        <v>56</v>
      </c>
      <c r="D267" s="29">
        <v>3.2</v>
      </c>
      <c r="E267" s="40"/>
      <c r="F267" s="28"/>
      <c r="G267" s="26"/>
    </row>
    <row r="268" spans="2:7" ht="22.5" x14ac:dyDescent="0.25">
      <c r="B268" s="27"/>
      <c r="C268" s="41" t="s">
        <v>57</v>
      </c>
      <c r="D268" s="85">
        <v>639</v>
      </c>
      <c r="E268" s="134" t="s">
        <v>58</v>
      </c>
      <c r="F268" s="135"/>
      <c r="G268" s="138">
        <f>D269/D268</f>
        <v>48.486697965571203</v>
      </c>
    </row>
    <row r="269" spans="2:7" ht="22.5" x14ac:dyDescent="0.25">
      <c r="B269" s="27"/>
      <c r="C269" s="41" t="s">
        <v>59</v>
      </c>
      <c r="D269" s="30">
        <v>30983</v>
      </c>
      <c r="E269" s="136"/>
      <c r="F269" s="137"/>
      <c r="G269" s="139"/>
    </row>
    <row r="270" spans="2:7" ht="23.25" x14ac:dyDescent="0.25">
      <c r="B270" s="27"/>
      <c r="C270" s="42"/>
      <c r="D270" s="31"/>
      <c r="E270" s="43"/>
      <c r="F270" s="27"/>
      <c r="G270" s="26"/>
    </row>
    <row r="271" spans="2:7" ht="23.25" x14ac:dyDescent="0.25">
      <c r="B271" s="27"/>
      <c r="C271" s="72" t="s">
        <v>60</v>
      </c>
      <c r="D271" s="78" t="s">
        <v>106</v>
      </c>
      <c r="E271" s="27"/>
      <c r="F271" s="27"/>
      <c r="G271" s="26"/>
    </row>
    <row r="272" spans="2:7" ht="23.25" x14ac:dyDescent="0.25">
      <c r="B272" s="27"/>
      <c r="C272" s="72" t="s">
        <v>61</v>
      </c>
      <c r="D272" s="78">
        <v>60</v>
      </c>
      <c r="E272" s="27"/>
      <c r="F272" s="27"/>
      <c r="G272" s="26"/>
    </row>
    <row r="273" spans="2:7" ht="23.25" x14ac:dyDescent="0.25">
      <c r="B273" s="27"/>
      <c r="C273" s="72" t="s">
        <v>62</v>
      </c>
      <c r="D273" s="73" t="s">
        <v>63</v>
      </c>
      <c r="E273" s="27"/>
      <c r="F273" s="27"/>
      <c r="G273" s="26"/>
    </row>
    <row r="274" spans="2:7" ht="24" thickBot="1" x14ac:dyDescent="0.3">
      <c r="B274" s="27"/>
      <c r="C274" s="27"/>
      <c r="D274" s="27"/>
      <c r="E274" s="27"/>
      <c r="F274" s="27"/>
      <c r="G274" s="26"/>
    </row>
    <row r="275" spans="2:7" ht="48" thickBot="1" x14ac:dyDescent="0.3">
      <c r="B275" s="140" t="s">
        <v>8</v>
      </c>
      <c r="C275" s="141"/>
      <c r="D275" s="32" t="s">
        <v>64</v>
      </c>
      <c r="E275" s="142" t="s">
        <v>65</v>
      </c>
      <c r="F275" s="143"/>
      <c r="G275" s="33" t="s">
        <v>66</v>
      </c>
    </row>
    <row r="276" spans="2:7" ht="24" thickBot="1" x14ac:dyDescent="0.3">
      <c r="B276" s="144" t="s">
        <v>67</v>
      </c>
      <c r="C276" s="145"/>
      <c r="D276" s="55">
        <v>197.93</v>
      </c>
      <c r="E276" s="75">
        <v>3.2</v>
      </c>
      <c r="F276" s="56" t="s">
        <v>7</v>
      </c>
      <c r="G276" s="57">
        <f t="shared" ref="G276:G283" si="7">D276*E276</f>
        <v>633.37600000000009</v>
      </c>
    </row>
    <row r="277" spans="2:7" ht="23.25" x14ac:dyDescent="0.25">
      <c r="B277" s="146" t="s">
        <v>68</v>
      </c>
      <c r="C277" s="147"/>
      <c r="D277" s="58">
        <v>70.41</v>
      </c>
      <c r="E277" s="79">
        <v>0.9</v>
      </c>
      <c r="F277" s="59" t="s">
        <v>9</v>
      </c>
      <c r="G277" s="60">
        <f t="shared" si="7"/>
        <v>63.369</v>
      </c>
    </row>
    <row r="278" spans="2:7" ht="24" thickBot="1" x14ac:dyDescent="0.3">
      <c r="B278" s="123" t="s">
        <v>69</v>
      </c>
      <c r="C278" s="124"/>
      <c r="D278" s="61">
        <v>222.31</v>
      </c>
      <c r="E278" s="80">
        <v>0.9</v>
      </c>
      <c r="F278" s="62" t="s">
        <v>9</v>
      </c>
      <c r="G278" s="63">
        <f t="shared" si="7"/>
        <v>200.07900000000001</v>
      </c>
    </row>
    <row r="279" spans="2:7" ht="24" thickBot="1" x14ac:dyDescent="0.3">
      <c r="B279" s="148" t="s">
        <v>10</v>
      </c>
      <c r="C279" s="149"/>
      <c r="D279" s="64"/>
      <c r="E279" s="64"/>
      <c r="F279" s="65" t="s">
        <v>7</v>
      </c>
      <c r="G279" s="66">
        <f t="shared" si="7"/>
        <v>0</v>
      </c>
    </row>
    <row r="280" spans="2:7" ht="23.25" x14ac:dyDescent="0.25">
      <c r="B280" s="146" t="s">
        <v>70</v>
      </c>
      <c r="C280" s="147"/>
      <c r="D280" s="58">
        <v>665.33</v>
      </c>
      <c r="E280" s="58">
        <v>6.4</v>
      </c>
      <c r="F280" s="59" t="s">
        <v>7</v>
      </c>
      <c r="G280" s="60">
        <f t="shared" si="7"/>
        <v>4258.1120000000001</v>
      </c>
    </row>
    <row r="281" spans="2:7" ht="23.25" x14ac:dyDescent="0.25">
      <c r="B281" s="121" t="s">
        <v>71</v>
      </c>
      <c r="C281" s="122"/>
      <c r="D281" s="67"/>
      <c r="E281" s="67"/>
      <c r="F281" s="68" t="s">
        <v>7</v>
      </c>
      <c r="G281" s="69">
        <f t="shared" si="7"/>
        <v>0</v>
      </c>
    </row>
    <row r="282" spans="2:7" ht="23.25" x14ac:dyDescent="0.25">
      <c r="B282" s="121" t="s">
        <v>11</v>
      </c>
      <c r="C282" s="122"/>
      <c r="D282" s="70">
        <v>2425.1</v>
      </c>
      <c r="E282" s="76">
        <v>3.2</v>
      </c>
      <c r="F282" s="68" t="s">
        <v>7</v>
      </c>
      <c r="G282" s="69">
        <f t="shared" si="7"/>
        <v>7760.32</v>
      </c>
    </row>
    <row r="283" spans="2:7" ht="23.25" x14ac:dyDescent="0.25">
      <c r="B283" s="121" t="s">
        <v>72</v>
      </c>
      <c r="C283" s="122"/>
      <c r="D283" s="70">
        <v>1718.79</v>
      </c>
      <c r="E283" s="76">
        <v>3.2</v>
      </c>
      <c r="F283" s="68" t="s">
        <v>7</v>
      </c>
      <c r="G283" s="69">
        <f t="shared" si="7"/>
        <v>5500.1280000000006</v>
      </c>
    </row>
    <row r="284" spans="2:7" ht="23.25" x14ac:dyDescent="0.25">
      <c r="B284" s="121" t="s">
        <v>13</v>
      </c>
      <c r="C284" s="122"/>
      <c r="D284" s="70">
        <v>473.91</v>
      </c>
      <c r="E284" s="76">
        <v>3.2</v>
      </c>
      <c r="F284" s="68" t="s">
        <v>7</v>
      </c>
      <c r="G284" s="69">
        <f>D284*E284</f>
        <v>1516.5120000000002</v>
      </c>
    </row>
    <row r="285" spans="2:7" ht="24" thickBot="1" x14ac:dyDescent="0.3">
      <c r="B285" s="123" t="s">
        <v>12</v>
      </c>
      <c r="C285" s="124"/>
      <c r="D285" s="61">
        <v>320.5</v>
      </c>
      <c r="E285" s="61">
        <v>12.8</v>
      </c>
      <c r="F285" s="62" t="s">
        <v>7</v>
      </c>
      <c r="G285" s="71">
        <f>D285*E285</f>
        <v>4102.4000000000005</v>
      </c>
    </row>
    <row r="286" spans="2:7" ht="23.25" x14ac:dyDescent="0.25">
      <c r="B286" s="27"/>
      <c r="C286" s="44"/>
      <c r="D286" s="44"/>
      <c r="E286" s="34"/>
      <c r="F286" s="34"/>
      <c r="G286" s="26"/>
    </row>
    <row r="287" spans="2:7" ht="25.5" x14ac:dyDescent="0.25">
      <c r="B287" s="27"/>
      <c r="C287" s="37" t="s">
        <v>73</v>
      </c>
      <c r="D287" s="38"/>
      <c r="E287" s="27"/>
      <c r="F287" s="27"/>
      <c r="G287" s="26"/>
    </row>
    <row r="288" spans="2:7" ht="18.75" x14ac:dyDescent="0.25">
      <c r="B288" s="27"/>
      <c r="C288" s="119" t="s">
        <v>74</v>
      </c>
      <c r="D288" s="74" t="s">
        <v>75</v>
      </c>
      <c r="E288" s="46">
        <f>ROUND((G276+D269)/D269,2)</f>
        <v>1.02</v>
      </c>
      <c r="F288" s="46"/>
      <c r="G288" s="28"/>
    </row>
    <row r="289" spans="2:9" ht="23.25" x14ac:dyDescent="0.25">
      <c r="B289" s="27"/>
      <c r="C289" s="119"/>
      <c r="D289" s="74" t="s">
        <v>76</v>
      </c>
      <c r="E289" s="46">
        <f>ROUND((G277+G278+D269)/D269,2)</f>
        <v>1.01</v>
      </c>
      <c r="F289" s="46"/>
      <c r="G289" s="35"/>
    </row>
    <row r="290" spans="2:9" ht="23.25" x14ac:dyDescent="0.25">
      <c r="B290" s="27"/>
      <c r="C290" s="119"/>
      <c r="D290" s="74" t="s">
        <v>77</v>
      </c>
      <c r="E290" s="46">
        <f>ROUND((G279+D269)/D269,2)</f>
        <v>1</v>
      </c>
      <c r="F290" s="28"/>
      <c r="G290" s="35"/>
    </row>
    <row r="291" spans="2:9" ht="23.25" x14ac:dyDescent="0.25">
      <c r="B291" s="27"/>
      <c r="C291" s="119"/>
      <c r="D291" s="47" t="s">
        <v>78</v>
      </c>
      <c r="E291" s="48">
        <f>ROUND((SUM(G280:G285)+D269)/D269,2)</f>
        <v>1.75</v>
      </c>
      <c r="F291" s="28"/>
      <c r="G291" s="35"/>
    </row>
    <row r="292" spans="2:9" ht="25.5" x14ac:dyDescent="0.25">
      <c r="B292" s="27"/>
      <c r="C292" s="27"/>
      <c r="D292" s="49" t="s">
        <v>79</v>
      </c>
      <c r="E292" s="50">
        <f>SUM(E288:E291)-IF(D273="сплошная",3,2)</f>
        <v>1.7800000000000002</v>
      </c>
      <c r="F292" s="51"/>
      <c r="G292" s="26"/>
    </row>
    <row r="293" spans="2:9" ht="23.25" x14ac:dyDescent="0.25">
      <c r="B293" s="27"/>
      <c r="C293" s="27"/>
      <c r="D293" s="27"/>
      <c r="E293" s="52"/>
      <c r="F293" s="27"/>
      <c r="G293" s="26"/>
    </row>
    <row r="294" spans="2:9" ht="25.5" x14ac:dyDescent="0.35">
      <c r="B294" s="36"/>
      <c r="C294" s="53" t="s">
        <v>80</v>
      </c>
      <c r="D294" s="150">
        <f>E292*D269</f>
        <v>55149.740000000005</v>
      </c>
      <c r="E294" s="150"/>
      <c r="F294" s="27"/>
      <c r="G294" s="26"/>
    </row>
    <row r="295" spans="2:9" ht="18.75" x14ac:dyDescent="0.3">
      <c r="B295" s="27"/>
      <c r="C295" s="54" t="s">
        <v>81</v>
      </c>
      <c r="D295" s="120">
        <f>D294/D268</f>
        <v>86.306322378716757</v>
      </c>
      <c r="E295" s="120"/>
      <c r="F295" s="27"/>
      <c r="G295" s="27"/>
    </row>
    <row r="298" spans="2:9" x14ac:dyDescent="0.25">
      <c r="B298" s="77"/>
      <c r="C298" s="77"/>
      <c r="D298"/>
      <c r="E298"/>
      <c r="F298"/>
      <c r="G298"/>
      <c r="H298"/>
      <c r="I298"/>
    </row>
    <row r="299" spans="2:9" x14ac:dyDescent="0.25">
      <c r="B299" s="77"/>
      <c r="C299" s="77"/>
      <c r="D299"/>
      <c r="E299"/>
      <c r="F299"/>
      <c r="G299"/>
      <c r="H299"/>
      <c r="I299"/>
    </row>
    <row r="300" spans="2:9" x14ac:dyDescent="0.25">
      <c r="B300" s="77"/>
      <c r="C300" s="77"/>
      <c r="D300"/>
      <c r="E300"/>
      <c r="F300"/>
      <c r="G300"/>
      <c r="H300"/>
      <c r="I300"/>
    </row>
    <row r="301" spans="2:9" ht="39.950000000000003" customHeight="1" x14ac:dyDescent="0.25">
      <c r="B301" s="77"/>
      <c r="C301" s="77"/>
      <c r="D301"/>
      <c r="E301"/>
      <c r="F301"/>
      <c r="G301"/>
      <c r="H301"/>
      <c r="I301"/>
    </row>
    <row r="302" spans="2:9" ht="19.5" customHeight="1" x14ac:dyDescent="0.25">
      <c r="B302" s="77"/>
      <c r="C302" s="77"/>
      <c r="D302"/>
      <c r="E302"/>
      <c r="F302"/>
      <c r="G302"/>
      <c r="H302"/>
      <c r="I302"/>
    </row>
    <row r="303" spans="2:9" ht="19.5" customHeight="1" x14ac:dyDescent="0.25">
      <c r="B303" s="77"/>
      <c r="C303" s="77"/>
      <c r="D303"/>
      <c r="E303"/>
      <c r="F303"/>
      <c r="G303"/>
      <c r="H303"/>
      <c r="I303"/>
    </row>
    <row r="304" spans="2:9" x14ac:dyDescent="0.25">
      <c r="B304" s="77"/>
      <c r="C304" s="77"/>
      <c r="D304"/>
      <c r="E304"/>
      <c r="F304"/>
      <c r="G304"/>
      <c r="H304"/>
      <c r="I304"/>
    </row>
    <row r="305" spans="2:9" x14ac:dyDescent="0.25">
      <c r="B305" s="77"/>
      <c r="C305" s="77"/>
      <c r="D305"/>
      <c r="E305"/>
      <c r="F305"/>
      <c r="G305"/>
      <c r="H305"/>
      <c r="I305"/>
    </row>
    <row r="306" spans="2:9" x14ac:dyDescent="0.25">
      <c r="B306" s="77"/>
      <c r="C306" s="77"/>
      <c r="D306"/>
      <c r="E306"/>
      <c r="F306"/>
      <c r="G306"/>
      <c r="H306"/>
      <c r="I306"/>
    </row>
    <row r="307" spans="2:9" x14ac:dyDescent="0.25">
      <c r="B307" s="77"/>
      <c r="C307" s="77"/>
      <c r="D307"/>
      <c r="E307"/>
      <c r="F307"/>
      <c r="G307"/>
      <c r="H307"/>
      <c r="I307"/>
    </row>
    <row r="308" spans="2:9" x14ac:dyDescent="0.25">
      <c r="B308" s="77"/>
      <c r="C308" s="77"/>
      <c r="D308"/>
      <c r="E308"/>
      <c r="F308"/>
      <c r="G308"/>
      <c r="H308"/>
      <c r="I308"/>
    </row>
    <row r="309" spans="2:9" x14ac:dyDescent="0.25">
      <c r="B309" s="77"/>
      <c r="C309" s="77"/>
      <c r="D309"/>
      <c r="E309"/>
      <c r="F309"/>
      <c r="G309"/>
      <c r="H309"/>
      <c r="I309"/>
    </row>
    <row r="310" spans="2:9" x14ac:dyDescent="0.25">
      <c r="B310" s="77"/>
      <c r="C310" s="77"/>
      <c r="D310"/>
      <c r="E310"/>
      <c r="F310"/>
      <c r="G310"/>
      <c r="H310"/>
      <c r="I310"/>
    </row>
    <row r="311" spans="2:9" x14ac:dyDescent="0.25">
      <c r="B311" s="77"/>
      <c r="C311" s="77"/>
      <c r="D311"/>
      <c r="E311"/>
      <c r="F311"/>
      <c r="G311"/>
      <c r="H311"/>
      <c r="I311"/>
    </row>
    <row r="312" spans="2:9" x14ac:dyDescent="0.25">
      <c r="B312" s="77"/>
      <c r="C312" s="77"/>
      <c r="D312"/>
      <c r="E312"/>
      <c r="F312"/>
      <c r="G312"/>
      <c r="H312"/>
      <c r="I312"/>
    </row>
    <row r="313" spans="2:9" x14ac:dyDescent="0.25">
      <c r="B313" s="77"/>
      <c r="C313" s="77"/>
      <c r="D313"/>
      <c r="E313"/>
      <c r="F313"/>
      <c r="G313"/>
      <c r="H313"/>
      <c r="I313"/>
    </row>
    <row r="314" spans="2:9" x14ac:dyDescent="0.25">
      <c r="B314" s="77"/>
      <c r="C314" s="77"/>
      <c r="D314"/>
      <c r="E314"/>
      <c r="F314"/>
      <c r="G314"/>
      <c r="H314"/>
      <c r="I314"/>
    </row>
    <row r="315" spans="2:9" x14ac:dyDescent="0.25">
      <c r="B315" s="77"/>
      <c r="C315" s="77"/>
      <c r="D315"/>
      <c r="E315"/>
      <c r="F315"/>
      <c r="G315"/>
      <c r="H315"/>
      <c r="I315"/>
    </row>
    <row r="316" spans="2:9" x14ac:dyDescent="0.25">
      <c r="B316" s="77"/>
      <c r="C316" s="77"/>
      <c r="D316"/>
      <c r="E316"/>
      <c r="F316"/>
      <c r="G316"/>
      <c r="H316"/>
      <c r="I316"/>
    </row>
    <row r="317" spans="2:9" x14ac:dyDescent="0.25">
      <c r="B317" s="77"/>
      <c r="C317" s="77"/>
      <c r="D317"/>
      <c r="E317"/>
      <c r="F317"/>
      <c r="G317"/>
      <c r="H317"/>
      <c r="I317"/>
    </row>
    <row r="318" spans="2:9" x14ac:dyDescent="0.25">
      <c r="B318" s="77"/>
      <c r="C318" s="77"/>
      <c r="D318"/>
      <c r="E318"/>
      <c r="F318"/>
      <c r="G318"/>
      <c r="H318"/>
      <c r="I318"/>
    </row>
    <row r="319" spans="2:9" x14ac:dyDescent="0.25">
      <c r="B319" s="77"/>
      <c r="C319" s="77"/>
      <c r="D319"/>
      <c r="E319"/>
      <c r="F319"/>
      <c r="G319"/>
      <c r="H319"/>
      <c r="I319"/>
    </row>
    <row r="320" spans="2:9" x14ac:dyDescent="0.25">
      <c r="B320" s="77"/>
      <c r="C320" s="77"/>
      <c r="D320"/>
      <c r="E320"/>
      <c r="F320"/>
      <c r="G320"/>
      <c r="H320"/>
      <c r="I320"/>
    </row>
    <row r="321" spans="2:9" x14ac:dyDescent="0.25">
      <c r="B321" s="77"/>
      <c r="C321" s="77"/>
      <c r="D321"/>
      <c r="E321"/>
      <c r="F321"/>
      <c r="G321"/>
      <c r="H321"/>
      <c r="I321"/>
    </row>
    <row r="322" spans="2:9" x14ac:dyDescent="0.25">
      <c r="B322" s="77"/>
      <c r="C322" s="77"/>
      <c r="D322"/>
      <c r="E322"/>
      <c r="F322"/>
      <c r="G322"/>
      <c r="H322"/>
      <c r="I322"/>
    </row>
    <row r="323" spans="2:9" x14ac:dyDescent="0.25">
      <c r="B323" s="77"/>
      <c r="C323" s="77"/>
      <c r="D323"/>
      <c r="E323"/>
      <c r="F323"/>
      <c r="G323"/>
      <c r="H323"/>
      <c r="I323"/>
    </row>
    <row r="324" spans="2:9" x14ac:dyDescent="0.25">
      <c r="B324" s="77"/>
      <c r="C324" s="77"/>
      <c r="D324"/>
      <c r="E324"/>
      <c r="F324"/>
      <c r="G324"/>
      <c r="H324"/>
      <c r="I324"/>
    </row>
    <row r="325" spans="2:9" x14ac:dyDescent="0.25">
      <c r="B325" s="77"/>
      <c r="C325" s="77"/>
      <c r="D325"/>
      <c r="E325"/>
      <c r="F325"/>
      <c r="G325"/>
      <c r="H325"/>
      <c r="I325"/>
    </row>
    <row r="326" spans="2:9" x14ac:dyDescent="0.25">
      <c r="B326" s="77"/>
      <c r="C326" s="77"/>
      <c r="D326"/>
      <c r="E326"/>
      <c r="F326"/>
      <c r="G326"/>
      <c r="H326"/>
      <c r="I326"/>
    </row>
    <row r="327" spans="2:9" x14ac:dyDescent="0.25">
      <c r="B327" s="77"/>
      <c r="C327" s="77"/>
      <c r="D327"/>
      <c r="E327"/>
      <c r="F327"/>
      <c r="G327"/>
      <c r="H327"/>
      <c r="I327"/>
    </row>
    <row r="328" spans="2:9" x14ac:dyDescent="0.25">
      <c r="B328" s="77"/>
      <c r="C328" s="77"/>
      <c r="D328"/>
      <c r="E328"/>
      <c r="F328"/>
      <c r="G328"/>
      <c r="H328"/>
      <c r="I328"/>
    </row>
    <row r="329" spans="2:9" x14ac:dyDescent="0.25">
      <c r="B329" s="77"/>
      <c r="C329" s="77"/>
      <c r="D329"/>
      <c r="E329"/>
      <c r="F329"/>
      <c r="G329"/>
      <c r="H329"/>
      <c r="I329"/>
    </row>
    <row r="330" spans="2:9" x14ac:dyDescent="0.25">
      <c r="B330" s="77"/>
      <c r="C330" s="77"/>
      <c r="D330"/>
      <c r="E330"/>
      <c r="F330"/>
      <c r="G330"/>
      <c r="H330"/>
      <c r="I330"/>
    </row>
    <row r="331" spans="2:9" x14ac:dyDescent="0.25">
      <c r="B331" s="77"/>
      <c r="C331" s="77"/>
      <c r="D331"/>
      <c r="E331"/>
      <c r="F331"/>
      <c r="G331"/>
      <c r="H331"/>
      <c r="I331"/>
    </row>
    <row r="332" spans="2:9" x14ac:dyDescent="0.25">
      <c r="B332" s="77"/>
      <c r="C332" s="77"/>
      <c r="D332"/>
      <c r="E332"/>
      <c r="F332"/>
      <c r="G332"/>
      <c r="H332"/>
      <c r="I332"/>
    </row>
    <row r="333" spans="2:9" x14ac:dyDescent="0.25">
      <c r="B333" s="77"/>
      <c r="C333" s="77"/>
      <c r="D333"/>
      <c r="E333"/>
      <c r="F333"/>
      <c r="G333"/>
      <c r="H333"/>
      <c r="I333"/>
    </row>
    <row r="334" spans="2:9" x14ac:dyDescent="0.25">
      <c r="B334" s="77"/>
      <c r="C334" s="77"/>
      <c r="D334"/>
      <c r="E334"/>
      <c r="F334"/>
      <c r="G334"/>
      <c r="H334"/>
      <c r="I334"/>
    </row>
    <row r="335" spans="2:9" x14ac:dyDescent="0.25">
      <c r="B335" s="77"/>
      <c r="C335" s="77"/>
      <c r="D335"/>
      <c r="E335"/>
      <c r="F335"/>
      <c r="G335"/>
      <c r="H335"/>
      <c r="I335"/>
    </row>
    <row r="336" spans="2:9" x14ac:dyDescent="0.25">
      <c r="B336" s="77"/>
      <c r="C336" s="77"/>
      <c r="D336"/>
      <c r="E336"/>
      <c r="F336"/>
      <c r="G336"/>
      <c r="H336"/>
      <c r="I336"/>
    </row>
    <row r="337" spans="2:9" x14ac:dyDescent="0.25">
      <c r="B337" s="77"/>
      <c r="C337" s="77"/>
      <c r="D337"/>
      <c r="E337"/>
      <c r="F337"/>
      <c r="G337"/>
      <c r="H337"/>
      <c r="I337"/>
    </row>
    <row r="338" spans="2:9" ht="39.950000000000003" customHeight="1" x14ac:dyDescent="0.25">
      <c r="B338" s="77"/>
      <c r="C338" s="77"/>
      <c r="D338"/>
      <c r="E338"/>
      <c r="F338"/>
      <c r="G338"/>
      <c r="H338"/>
      <c r="I338"/>
    </row>
    <row r="339" spans="2:9" ht="19.5" customHeight="1" x14ac:dyDescent="0.25">
      <c r="B339" s="77"/>
      <c r="C339" s="77"/>
      <c r="D339"/>
      <c r="E339"/>
      <c r="F339"/>
      <c r="G339"/>
      <c r="H339"/>
      <c r="I339"/>
    </row>
    <row r="340" spans="2:9" ht="19.5" customHeight="1" x14ac:dyDescent="0.25">
      <c r="B340" s="77"/>
      <c r="C340" s="77"/>
      <c r="D340"/>
      <c r="E340"/>
      <c r="F340"/>
      <c r="G340"/>
      <c r="H340"/>
      <c r="I340"/>
    </row>
    <row r="341" spans="2:9" x14ac:dyDescent="0.25">
      <c r="B341" s="77"/>
      <c r="C341" s="77"/>
      <c r="D341"/>
      <c r="E341"/>
      <c r="F341"/>
      <c r="G341"/>
      <c r="H341"/>
      <c r="I341"/>
    </row>
    <row r="342" spans="2:9" x14ac:dyDescent="0.25">
      <c r="B342" s="77"/>
      <c r="C342" s="77"/>
      <c r="D342"/>
      <c r="E342"/>
      <c r="F342"/>
      <c r="G342"/>
      <c r="H342"/>
      <c r="I342"/>
    </row>
    <row r="343" spans="2:9" x14ac:dyDescent="0.25">
      <c r="B343" s="77"/>
      <c r="C343" s="77"/>
      <c r="D343"/>
      <c r="E343"/>
      <c r="F343"/>
      <c r="G343"/>
      <c r="H343"/>
      <c r="I343"/>
    </row>
    <row r="344" spans="2:9" x14ac:dyDescent="0.25">
      <c r="B344" s="77"/>
      <c r="C344" s="77"/>
      <c r="D344"/>
      <c r="E344"/>
      <c r="F344"/>
      <c r="G344"/>
      <c r="H344"/>
      <c r="I344"/>
    </row>
    <row r="345" spans="2:9" x14ac:dyDescent="0.25">
      <c r="B345" s="77"/>
      <c r="C345" s="77"/>
      <c r="D345"/>
      <c r="E345"/>
      <c r="F345"/>
      <c r="G345"/>
      <c r="H345"/>
      <c r="I345"/>
    </row>
    <row r="346" spans="2:9" x14ac:dyDescent="0.25">
      <c r="B346" s="77"/>
      <c r="C346" s="77"/>
      <c r="D346"/>
      <c r="E346"/>
      <c r="F346"/>
      <c r="G346"/>
      <c r="H346"/>
      <c r="I346"/>
    </row>
    <row r="347" spans="2:9" x14ac:dyDescent="0.25">
      <c r="B347" s="77"/>
      <c r="C347" s="77"/>
      <c r="D347"/>
      <c r="E347"/>
      <c r="F347"/>
      <c r="G347"/>
      <c r="H347"/>
      <c r="I347"/>
    </row>
    <row r="348" spans="2:9" x14ac:dyDescent="0.25">
      <c r="B348" s="77"/>
      <c r="C348" s="77"/>
      <c r="D348"/>
      <c r="E348"/>
      <c r="F348"/>
      <c r="G348"/>
      <c r="H348"/>
      <c r="I348"/>
    </row>
    <row r="349" spans="2:9" x14ac:dyDescent="0.25">
      <c r="B349" s="77"/>
      <c r="C349" s="77"/>
      <c r="D349"/>
      <c r="E349"/>
      <c r="F349"/>
      <c r="G349"/>
      <c r="H349"/>
      <c r="I349"/>
    </row>
    <row r="350" spans="2:9" x14ac:dyDescent="0.25">
      <c r="B350" s="77"/>
      <c r="C350" s="77"/>
      <c r="D350"/>
      <c r="E350"/>
      <c r="F350"/>
      <c r="G350"/>
      <c r="H350"/>
      <c r="I350"/>
    </row>
    <row r="351" spans="2:9" x14ac:dyDescent="0.25">
      <c r="B351" s="77"/>
      <c r="C351" s="77"/>
      <c r="D351"/>
      <c r="E351"/>
      <c r="F351"/>
      <c r="G351"/>
      <c r="H351"/>
      <c r="I351"/>
    </row>
    <row r="352" spans="2:9" x14ac:dyDescent="0.25">
      <c r="B352" s="77"/>
      <c r="C352" s="77"/>
      <c r="D352"/>
      <c r="E352"/>
      <c r="F352"/>
      <c r="G352"/>
      <c r="H352"/>
      <c r="I352"/>
    </row>
    <row r="353" spans="2:9" x14ac:dyDescent="0.25">
      <c r="B353" s="77"/>
      <c r="C353" s="77"/>
      <c r="D353"/>
      <c r="E353"/>
      <c r="F353"/>
      <c r="G353"/>
      <c r="H353"/>
      <c r="I353"/>
    </row>
    <row r="354" spans="2:9" x14ac:dyDescent="0.25">
      <c r="B354" s="77"/>
      <c r="C354" s="77"/>
      <c r="D354"/>
      <c r="E354"/>
      <c r="F354"/>
      <c r="G354"/>
      <c r="H354"/>
      <c r="I354"/>
    </row>
    <row r="355" spans="2:9" x14ac:dyDescent="0.25">
      <c r="B355" s="77"/>
      <c r="C355" s="77"/>
      <c r="D355"/>
      <c r="E355"/>
      <c r="F355"/>
      <c r="G355"/>
      <c r="H355"/>
      <c r="I355"/>
    </row>
    <row r="356" spans="2:9" x14ac:dyDescent="0.25">
      <c r="B356" s="77"/>
      <c r="C356" s="77"/>
      <c r="D356"/>
      <c r="E356"/>
      <c r="F356"/>
      <c r="G356"/>
      <c r="H356"/>
      <c r="I356"/>
    </row>
    <row r="357" spans="2:9" x14ac:dyDescent="0.25">
      <c r="B357" s="77"/>
      <c r="C357" s="77"/>
      <c r="D357"/>
      <c r="E357"/>
      <c r="F357"/>
      <c r="G357"/>
      <c r="H357"/>
      <c r="I357"/>
    </row>
    <row r="358" spans="2:9" x14ac:dyDescent="0.25">
      <c r="B358" s="77"/>
      <c r="C358" s="77"/>
      <c r="D358"/>
      <c r="E358"/>
      <c r="F358"/>
      <c r="G358"/>
      <c r="H358"/>
      <c r="I358"/>
    </row>
    <row r="359" spans="2:9" x14ac:dyDescent="0.25">
      <c r="B359" s="77"/>
      <c r="C359" s="77"/>
      <c r="D359"/>
      <c r="E359"/>
      <c r="F359"/>
      <c r="G359"/>
      <c r="H359"/>
      <c r="I359"/>
    </row>
    <row r="360" spans="2:9" x14ac:dyDescent="0.25">
      <c r="B360" s="77"/>
      <c r="C360" s="77"/>
      <c r="D360"/>
      <c r="E360"/>
      <c r="F360"/>
      <c r="G360"/>
      <c r="H360"/>
      <c r="I360"/>
    </row>
    <row r="361" spans="2:9" x14ac:dyDescent="0.25">
      <c r="B361" s="77"/>
      <c r="C361" s="77"/>
      <c r="D361"/>
      <c r="E361"/>
      <c r="F361"/>
      <c r="G361"/>
      <c r="H361"/>
      <c r="I361"/>
    </row>
    <row r="362" spans="2:9" x14ac:dyDescent="0.25">
      <c r="B362" s="77"/>
      <c r="C362" s="77"/>
      <c r="D362"/>
      <c r="E362"/>
      <c r="F362"/>
      <c r="G362"/>
      <c r="H362"/>
      <c r="I362"/>
    </row>
    <row r="363" spans="2:9" x14ac:dyDescent="0.25">
      <c r="B363" s="77"/>
      <c r="C363" s="77"/>
      <c r="D363"/>
      <c r="E363"/>
      <c r="F363"/>
      <c r="G363"/>
      <c r="H363"/>
      <c r="I363"/>
    </row>
    <row r="364" spans="2:9" x14ac:dyDescent="0.25">
      <c r="B364" s="77"/>
      <c r="C364" s="77"/>
      <c r="D364"/>
      <c r="E364"/>
      <c r="F364"/>
      <c r="G364"/>
      <c r="H364"/>
      <c r="I364"/>
    </row>
    <row r="365" spans="2:9" x14ac:dyDescent="0.25">
      <c r="B365" s="77"/>
      <c r="C365" s="77"/>
      <c r="D365"/>
      <c r="E365"/>
      <c r="F365"/>
      <c r="G365"/>
      <c r="H365"/>
      <c r="I365"/>
    </row>
    <row r="366" spans="2:9" x14ac:dyDescent="0.25">
      <c r="B366" s="77"/>
      <c r="C366" s="77"/>
      <c r="D366"/>
      <c r="E366"/>
      <c r="F366"/>
      <c r="G366"/>
      <c r="H366"/>
      <c r="I366"/>
    </row>
    <row r="367" spans="2:9" x14ac:dyDescent="0.25">
      <c r="B367" s="77"/>
      <c r="C367" s="77"/>
      <c r="D367"/>
      <c r="E367"/>
      <c r="F367"/>
      <c r="G367"/>
      <c r="H367"/>
      <c r="I367"/>
    </row>
    <row r="368" spans="2:9" x14ac:dyDescent="0.25">
      <c r="B368" s="77"/>
      <c r="C368" s="77"/>
      <c r="D368"/>
      <c r="E368"/>
      <c r="F368"/>
      <c r="G368"/>
      <c r="H368"/>
      <c r="I368"/>
    </row>
    <row r="369" spans="2:9" x14ac:dyDescent="0.25">
      <c r="B369" s="77"/>
      <c r="C369" s="77"/>
      <c r="D369"/>
      <c r="E369"/>
      <c r="F369"/>
      <c r="G369"/>
      <c r="H369"/>
      <c r="I369"/>
    </row>
    <row r="370" spans="2:9" x14ac:dyDescent="0.25">
      <c r="B370" s="77"/>
      <c r="C370" s="77"/>
      <c r="D370"/>
      <c r="E370"/>
      <c r="F370"/>
      <c r="G370"/>
      <c r="H370"/>
      <c r="I370"/>
    </row>
    <row r="371" spans="2:9" x14ac:dyDescent="0.25">
      <c r="B371" s="77"/>
      <c r="C371" s="77"/>
      <c r="D371"/>
      <c r="E371"/>
      <c r="F371"/>
      <c r="G371"/>
      <c r="H371"/>
      <c r="I371"/>
    </row>
    <row r="372" spans="2:9" x14ac:dyDescent="0.25">
      <c r="B372" s="77"/>
      <c r="C372" s="77"/>
      <c r="D372"/>
      <c r="E372"/>
      <c r="F372"/>
      <c r="G372"/>
      <c r="H372"/>
      <c r="I372"/>
    </row>
    <row r="373" spans="2:9" x14ac:dyDescent="0.25">
      <c r="B373" s="77"/>
      <c r="C373" s="77"/>
      <c r="D373"/>
      <c r="E373"/>
      <c r="F373"/>
      <c r="G373"/>
      <c r="H373"/>
      <c r="I373"/>
    </row>
    <row r="374" spans="2:9" x14ac:dyDescent="0.25">
      <c r="B374" s="77"/>
      <c r="C374" s="77"/>
      <c r="D374"/>
      <c r="E374"/>
      <c r="F374"/>
      <c r="G374"/>
      <c r="H374"/>
      <c r="I374"/>
    </row>
    <row r="375" spans="2:9" ht="39.950000000000003" customHeight="1" x14ac:dyDescent="0.25">
      <c r="B375" s="77"/>
      <c r="C375" s="77"/>
      <c r="D375"/>
      <c r="E375"/>
      <c r="F375"/>
      <c r="G375"/>
      <c r="H375"/>
      <c r="I375"/>
    </row>
    <row r="376" spans="2:9" ht="19.5" customHeight="1" x14ac:dyDescent="0.25">
      <c r="B376" s="77"/>
      <c r="C376" s="77"/>
      <c r="D376"/>
      <c r="E376"/>
      <c r="F376"/>
      <c r="G376"/>
      <c r="H376"/>
      <c r="I376"/>
    </row>
    <row r="377" spans="2:9" ht="19.5" customHeight="1" x14ac:dyDescent="0.25">
      <c r="B377" s="77"/>
      <c r="C377" s="77"/>
      <c r="D377"/>
      <c r="E377"/>
      <c r="F377"/>
      <c r="G377"/>
      <c r="H377"/>
      <c r="I377"/>
    </row>
    <row r="378" spans="2:9" x14ac:dyDescent="0.25">
      <c r="B378" s="77"/>
      <c r="C378" s="77"/>
      <c r="D378"/>
      <c r="E378"/>
      <c r="F378"/>
      <c r="G378"/>
      <c r="H378"/>
      <c r="I378"/>
    </row>
    <row r="379" spans="2:9" x14ac:dyDescent="0.25">
      <c r="B379" s="77"/>
      <c r="C379" s="77"/>
      <c r="D379"/>
      <c r="E379"/>
      <c r="F379"/>
      <c r="G379"/>
      <c r="H379"/>
      <c r="I379"/>
    </row>
    <row r="380" spans="2:9" x14ac:dyDescent="0.25">
      <c r="B380" s="77"/>
      <c r="C380" s="77"/>
      <c r="D380"/>
      <c r="E380"/>
      <c r="F380"/>
      <c r="G380"/>
      <c r="H380"/>
      <c r="I380"/>
    </row>
    <row r="381" spans="2:9" x14ac:dyDescent="0.25">
      <c r="B381" s="77"/>
      <c r="C381" s="77"/>
      <c r="D381"/>
      <c r="E381"/>
      <c r="F381"/>
      <c r="G381"/>
      <c r="H381"/>
      <c r="I381"/>
    </row>
    <row r="382" spans="2:9" x14ac:dyDescent="0.25">
      <c r="B382" s="77"/>
      <c r="C382" s="77"/>
      <c r="D382"/>
      <c r="E382"/>
      <c r="F382"/>
      <c r="G382"/>
      <c r="H382"/>
      <c r="I382"/>
    </row>
    <row r="383" spans="2:9" x14ac:dyDescent="0.25">
      <c r="B383" s="77"/>
      <c r="C383" s="77"/>
      <c r="D383"/>
      <c r="E383"/>
      <c r="F383"/>
      <c r="G383"/>
      <c r="H383"/>
      <c r="I383"/>
    </row>
    <row r="384" spans="2:9" x14ac:dyDescent="0.25">
      <c r="B384" s="77"/>
      <c r="C384" s="77"/>
      <c r="D384"/>
      <c r="E384"/>
      <c r="F384"/>
      <c r="G384"/>
      <c r="H384"/>
      <c r="I384"/>
    </row>
    <row r="385" spans="2:9" x14ac:dyDescent="0.25">
      <c r="B385" s="77"/>
      <c r="C385" s="77"/>
      <c r="D385"/>
      <c r="E385"/>
      <c r="F385"/>
      <c r="G385"/>
      <c r="H385"/>
      <c r="I385"/>
    </row>
    <row r="386" spans="2:9" x14ac:dyDescent="0.25">
      <c r="B386" s="77"/>
      <c r="C386" s="77"/>
      <c r="D386"/>
      <c r="E386"/>
      <c r="F386"/>
      <c r="G386"/>
      <c r="H386"/>
      <c r="I386"/>
    </row>
    <row r="387" spans="2:9" x14ac:dyDescent="0.25">
      <c r="B387" s="77"/>
      <c r="C387" s="77"/>
      <c r="D387"/>
      <c r="E387"/>
      <c r="F387"/>
      <c r="G387"/>
      <c r="H387"/>
      <c r="I387"/>
    </row>
    <row r="388" spans="2:9" x14ac:dyDescent="0.25">
      <c r="B388" s="77"/>
      <c r="C388" s="77"/>
      <c r="D388"/>
      <c r="E388"/>
      <c r="F388"/>
      <c r="G388"/>
      <c r="H388"/>
      <c r="I388"/>
    </row>
    <row r="389" spans="2:9" x14ac:dyDescent="0.25">
      <c r="B389" s="77"/>
      <c r="C389" s="77"/>
      <c r="D389"/>
      <c r="E389"/>
      <c r="F389"/>
      <c r="G389"/>
      <c r="H389"/>
      <c r="I389"/>
    </row>
    <row r="390" spans="2:9" x14ac:dyDescent="0.25">
      <c r="B390" s="77"/>
      <c r="C390" s="77"/>
      <c r="D390"/>
      <c r="E390"/>
      <c r="F390"/>
      <c r="G390"/>
      <c r="H390"/>
      <c r="I390"/>
    </row>
    <row r="391" spans="2:9" x14ac:dyDescent="0.25">
      <c r="B391" s="77"/>
      <c r="C391" s="77"/>
      <c r="D391"/>
      <c r="E391"/>
      <c r="F391"/>
      <c r="G391"/>
      <c r="H391"/>
      <c r="I391"/>
    </row>
    <row r="392" spans="2:9" x14ac:dyDescent="0.25">
      <c r="B392" s="77"/>
      <c r="C392" s="77"/>
      <c r="D392"/>
      <c r="E392"/>
      <c r="F392"/>
      <c r="G392"/>
      <c r="H392"/>
      <c r="I392"/>
    </row>
    <row r="393" spans="2:9" x14ac:dyDescent="0.25">
      <c r="B393" s="77"/>
      <c r="C393" s="77"/>
      <c r="D393"/>
      <c r="E393"/>
      <c r="F393"/>
      <c r="G393"/>
      <c r="H393"/>
      <c r="I393"/>
    </row>
    <row r="394" spans="2:9" x14ac:dyDescent="0.25">
      <c r="B394" s="77"/>
      <c r="C394" s="77"/>
      <c r="D394"/>
      <c r="E394"/>
      <c r="F394"/>
      <c r="G394"/>
      <c r="H394"/>
      <c r="I394"/>
    </row>
    <row r="395" spans="2:9" x14ac:dyDescent="0.25">
      <c r="B395" s="77"/>
      <c r="C395" s="77"/>
      <c r="D395"/>
      <c r="E395"/>
      <c r="F395"/>
      <c r="G395"/>
      <c r="H395"/>
      <c r="I395"/>
    </row>
    <row r="396" spans="2:9" x14ac:dyDescent="0.25">
      <c r="B396" s="77"/>
      <c r="C396" s="77"/>
      <c r="D396"/>
      <c r="E396"/>
      <c r="F396"/>
      <c r="G396"/>
      <c r="H396"/>
      <c r="I396"/>
    </row>
    <row r="397" spans="2:9" x14ac:dyDescent="0.25">
      <c r="B397" s="77"/>
      <c r="C397" s="77"/>
      <c r="D397"/>
      <c r="E397"/>
      <c r="F397"/>
      <c r="G397"/>
      <c r="H397"/>
      <c r="I397"/>
    </row>
    <row r="398" spans="2:9" x14ac:dyDescent="0.25">
      <c r="B398" s="77"/>
      <c r="C398" s="77"/>
      <c r="D398"/>
      <c r="E398"/>
      <c r="F398"/>
      <c r="G398"/>
      <c r="H398"/>
      <c r="I398"/>
    </row>
    <row r="399" spans="2:9" x14ac:dyDescent="0.25">
      <c r="B399" s="77"/>
      <c r="C399" s="77"/>
      <c r="D399"/>
      <c r="E399"/>
      <c r="F399"/>
      <c r="G399"/>
      <c r="H399"/>
      <c r="I399"/>
    </row>
    <row r="400" spans="2:9" x14ac:dyDescent="0.25">
      <c r="B400" s="77"/>
      <c r="C400" s="77"/>
      <c r="D400"/>
      <c r="E400"/>
      <c r="F400"/>
      <c r="G400"/>
      <c r="H400"/>
      <c r="I400"/>
    </row>
    <row r="401" spans="2:9" x14ac:dyDescent="0.25">
      <c r="B401" s="77"/>
      <c r="C401" s="77"/>
      <c r="D401"/>
      <c r="E401"/>
      <c r="F401"/>
      <c r="G401"/>
      <c r="H401"/>
      <c r="I401"/>
    </row>
    <row r="402" spans="2:9" x14ac:dyDescent="0.25">
      <c r="B402" s="77"/>
      <c r="C402" s="77"/>
      <c r="D402"/>
      <c r="E402"/>
      <c r="F402"/>
      <c r="G402"/>
      <c r="H402"/>
      <c r="I402"/>
    </row>
    <row r="403" spans="2:9" x14ac:dyDescent="0.25">
      <c r="B403" s="77"/>
      <c r="C403" s="77"/>
      <c r="D403"/>
      <c r="E403"/>
      <c r="F403"/>
      <c r="G403"/>
      <c r="H403"/>
      <c r="I403"/>
    </row>
    <row r="404" spans="2:9" x14ac:dyDescent="0.25">
      <c r="B404" s="77"/>
      <c r="C404" s="77"/>
      <c r="D404"/>
      <c r="E404"/>
      <c r="F404"/>
      <c r="G404"/>
      <c r="H404"/>
      <c r="I404"/>
    </row>
    <row r="405" spans="2:9" x14ac:dyDescent="0.25">
      <c r="B405" s="77"/>
      <c r="C405" s="77"/>
      <c r="D405"/>
      <c r="E405"/>
      <c r="F405"/>
      <c r="G405"/>
      <c r="H405"/>
      <c r="I405"/>
    </row>
    <row r="406" spans="2:9" x14ac:dyDescent="0.25">
      <c r="B406" s="77"/>
      <c r="C406" s="77"/>
      <c r="D406"/>
      <c r="E406"/>
      <c r="F406"/>
      <c r="G406"/>
      <c r="H406"/>
      <c r="I406"/>
    </row>
    <row r="407" spans="2:9" x14ac:dyDescent="0.25">
      <c r="B407" s="77"/>
      <c r="C407" s="77"/>
      <c r="D407"/>
      <c r="E407"/>
      <c r="F407"/>
      <c r="G407"/>
      <c r="H407"/>
      <c r="I407"/>
    </row>
    <row r="408" spans="2:9" x14ac:dyDescent="0.25">
      <c r="B408" s="77"/>
      <c r="C408" s="77"/>
      <c r="D408"/>
      <c r="E408"/>
      <c r="F408"/>
      <c r="G408"/>
      <c r="H408"/>
      <c r="I408"/>
    </row>
    <row r="409" spans="2:9" x14ac:dyDescent="0.25">
      <c r="B409" s="77"/>
      <c r="C409" s="77"/>
      <c r="D409"/>
      <c r="E409"/>
      <c r="F409"/>
      <c r="G409"/>
      <c r="H409"/>
      <c r="I409"/>
    </row>
    <row r="410" spans="2:9" x14ac:dyDescent="0.25">
      <c r="B410" s="77"/>
      <c r="C410" s="77"/>
      <c r="D410"/>
      <c r="E410"/>
      <c r="F410"/>
      <c r="G410"/>
      <c r="H410"/>
      <c r="I410"/>
    </row>
    <row r="411" spans="2:9" x14ac:dyDescent="0.25">
      <c r="B411" s="77"/>
      <c r="C411" s="77"/>
      <c r="D411"/>
      <c r="E411"/>
      <c r="F411"/>
      <c r="G411"/>
      <c r="H411"/>
      <c r="I411"/>
    </row>
    <row r="412" spans="2:9" ht="39.950000000000003" customHeight="1" x14ac:dyDescent="0.25">
      <c r="B412" s="77"/>
      <c r="C412" s="77"/>
      <c r="D412"/>
      <c r="E412"/>
      <c r="F412"/>
      <c r="G412"/>
      <c r="H412"/>
      <c r="I412"/>
    </row>
    <row r="413" spans="2:9" ht="19.5" customHeight="1" x14ac:dyDescent="0.25">
      <c r="B413" s="77"/>
      <c r="C413" s="77"/>
      <c r="D413"/>
      <c r="E413"/>
      <c r="F413"/>
      <c r="G413"/>
      <c r="H413"/>
      <c r="I413"/>
    </row>
    <row r="414" spans="2:9" ht="19.5" customHeight="1" x14ac:dyDescent="0.25">
      <c r="B414" s="77"/>
      <c r="C414" s="77"/>
      <c r="D414"/>
      <c r="E414"/>
      <c r="F414"/>
      <c r="G414"/>
      <c r="H414"/>
      <c r="I414"/>
    </row>
    <row r="415" spans="2:9" x14ac:dyDescent="0.25">
      <c r="B415" s="77"/>
      <c r="C415" s="77"/>
      <c r="D415"/>
      <c r="E415"/>
      <c r="F415"/>
      <c r="G415"/>
      <c r="H415"/>
      <c r="I415"/>
    </row>
    <row r="416" spans="2:9" x14ac:dyDescent="0.25">
      <c r="B416" s="77"/>
      <c r="C416" s="77"/>
      <c r="D416"/>
      <c r="E416"/>
      <c r="F416"/>
      <c r="G416"/>
      <c r="H416"/>
      <c r="I416"/>
    </row>
    <row r="417" spans="2:9" x14ac:dyDescent="0.25">
      <c r="B417" s="77"/>
      <c r="C417" s="77"/>
      <c r="D417"/>
      <c r="E417"/>
      <c r="F417"/>
      <c r="G417"/>
      <c r="H417"/>
      <c r="I417"/>
    </row>
    <row r="418" spans="2:9" x14ac:dyDescent="0.25">
      <c r="B418" s="77"/>
      <c r="C418" s="77"/>
      <c r="D418"/>
      <c r="E418"/>
      <c r="F418"/>
      <c r="G418"/>
      <c r="H418"/>
      <c r="I418"/>
    </row>
    <row r="419" spans="2:9" x14ac:dyDescent="0.25">
      <c r="B419" s="77"/>
      <c r="C419" s="77"/>
      <c r="D419"/>
      <c r="E419"/>
      <c r="F419"/>
      <c r="G419"/>
      <c r="H419"/>
      <c r="I419"/>
    </row>
    <row r="420" spans="2:9" x14ac:dyDescent="0.25">
      <c r="B420" s="77"/>
      <c r="C420" s="77"/>
      <c r="D420"/>
      <c r="E420"/>
      <c r="F420"/>
      <c r="G420"/>
      <c r="H420"/>
      <c r="I420"/>
    </row>
    <row r="421" spans="2:9" x14ac:dyDescent="0.25">
      <c r="B421" s="77"/>
      <c r="C421" s="77"/>
      <c r="D421"/>
      <c r="E421"/>
      <c r="F421"/>
      <c r="G421"/>
      <c r="H421"/>
      <c r="I421"/>
    </row>
    <row r="422" spans="2:9" x14ac:dyDescent="0.25">
      <c r="B422" s="77"/>
      <c r="C422" s="77"/>
      <c r="D422"/>
      <c r="E422"/>
      <c r="F422"/>
      <c r="G422"/>
      <c r="H422"/>
      <c r="I422"/>
    </row>
    <row r="423" spans="2:9" x14ac:dyDescent="0.25">
      <c r="B423" s="77"/>
      <c r="C423" s="77"/>
      <c r="D423"/>
      <c r="E423"/>
      <c r="F423"/>
      <c r="G423"/>
      <c r="H423"/>
      <c r="I423"/>
    </row>
    <row r="424" spans="2:9" x14ac:dyDescent="0.25">
      <c r="B424" s="77"/>
      <c r="C424" s="77"/>
      <c r="D424"/>
      <c r="E424"/>
      <c r="F424"/>
      <c r="G424"/>
      <c r="H424"/>
      <c r="I424"/>
    </row>
    <row r="425" spans="2:9" x14ac:dyDescent="0.25">
      <c r="B425" s="77"/>
      <c r="C425" s="77"/>
      <c r="D425"/>
      <c r="E425"/>
      <c r="F425"/>
      <c r="G425"/>
      <c r="H425"/>
      <c r="I425"/>
    </row>
    <row r="426" spans="2:9" x14ac:dyDescent="0.25">
      <c r="B426" s="77"/>
      <c r="C426" s="77"/>
      <c r="D426"/>
      <c r="E426"/>
      <c r="F426"/>
      <c r="G426"/>
      <c r="H426"/>
      <c r="I426"/>
    </row>
    <row r="427" spans="2:9" x14ac:dyDescent="0.25">
      <c r="B427" s="77"/>
      <c r="C427" s="77"/>
      <c r="D427"/>
      <c r="E427"/>
      <c r="F427"/>
      <c r="G427"/>
      <c r="H427"/>
      <c r="I427"/>
    </row>
    <row r="428" spans="2:9" x14ac:dyDescent="0.25">
      <c r="B428" s="77"/>
      <c r="C428" s="77"/>
      <c r="D428"/>
      <c r="E428"/>
      <c r="F428"/>
      <c r="G428"/>
      <c r="H428"/>
      <c r="I428"/>
    </row>
    <row r="429" spans="2:9" x14ac:dyDescent="0.25">
      <c r="B429" s="77"/>
      <c r="C429" s="77"/>
      <c r="D429"/>
      <c r="E429"/>
      <c r="F429"/>
      <c r="G429"/>
      <c r="H429"/>
      <c r="I429"/>
    </row>
    <row r="430" spans="2:9" x14ac:dyDescent="0.25">
      <c r="B430" s="77"/>
      <c r="C430" s="77"/>
      <c r="D430"/>
      <c r="E430"/>
      <c r="F430"/>
      <c r="G430"/>
      <c r="H430"/>
      <c r="I430"/>
    </row>
    <row r="431" spans="2:9" x14ac:dyDescent="0.25">
      <c r="B431" s="77"/>
      <c r="C431" s="77"/>
      <c r="D431"/>
      <c r="E431"/>
      <c r="F431"/>
      <c r="G431"/>
      <c r="H431"/>
      <c r="I431"/>
    </row>
    <row r="432" spans="2:9" x14ac:dyDescent="0.25">
      <c r="B432" s="77"/>
      <c r="C432" s="77"/>
      <c r="D432"/>
      <c r="E432"/>
      <c r="F432"/>
      <c r="G432"/>
      <c r="H432"/>
      <c r="I432"/>
    </row>
    <row r="433" spans="2:9" x14ac:dyDescent="0.25">
      <c r="B433" s="77"/>
      <c r="C433" s="77"/>
      <c r="D433"/>
      <c r="E433"/>
      <c r="F433"/>
      <c r="G433"/>
      <c r="H433"/>
      <c r="I433"/>
    </row>
    <row r="434" spans="2:9" x14ac:dyDescent="0.25">
      <c r="B434" s="77"/>
      <c r="C434" s="77"/>
      <c r="D434"/>
      <c r="E434"/>
      <c r="F434"/>
      <c r="G434"/>
      <c r="H434"/>
      <c r="I434"/>
    </row>
    <row r="435" spans="2:9" x14ac:dyDescent="0.25">
      <c r="B435" s="77"/>
      <c r="C435" s="77"/>
      <c r="D435"/>
      <c r="E435"/>
      <c r="F435"/>
      <c r="G435"/>
      <c r="H435"/>
      <c r="I435"/>
    </row>
    <row r="436" spans="2:9" x14ac:dyDescent="0.25">
      <c r="B436" s="77"/>
      <c r="C436" s="77"/>
      <c r="D436"/>
      <c r="E436"/>
      <c r="F436"/>
      <c r="G436"/>
      <c r="H436"/>
      <c r="I436"/>
    </row>
    <row r="437" spans="2:9" x14ac:dyDescent="0.25">
      <c r="B437" s="77"/>
      <c r="C437" s="77"/>
      <c r="D437"/>
      <c r="E437"/>
      <c r="F437"/>
      <c r="G437"/>
      <c r="H437"/>
      <c r="I437"/>
    </row>
    <row r="438" spans="2:9" x14ac:dyDescent="0.25">
      <c r="B438" s="77"/>
      <c r="C438" s="77"/>
      <c r="D438"/>
      <c r="E438"/>
      <c r="F438"/>
      <c r="G438"/>
      <c r="H438"/>
      <c r="I438"/>
    </row>
    <row r="439" spans="2:9" x14ac:dyDescent="0.25">
      <c r="B439" s="77"/>
      <c r="C439" s="77"/>
      <c r="D439"/>
      <c r="E439"/>
      <c r="F439"/>
      <c r="G439"/>
      <c r="H439"/>
      <c r="I439"/>
    </row>
    <row r="440" spans="2:9" x14ac:dyDescent="0.25">
      <c r="B440" s="77"/>
      <c r="C440" s="77"/>
      <c r="D440"/>
      <c r="E440"/>
      <c r="F440"/>
      <c r="G440"/>
      <c r="H440"/>
      <c r="I440"/>
    </row>
    <row r="441" spans="2:9" x14ac:dyDescent="0.25">
      <c r="B441" s="77"/>
      <c r="C441" s="77"/>
      <c r="D441"/>
      <c r="E441"/>
      <c r="F441"/>
      <c r="G441"/>
      <c r="H441"/>
      <c r="I441"/>
    </row>
    <row r="442" spans="2:9" x14ac:dyDescent="0.25">
      <c r="B442" s="77"/>
      <c r="C442" s="77"/>
      <c r="D442"/>
      <c r="E442"/>
      <c r="F442"/>
      <c r="G442"/>
      <c r="H442"/>
      <c r="I442"/>
    </row>
    <row r="443" spans="2:9" x14ac:dyDescent="0.25">
      <c r="B443" s="77"/>
      <c r="C443" s="77"/>
      <c r="D443"/>
      <c r="E443"/>
      <c r="F443"/>
      <c r="G443"/>
      <c r="H443"/>
      <c r="I443"/>
    </row>
    <row r="444" spans="2:9" x14ac:dyDescent="0.25">
      <c r="B444" s="77"/>
      <c r="C444" s="77"/>
      <c r="D444"/>
      <c r="E444"/>
      <c r="F444"/>
      <c r="G444"/>
      <c r="H444"/>
      <c r="I444"/>
    </row>
    <row r="445" spans="2:9" x14ac:dyDescent="0.25">
      <c r="B445" s="77"/>
      <c r="C445" s="77"/>
      <c r="D445"/>
      <c r="E445"/>
      <c r="F445"/>
      <c r="G445"/>
      <c r="H445"/>
      <c r="I445"/>
    </row>
    <row r="446" spans="2:9" x14ac:dyDescent="0.25">
      <c r="B446" s="77"/>
      <c r="C446" s="77"/>
      <c r="D446"/>
      <c r="E446"/>
      <c r="F446"/>
      <c r="G446"/>
      <c r="H446"/>
      <c r="I446"/>
    </row>
    <row r="447" spans="2:9" x14ac:dyDescent="0.25">
      <c r="B447" s="77"/>
      <c r="C447" s="77"/>
      <c r="D447"/>
      <c r="E447"/>
      <c r="F447"/>
      <c r="G447"/>
      <c r="H447"/>
      <c r="I447"/>
    </row>
    <row r="448" spans="2:9" x14ac:dyDescent="0.25">
      <c r="B448" s="77"/>
      <c r="C448" s="77"/>
      <c r="D448"/>
      <c r="E448"/>
      <c r="F448"/>
      <c r="G448"/>
      <c r="H448"/>
      <c r="I448"/>
    </row>
    <row r="449" spans="2:9" ht="39.950000000000003" customHeight="1" x14ac:dyDescent="0.25">
      <c r="B449" s="77"/>
      <c r="C449" s="77"/>
      <c r="D449"/>
      <c r="E449"/>
      <c r="F449"/>
      <c r="G449"/>
      <c r="H449"/>
      <c r="I449"/>
    </row>
    <row r="450" spans="2:9" ht="19.5" customHeight="1" x14ac:dyDescent="0.25">
      <c r="B450" s="77"/>
      <c r="C450" s="77"/>
      <c r="D450"/>
      <c r="E450"/>
      <c r="F450"/>
      <c r="G450"/>
      <c r="H450"/>
      <c r="I450"/>
    </row>
    <row r="451" spans="2:9" ht="19.5" customHeight="1" x14ac:dyDescent="0.25">
      <c r="B451" s="77"/>
      <c r="C451" s="77"/>
      <c r="D451"/>
      <c r="E451"/>
      <c r="F451"/>
      <c r="G451"/>
      <c r="H451"/>
      <c r="I451"/>
    </row>
    <row r="452" spans="2:9" x14ac:dyDescent="0.25">
      <c r="B452" s="77"/>
      <c r="C452" s="77"/>
      <c r="D452"/>
      <c r="E452"/>
      <c r="F452"/>
      <c r="G452"/>
      <c r="H452"/>
      <c r="I452"/>
    </row>
    <row r="453" spans="2:9" x14ac:dyDescent="0.25">
      <c r="B453" s="77"/>
      <c r="C453" s="77"/>
      <c r="D453"/>
      <c r="E453"/>
      <c r="F453"/>
      <c r="G453"/>
      <c r="H453"/>
      <c r="I453"/>
    </row>
    <row r="454" spans="2:9" x14ac:dyDescent="0.25">
      <c r="B454" s="77"/>
      <c r="C454" s="77"/>
      <c r="D454"/>
      <c r="E454"/>
      <c r="F454"/>
      <c r="G454"/>
      <c r="H454"/>
      <c r="I454"/>
    </row>
    <row r="455" spans="2:9" x14ac:dyDescent="0.25">
      <c r="B455" s="77"/>
      <c r="C455" s="77"/>
      <c r="D455"/>
      <c r="E455"/>
      <c r="F455"/>
      <c r="G455"/>
      <c r="H455"/>
      <c r="I455"/>
    </row>
    <row r="456" spans="2:9" x14ac:dyDescent="0.25">
      <c r="B456" s="77"/>
      <c r="C456" s="77"/>
      <c r="D456"/>
      <c r="E456"/>
      <c r="F456"/>
      <c r="G456"/>
      <c r="H456"/>
      <c r="I456"/>
    </row>
    <row r="457" spans="2:9" x14ac:dyDescent="0.25">
      <c r="B457" s="77"/>
      <c r="C457" s="77"/>
      <c r="D457"/>
      <c r="E457"/>
      <c r="F457"/>
      <c r="G457"/>
      <c r="H457"/>
      <c r="I457"/>
    </row>
    <row r="458" spans="2:9" x14ac:dyDescent="0.25">
      <c r="B458" s="77"/>
      <c r="C458" s="77"/>
      <c r="D458"/>
      <c r="E458"/>
      <c r="F458"/>
      <c r="G458"/>
      <c r="H458"/>
      <c r="I458"/>
    </row>
    <row r="459" spans="2:9" x14ac:dyDescent="0.25">
      <c r="B459" s="77"/>
      <c r="C459" s="77"/>
      <c r="D459"/>
      <c r="E459"/>
      <c r="F459"/>
      <c r="G459"/>
      <c r="H459"/>
      <c r="I459"/>
    </row>
    <row r="460" spans="2:9" x14ac:dyDescent="0.25">
      <c r="B460" s="77"/>
      <c r="C460" s="77"/>
      <c r="D460"/>
      <c r="E460"/>
      <c r="F460"/>
      <c r="G460"/>
      <c r="H460"/>
      <c r="I460"/>
    </row>
    <row r="461" spans="2:9" x14ac:dyDescent="0.25">
      <c r="B461" s="77"/>
      <c r="C461" s="77"/>
      <c r="D461"/>
      <c r="E461"/>
      <c r="F461"/>
      <c r="G461"/>
      <c r="H461"/>
      <c r="I461"/>
    </row>
    <row r="462" spans="2:9" x14ac:dyDescent="0.25">
      <c r="B462" s="77"/>
      <c r="C462" s="77"/>
      <c r="D462"/>
      <c r="E462"/>
      <c r="F462"/>
      <c r="G462"/>
      <c r="H462"/>
      <c r="I462"/>
    </row>
    <row r="463" spans="2:9" x14ac:dyDescent="0.25">
      <c r="B463" s="77"/>
      <c r="C463" s="77"/>
      <c r="D463"/>
      <c r="E463"/>
      <c r="F463"/>
      <c r="G463"/>
      <c r="H463"/>
      <c r="I463"/>
    </row>
    <row r="464" spans="2:9" x14ac:dyDescent="0.25">
      <c r="B464" s="77"/>
      <c r="C464" s="77"/>
      <c r="D464"/>
      <c r="E464"/>
      <c r="F464"/>
      <c r="G464"/>
      <c r="H464"/>
      <c r="I464"/>
    </row>
    <row r="465" spans="2:9" x14ac:dyDescent="0.25">
      <c r="B465" s="77"/>
      <c r="C465" s="77"/>
      <c r="D465"/>
      <c r="E465"/>
      <c r="F465"/>
      <c r="G465"/>
      <c r="H465"/>
      <c r="I465"/>
    </row>
    <row r="466" spans="2:9" x14ac:dyDescent="0.25">
      <c r="B466" s="77"/>
      <c r="C466" s="77"/>
      <c r="D466"/>
      <c r="E466"/>
      <c r="F466"/>
      <c r="G466"/>
      <c r="H466"/>
      <c r="I466"/>
    </row>
    <row r="467" spans="2:9" x14ac:dyDescent="0.25">
      <c r="B467" s="77"/>
      <c r="C467" s="77"/>
      <c r="D467"/>
      <c r="E467"/>
      <c r="F467"/>
      <c r="G467"/>
      <c r="H467"/>
      <c r="I467"/>
    </row>
    <row r="468" spans="2:9" x14ac:dyDescent="0.25">
      <c r="B468" s="77"/>
      <c r="C468" s="77"/>
      <c r="D468"/>
      <c r="E468"/>
      <c r="F468"/>
      <c r="G468"/>
      <c r="H468"/>
      <c r="I468"/>
    </row>
    <row r="469" spans="2:9" x14ac:dyDescent="0.25">
      <c r="B469" s="77"/>
      <c r="C469" s="77"/>
      <c r="D469"/>
      <c r="E469"/>
      <c r="F469"/>
      <c r="G469"/>
      <c r="H469"/>
      <c r="I469"/>
    </row>
    <row r="470" spans="2:9" x14ac:dyDescent="0.25">
      <c r="B470" s="77"/>
      <c r="C470" s="77"/>
      <c r="D470"/>
      <c r="E470"/>
      <c r="F470"/>
      <c r="G470"/>
      <c r="H470"/>
      <c r="I470"/>
    </row>
    <row r="471" spans="2:9" x14ac:dyDescent="0.25">
      <c r="B471" s="77"/>
      <c r="C471" s="77"/>
      <c r="D471"/>
      <c r="E471"/>
      <c r="F471"/>
      <c r="G471"/>
      <c r="H471"/>
      <c r="I471"/>
    </row>
    <row r="472" spans="2:9" x14ac:dyDescent="0.25">
      <c r="B472" s="77"/>
      <c r="C472" s="77"/>
      <c r="D472"/>
      <c r="E472"/>
      <c r="F472"/>
      <c r="G472"/>
      <c r="H472"/>
      <c r="I472"/>
    </row>
    <row r="473" spans="2:9" x14ac:dyDescent="0.25">
      <c r="B473" s="77"/>
      <c r="C473" s="77"/>
      <c r="D473"/>
      <c r="E473"/>
      <c r="F473"/>
      <c r="G473"/>
      <c r="H473"/>
      <c r="I473"/>
    </row>
    <row r="474" spans="2:9" x14ac:dyDescent="0.25">
      <c r="B474" s="77"/>
      <c r="C474" s="77"/>
      <c r="D474"/>
      <c r="E474"/>
      <c r="F474"/>
      <c r="G474"/>
      <c r="H474"/>
      <c r="I474"/>
    </row>
    <row r="475" spans="2:9" x14ac:dyDescent="0.25">
      <c r="B475" s="77"/>
      <c r="C475" s="77"/>
      <c r="D475"/>
      <c r="E475"/>
      <c r="F475"/>
      <c r="G475"/>
      <c r="H475"/>
      <c r="I475"/>
    </row>
    <row r="476" spans="2:9" x14ac:dyDescent="0.25">
      <c r="B476" s="77"/>
      <c r="C476" s="77"/>
      <c r="D476"/>
      <c r="E476"/>
      <c r="F476"/>
      <c r="G476"/>
      <c r="H476"/>
      <c r="I476"/>
    </row>
    <row r="477" spans="2:9" x14ac:dyDescent="0.25">
      <c r="B477" s="77"/>
      <c r="C477" s="77"/>
      <c r="D477"/>
      <c r="E477"/>
      <c r="F477"/>
      <c r="G477"/>
      <c r="H477"/>
      <c r="I477"/>
    </row>
    <row r="478" spans="2:9" x14ac:dyDescent="0.25">
      <c r="B478" s="77"/>
      <c r="C478" s="77"/>
      <c r="D478"/>
      <c r="E478"/>
      <c r="F478"/>
      <c r="G478"/>
      <c r="H478"/>
      <c r="I478"/>
    </row>
    <row r="479" spans="2:9" x14ac:dyDescent="0.25">
      <c r="B479" s="77"/>
      <c r="C479" s="77"/>
      <c r="D479"/>
      <c r="E479"/>
      <c r="F479"/>
      <c r="G479"/>
      <c r="H479"/>
      <c r="I479"/>
    </row>
    <row r="480" spans="2:9" x14ac:dyDescent="0.25">
      <c r="B480" s="77"/>
      <c r="C480" s="77"/>
      <c r="D480"/>
      <c r="E480"/>
      <c r="F480"/>
      <c r="G480"/>
      <c r="H480"/>
      <c r="I480"/>
    </row>
    <row r="481" spans="2:9" x14ac:dyDescent="0.25">
      <c r="B481" s="77"/>
      <c r="C481" s="77"/>
      <c r="D481"/>
      <c r="E481"/>
      <c r="F481"/>
      <c r="G481"/>
      <c r="H481"/>
      <c r="I481"/>
    </row>
    <row r="482" spans="2:9" x14ac:dyDescent="0.25">
      <c r="B482" s="77"/>
      <c r="C482" s="77"/>
      <c r="D482"/>
      <c r="E482"/>
      <c r="F482"/>
      <c r="G482"/>
      <c r="H482"/>
      <c r="I482"/>
    </row>
    <row r="483" spans="2:9" x14ac:dyDescent="0.25">
      <c r="B483" s="77"/>
      <c r="C483" s="77"/>
      <c r="D483"/>
      <c r="E483"/>
      <c r="F483"/>
      <c r="G483"/>
      <c r="H483"/>
      <c r="I483"/>
    </row>
    <row r="484" spans="2:9" x14ac:dyDescent="0.25">
      <c r="B484" s="77"/>
      <c r="C484" s="77"/>
      <c r="D484"/>
      <c r="E484"/>
      <c r="F484"/>
      <c r="G484"/>
      <c r="H484"/>
      <c r="I484"/>
    </row>
  </sheetData>
  <mergeCells count="184">
    <mergeCell ref="C177:C180"/>
    <mergeCell ref="D183:E183"/>
    <mergeCell ref="D184:E184"/>
    <mergeCell ref="B164:C164"/>
    <mergeCell ref="E164:F164"/>
    <mergeCell ref="B165:C165"/>
    <mergeCell ref="B166:C166"/>
    <mergeCell ref="B167:C167"/>
    <mergeCell ref="B168:C168"/>
    <mergeCell ref="B169:C169"/>
    <mergeCell ref="B170:C170"/>
    <mergeCell ref="B171:C171"/>
    <mergeCell ref="B172:C172"/>
    <mergeCell ref="B173:C173"/>
    <mergeCell ref="B174:C174"/>
    <mergeCell ref="B135:C135"/>
    <mergeCell ref="B136:C136"/>
    <mergeCell ref="B137:C137"/>
    <mergeCell ref="C153:C155"/>
    <mergeCell ref="D153:G153"/>
    <mergeCell ref="D154:G154"/>
    <mergeCell ref="D155:G155"/>
    <mergeCell ref="E157:F158"/>
    <mergeCell ref="G157:G158"/>
    <mergeCell ref="C140:C143"/>
    <mergeCell ref="D146:E146"/>
    <mergeCell ref="D147:E147"/>
    <mergeCell ref="B150:G150"/>
    <mergeCell ref="B151:G151"/>
    <mergeCell ref="B127:C127"/>
    <mergeCell ref="E127:F127"/>
    <mergeCell ref="B128:C128"/>
    <mergeCell ref="B129:C129"/>
    <mergeCell ref="B130:C130"/>
    <mergeCell ref="B131:C131"/>
    <mergeCell ref="B132:C132"/>
    <mergeCell ref="B133:C133"/>
    <mergeCell ref="B134:C134"/>
    <mergeCell ref="D116:G116"/>
    <mergeCell ref="D117:G117"/>
    <mergeCell ref="D118:G118"/>
    <mergeCell ref="E120:F121"/>
    <mergeCell ref="G120:G121"/>
    <mergeCell ref="C103:C106"/>
    <mergeCell ref="D109:E109"/>
    <mergeCell ref="D110:E110"/>
    <mergeCell ref="B113:G113"/>
    <mergeCell ref="B114:G114"/>
    <mergeCell ref="B93:C93"/>
    <mergeCell ref="B94:C94"/>
    <mergeCell ref="B95:C95"/>
    <mergeCell ref="B96:C96"/>
    <mergeCell ref="B97:C97"/>
    <mergeCell ref="B98:C98"/>
    <mergeCell ref="B99:C99"/>
    <mergeCell ref="B100:C100"/>
    <mergeCell ref="C116:C118"/>
    <mergeCell ref="C66:C69"/>
    <mergeCell ref="D72:E72"/>
    <mergeCell ref="D73:E73"/>
    <mergeCell ref="B76:G76"/>
    <mergeCell ref="B77:G77"/>
    <mergeCell ref="B90:C90"/>
    <mergeCell ref="E90:F90"/>
    <mergeCell ref="B91:C91"/>
    <mergeCell ref="B92:C92"/>
    <mergeCell ref="B21:C21"/>
    <mergeCell ref="E9:F10"/>
    <mergeCell ref="G9:G10"/>
    <mergeCell ref="B16:C16"/>
    <mergeCell ref="E16:F16"/>
    <mergeCell ref="B17:C17"/>
    <mergeCell ref="B58:C58"/>
    <mergeCell ref="B59:C59"/>
    <mergeCell ref="B60:C60"/>
    <mergeCell ref="D35:E35"/>
    <mergeCell ref="D36:E36"/>
    <mergeCell ref="B22:C22"/>
    <mergeCell ref="B23:C23"/>
    <mergeCell ref="B24:C24"/>
    <mergeCell ref="B25:C25"/>
    <mergeCell ref="B26:C26"/>
    <mergeCell ref="C29:C32"/>
    <mergeCell ref="B2:G2"/>
    <mergeCell ref="B3:G3"/>
    <mergeCell ref="C5:C7"/>
    <mergeCell ref="D5:G5"/>
    <mergeCell ref="D6:G6"/>
    <mergeCell ref="D7:G7"/>
    <mergeCell ref="B18:C18"/>
    <mergeCell ref="B19:C19"/>
    <mergeCell ref="B20:C20"/>
    <mergeCell ref="B187:G187"/>
    <mergeCell ref="E46:F47"/>
    <mergeCell ref="G46:G47"/>
    <mergeCell ref="B53:C53"/>
    <mergeCell ref="E53:F53"/>
    <mergeCell ref="B54:C54"/>
    <mergeCell ref="B39:G39"/>
    <mergeCell ref="B40:G40"/>
    <mergeCell ref="C42:C44"/>
    <mergeCell ref="D42:G42"/>
    <mergeCell ref="D43:G43"/>
    <mergeCell ref="D44:G44"/>
    <mergeCell ref="B55:C55"/>
    <mergeCell ref="B56:C56"/>
    <mergeCell ref="B57:C57"/>
    <mergeCell ref="B61:C61"/>
    <mergeCell ref="B62:C62"/>
    <mergeCell ref="B63:C63"/>
    <mergeCell ref="C79:C81"/>
    <mergeCell ref="D79:G79"/>
    <mergeCell ref="D80:G80"/>
    <mergeCell ref="D81:G81"/>
    <mergeCell ref="E83:F84"/>
    <mergeCell ref="G83:G84"/>
    <mergeCell ref="B243:C243"/>
    <mergeCell ref="B211:C211"/>
    <mergeCell ref="B188:G188"/>
    <mergeCell ref="C190:C192"/>
    <mergeCell ref="D190:G190"/>
    <mergeCell ref="D191:G191"/>
    <mergeCell ref="D192:G192"/>
    <mergeCell ref="E194:F195"/>
    <mergeCell ref="G194:G195"/>
    <mergeCell ref="B201:C201"/>
    <mergeCell ref="E201:F201"/>
    <mergeCell ref="B202:C202"/>
    <mergeCell ref="B203:C203"/>
    <mergeCell ref="B204:C204"/>
    <mergeCell ref="B205:C205"/>
    <mergeCell ref="B206:C206"/>
    <mergeCell ref="B207:C207"/>
    <mergeCell ref="B208:C208"/>
    <mergeCell ref="B209:C209"/>
    <mergeCell ref="B210:C210"/>
    <mergeCell ref="B279:C279"/>
    <mergeCell ref="B280:C280"/>
    <mergeCell ref="B244:C244"/>
    <mergeCell ref="B245:C245"/>
    <mergeCell ref="B246:C246"/>
    <mergeCell ref="B247:C247"/>
    <mergeCell ref="B248:C248"/>
    <mergeCell ref="C214:C217"/>
    <mergeCell ref="D220:E220"/>
    <mergeCell ref="D221:E221"/>
    <mergeCell ref="B224:G224"/>
    <mergeCell ref="B225:G225"/>
    <mergeCell ref="C227:C229"/>
    <mergeCell ref="D227:G227"/>
    <mergeCell ref="D228:G228"/>
    <mergeCell ref="D229:G229"/>
    <mergeCell ref="E231:F232"/>
    <mergeCell ref="G231:G232"/>
    <mergeCell ref="B238:C238"/>
    <mergeCell ref="E238:F238"/>
    <mergeCell ref="B239:C239"/>
    <mergeCell ref="B240:C240"/>
    <mergeCell ref="B241:C241"/>
    <mergeCell ref="B242:C242"/>
    <mergeCell ref="C288:C291"/>
    <mergeCell ref="D294:E294"/>
    <mergeCell ref="D295:E295"/>
    <mergeCell ref="B281:C281"/>
    <mergeCell ref="B282:C282"/>
    <mergeCell ref="B283:C283"/>
    <mergeCell ref="B284:C284"/>
    <mergeCell ref="B285:C285"/>
    <mergeCell ref="C251:C254"/>
    <mergeCell ref="D257:E257"/>
    <mergeCell ref="D258:E258"/>
    <mergeCell ref="B261:G261"/>
    <mergeCell ref="B262:G262"/>
    <mergeCell ref="C264:C266"/>
    <mergeCell ref="D264:G264"/>
    <mergeCell ref="D265:G265"/>
    <mergeCell ref="D266:G266"/>
    <mergeCell ref="E268:F269"/>
    <mergeCell ref="G268:G269"/>
    <mergeCell ref="B275:C275"/>
    <mergeCell ref="E275:F275"/>
    <mergeCell ref="B276:C276"/>
    <mergeCell ref="B277:C277"/>
    <mergeCell ref="B278:C278"/>
  </mergeCells>
  <dataValidations count="1">
    <dataValidation type="list" allowBlank="1" showInputMessage="1" showErrorMessage="1" sqref="D14 D51 D88 D125 D162 D199 D236 D273">
      <formula1>д1</formula1>
    </dataValidation>
  </dataValidations>
  <pageMargins left="0" right="0.70866141732283472" top="0" bottom="0" header="0.31496062992125984" footer="0.31496062992125984"/>
  <pageSetup paperSize="9" scale="52" orientation="landscape" r:id="rId1"/>
  <rowBreaks count="7" manualBreakCount="7">
    <brk id="38" min="1" max="40" man="1"/>
    <brk id="75" min="1" max="40" man="1"/>
    <brk id="112" min="1" max="40" man="1"/>
    <brk id="149" min="1" max="40" man="1"/>
    <brk id="186" min="1" max="40" man="1"/>
    <brk id="223" min="1" max="40" man="1"/>
    <brk id="260" min="1" max="4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</vt:lpstr>
      <vt:lpstr>ЛОТЫ</vt:lpstr>
      <vt:lpstr>ЛОТЫ!Область_печати</vt:lpstr>
      <vt:lpstr>РАСЧЕТ!Область_печати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М. Мосунов</cp:lastModifiedBy>
  <cp:lastPrinted>2016-02-11T05:15:41Z</cp:lastPrinted>
  <dcterms:created xsi:type="dcterms:W3CDTF">1996-10-08T23:32:33Z</dcterms:created>
  <dcterms:modified xsi:type="dcterms:W3CDTF">2017-02-06T14:49:51Z</dcterms:modified>
</cp:coreProperties>
</file>