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G47" i="1" l="1"/>
  <c r="W45" i="1"/>
  <c r="S45" i="1" s="1"/>
  <c r="V45" i="1"/>
  <c r="P45" i="1"/>
  <c r="R44" i="1"/>
  <c r="O44" i="1"/>
  <c r="M44" i="1"/>
  <c r="L44" i="1"/>
  <c r="K44" i="1"/>
  <c r="R43" i="1"/>
  <c r="O43" i="1"/>
  <c r="M43" i="1"/>
  <c r="L43" i="1"/>
  <c r="L45" i="1" s="1"/>
  <c r="K43" i="1"/>
  <c r="R42" i="1"/>
  <c r="O42" i="1"/>
  <c r="M42" i="1"/>
  <c r="L42" i="1"/>
  <c r="K42" i="1"/>
  <c r="K45" i="1" s="1"/>
  <c r="W41" i="1"/>
  <c r="S41" i="1" s="1"/>
  <c r="V41" i="1"/>
  <c r="P41" i="1"/>
  <c r="R39" i="1"/>
  <c r="R41" i="1" s="1"/>
  <c r="O39" i="1"/>
  <c r="O41" i="1" s="1"/>
  <c r="M39" i="1"/>
  <c r="M41" i="1" s="1"/>
  <c r="L39" i="1"/>
  <c r="L41" i="1" s="1"/>
  <c r="K39" i="1"/>
  <c r="K41" i="1" s="1"/>
  <c r="W38" i="1"/>
  <c r="S38" i="1" s="1"/>
  <c r="V38" i="1"/>
  <c r="P38" i="1"/>
  <c r="R36" i="1"/>
  <c r="R38" i="1" s="1"/>
  <c r="O36" i="1"/>
  <c r="O38" i="1" s="1"/>
  <c r="M36" i="1"/>
  <c r="M38" i="1" s="1"/>
  <c r="L36" i="1"/>
  <c r="L38" i="1" s="1"/>
  <c r="K36" i="1"/>
  <c r="K38" i="1" s="1"/>
  <c r="X35" i="1"/>
  <c r="W35" i="1"/>
  <c r="S35" i="1" s="1"/>
  <c r="V35" i="1"/>
  <c r="P35" i="1"/>
  <c r="R33" i="1"/>
  <c r="O33" i="1"/>
  <c r="M33" i="1"/>
  <c r="L33" i="1"/>
  <c r="N33" i="1" s="1"/>
  <c r="K33" i="1"/>
  <c r="R32" i="1"/>
  <c r="O32" i="1"/>
  <c r="M32" i="1"/>
  <c r="M35" i="1" s="1"/>
  <c r="L32" i="1"/>
  <c r="K32" i="1"/>
  <c r="N32" i="1" s="1"/>
  <c r="W31" i="1"/>
  <c r="S31" i="1" s="1"/>
  <c r="V31" i="1"/>
  <c r="P31" i="1"/>
  <c r="R30" i="1"/>
  <c r="O30" i="1"/>
  <c r="M30" i="1"/>
  <c r="L30" i="1"/>
  <c r="K30" i="1"/>
  <c r="N30" i="1" s="1"/>
  <c r="Q30" i="1" s="1"/>
  <c r="R29" i="1"/>
  <c r="O29" i="1"/>
  <c r="M29" i="1"/>
  <c r="L29" i="1"/>
  <c r="N29" i="1" s="1"/>
  <c r="Q29" i="1" s="1"/>
  <c r="K29" i="1"/>
  <c r="R28" i="1"/>
  <c r="O28" i="1"/>
  <c r="M28" i="1"/>
  <c r="L28" i="1"/>
  <c r="K28" i="1"/>
  <c r="R27" i="1"/>
  <c r="O27" i="1"/>
  <c r="O31" i="1" s="1"/>
  <c r="M27" i="1"/>
  <c r="L27" i="1"/>
  <c r="K27" i="1"/>
  <c r="K31" i="1" s="1"/>
  <c r="W26" i="1"/>
  <c r="S26" i="1" s="1"/>
  <c r="V26" i="1"/>
  <c r="P26" i="1"/>
  <c r="R25" i="1"/>
  <c r="O25" i="1"/>
  <c r="M25" i="1"/>
  <c r="L25" i="1"/>
  <c r="K25" i="1"/>
  <c r="R24" i="1"/>
  <c r="O24" i="1"/>
  <c r="O26" i="1" s="1"/>
  <c r="M24" i="1"/>
  <c r="L24" i="1"/>
  <c r="K24" i="1"/>
  <c r="R23" i="1"/>
  <c r="O23" i="1"/>
  <c r="N23" i="1"/>
  <c r="Q23" i="1" s="1"/>
  <c r="M23" i="1"/>
  <c r="L23" i="1"/>
  <c r="K23" i="1"/>
  <c r="W22" i="1"/>
  <c r="S22" i="1" s="1"/>
  <c r="V22" i="1"/>
  <c r="P22" i="1"/>
  <c r="R21" i="1"/>
  <c r="O21" i="1"/>
  <c r="M21" i="1"/>
  <c r="L21" i="1"/>
  <c r="N21" i="1" s="1"/>
  <c r="K21" i="1"/>
  <c r="R20" i="1"/>
  <c r="O20" i="1"/>
  <c r="M20" i="1"/>
  <c r="L20" i="1"/>
  <c r="K20" i="1"/>
  <c r="N20" i="1" s="1"/>
  <c r="Q20" i="1" s="1"/>
  <c r="R19" i="1"/>
  <c r="O19" i="1"/>
  <c r="M19" i="1"/>
  <c r="L19" i="1"/>
  <c r="K19" i="1"/>
  <c r="N19" i="1" s="1"/>
  <c r="Q19" i="1" s="1"/>
  <c r="R18" i="1"/>
  <c r="O18" i="1"/>
  <c r="O22" i="1" s="1"/>
  <c r="M18" i="1"/>
  <c r="L18" i="1"/>
  <c r="L22" i="1" s="1"/>
  <c r="K18" i="1"/>
  <c r="W17" i="1"/>
  <c r="S17" i="1" s="1"/>
  <c r="V17" i="1"/>
  <c r="P17" i="1"/>
  <c r="R16" i="1"/>
  <c r="O16" i="1"/>
  <c r="M16" i="1"/>
  <c r="L16" i="1"/>
  <c r="K16" i="1"/>
  <c r="M15" i="1"/>
  <c r="L15" i="1"/>
  <c r="K15" i="1"/>
  <c r="R14" i="1"/>
  <c r="O14" i="1"/>
  <c r="O17" i="1" s="1"/>
  <c r="M14" i="1"/>
  <c r="L14" i="1"/>
  <c r="L17" i="1" s="1"/>
  <c r="K14" i="1"/>
  <c r="X13" i="1"/>
  <c r="W13" i="1" s="1"/>
  <c r="S13" i="1" s="1"/>
  <c r="V13" i="1"/>
  <c r="P13" i="1"/>
  <c r="P47" i="1" s="1"/>
  <c r="R12" i="1"/>
  <c r="O12" i="1"/>
  <c r="M12" i="1"/>
  <c r="L12" i="1"/>
  <c r="K12" i="1"/>
  <c r="R11" i="1"/>
  <c r="O11" i="1"/>
  <c r="M11" i="1"/>
  <c r="M13" i="1" s="1"/>
  <c r="L11" i="1"/>
  <c r="K11" i="1"/>
  <c r="K13" i="1" s="1"/>
  <c r="W10" i="1"/>
  <c r="S10" i="1" s="1"/>
  <c r="V10" i="1"/>
  <c r="P10" i="1"/>
  <c r="V9" i="1"/>
  <c r="R9" i="1"/>
  <c r="O9" i="1"/>
  <c r="M9" i="1"/>
  <c r="L9" i="1"/>
  <c r="K9" i="1"/>
  <c r="V8" i="1"/>
  <c r="R8" i="1"/>
  <c r="O8" i="1"/>
  <c r="M8" i="1"/>
  <c r="L8" i="1"/>
  <c r="K8" i="1"/>
  <c r="V7" i="1"/>
  <c r="R7" i="1"/>
  <c r="O7" i="1"/>
  <c r="M7" i="1"/>
  <c r="L7" i="1"/>
  <c r="L10" i="1" s="1"/>
  <c r="K7" i="1"/>
  <c r="M10" i="1" l="1"/>
  <c r="N8" i="1"/>
  <c r="Q8" i="1" s="1"/>
  <c r="L13" i="1"/>
  <c r="N12" i="1"/>
  <c r="Q12" i="1" s="1"/>
  <c r="K17" i="1"/>
  <c r="N16" i="1"/>
  <c r="Q16" i="1" s="1"/>
  <c r="K22" i="1"/>
  <c r="M26" i="1"/>
  <c r="N25" i="1"/>
  <c r="Q25" i="1" s="1"/>
  <c r="L31" i="1"/>
  <c r="L35" i="1"/>
  <c r="Q21" i="1"/>
  <c r="L26" i="1"/>
  <c r="M31" i="1"/>
  <c r="N28" i="1"/>
  <c r="Q28" i="1" s="1"/>
  <c r="Q33" i="1"/>
  <c r="M45" i="1"/>
  <c r="N44" i="1"/>
  <c r="Q44" i="1" s="1"/>
  <c r="O10" i="1"/>
  <c r="N15" i="1"/>
  <c r="N7" i="1"/>
  <c r="N10" i="1" s="1"/>
  <c r="N9" i="1"/>
  <c r="Q9" i="1" s="1"/>
  <c r="O13" i="1"/>
  <c r="M17" i="1"/>
  <c r="M22" i="1"/>
  <c r="N24" i="1"/>
  <c r="Q24" i="1" s="1"/>
  <c r="N27" i="1"/>
  <c r="Q27" i="1" s="1"/>
  <c r="Q31" i="1" s="1"/>
  <c r="O35" i="1"/>
  <c r="O45" i="1"/>
  <c r="R10" i="1"/>
  <c r="R22" i="1"/>
  <c r="R35" i="1"/>
  <c r="R13" i="1"/>
  <c r="R17" i="1"/>
  <c r="R45" i="1"/>
  <c r="R26" i="1"/>
  <c r="R31" i="1"/>
  <c r="O47" i="1"/>
  <c r="Q7" i="1"/>
  <c r="Q10" i="1" s="1"/>
  <c r="N35" i="1"/>
  <c r="Q32" i="1"/>
  <c r="Q35" i="1" s="1"/>
  <c r="S47" i="1"/>
  <c r="Q26" i="1"/>
  <c r="L47" i="1"/>
  <c r="K10" i="1"/>
  <c r="N14" i="1"/>
  <c r="N31" i="1"/>
  <c r="N43" i="1"/>
  <c r="Q43" i="1" s="1"/>
  <c r="N18" i="1"/>
  <c r="N26" i="1"/>
  <c r="N36" i="1"/>
  <c r="N42" i="1"/>
  <c r="N11" i="1"/>
  <c r="K26" i="1"/>
  <c r="K35" i="1"/>
  <c r="N39" i="1"/>
  <c r="M47" i="1" l="1"/>
  <c r="R47" i="1"/>
  <c r="N41" i="1"/>
  <c r="Q39" i="1"/>
  <c r="Q41" i="1" s="1"/>
  <c r="Q42" i="1"/>
  <c r="Q45" i="1" s="1"/>
  <c r="N45" i="1"/>
  <c r="Q36" i="1"/>
  <c r="Q38" i="1" s="1"/>
  <c r="N38" i="1"/>
  <c r="N17" i="1"/>
  <c r="Q14" i="1"/>
  <c r="Q17" i="1" s="1"/>
  <c r="N13" i="1"/>
  <c r="Q11" i="1"/>
  <c r="Q13" i="1" s="1"/>
  <c r="Q47" i="1" s="1"/>
  <c r="Q18" i="1"/>
  <c r="Q22" i="1" s="1"/>
  <c r="N22" i="1"/>
  <c r="K47" i="1"/>
  <c r="N47" i="1" l="1"/>
</calcChain>
</file>

<file path=xl/sharedStrings.xml><?xml version="1.0" encoding="utf-8"?>
<sst xmlns="http://schemas.openxmlformats.org/spreadsheetml/2006/main" count="181" uniqueCount="88">
  <si>
    <t xml:space="preserve">ВЕДОМОСТЬ </t>
  </si>
  <si>
    <t>аукционных единиц купли-продажи лесонасаждений  для аукциона (бизнес) Черемшанского лесничества</t>
  </si>
  <si>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</si>
  <si>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</si>
  <si>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</si>
  <si>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</si>
  <si>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</si>
  <si>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</si>
  <si>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</si>
  <si>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</si>
  <si>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</si>
  <si>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</si>
  <si>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</si>
  <si>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хворост, неликвид</t>
  </si>
  <si>
    <t>Всего</t>
  </si>
  <si>
    <t>Таксовая стоимость, руб</t>
  </si>
  <si>
    <t>Аукционная цена, руб</t>
  </si>
  <si>
    <t>кадастровый номер участка</t>
  </si>
  <si>
    <t>Крупная</t>
  </si>
  <si>
    <t>Средняя</t>
  </si>
  <si>
    <t>Мелкая</t>
  </si>
  <si>
    <t>Итого</t>
  </si>
  <si>
    <t>Казанкинское</t>
  </si>
  <si>
    <t>мягколиственное</t>
  </si>
  <si>
    <t>СР</t>
  </si>
  <si>
    <t>Осина</t>
  </si>
  <si>
    <t>16:41:000000:647</t>
  </si>
  <si>
    <t>Вишнево-Полянское/11/12/Осина</t>
  </si>
  <si>
    <t/>
  </si>
  <si>
    <t>8Ос2Б+Лп</t>
  </si>
  <si>
    <t>Береза</t>
  </si>
  <si>
    <t>Вишнево-Полянское/11/12/Береза</t>
  </si>
  <si>
    <t>Липа</t>
  </si>
  <si>
    <t>Вишнево-Полянское/11/12/Липа</t>
  </si>
  <si>
    <t>Вишнево-Полянское/11/12/Итого</t>
  </si>
  <si>
    <t>Вишнево-Полянское/12/21/Осина</t>
  </si>
  <si>
    <t>10Ос</t>
  </si>
  <si>
    <t>Вишнево-Полянское/12/21/Береза</t>
  </si>
  <si>
    <t>Вишнево-Полянское/12/21/Итого</t>
  </si>
  <si>
    <t>Вишнево-Полянское/24/8/Осина</t>
  </si>
  <si>
    <t>10Ос+Лп+Кл</t>
  </si>
  <si>
    <t>Дуб</t>
  </si>
  <si>
    <t>Вишнево-Полянское/24/8/Береза</t>
  </si>
  <si>
    <t>Вишнево-Полянское/24/8/Липа</t>
  </si>
  <si>
    <t>Вишнево-Полянское/24/8/Итого</t>
  </si>
  <si>
    <t xml:space="preserve">мягколиственное </t>
  </si>
  <si>
    <t>Восходское/46/3/Осина</t>
  </si>
  <si>
    <t>6Ос3Лп1Кл</t>
  </si>
  <si>
    <t>Восходское/46/3/Береза</t>
  </si>
  <si>
    <t>Восходское/46/3/Липа</t>
  </si>
  <si>
    <t>Восходское/46/3/Дуб</t>
  </si>
  <si>
    <t>Восходское/46/3/Итого</t>
  </si>
  <si>
    <t>16:41:000000:1068</t>
  </si>
  <si>
    <t>Восходское/54/12/Осина</t>
  </si>
  <si>
    <t>5Ос4Лпн1Б</t>
  </si>
  <si>
    <t>Восходское/54/12/Береза</t>
  </si>
  <si>
    <t>Восходское/54/12/Липа</t>
  </si>
  <si>
    <t>Восходское/54/12/Итого</t>
  </si>
  <si>
    <t>Светлогорское</t>
  </si>
  <si>
    <t>16:41:000000:645</t>
  </si>
  <si>
    <t>Восходское/86/10/Осина</t>
  </si>
  <si>
    <t>8Ос2Лп</t>
  </si>
  <si>
    <t>Восходское/86/10/Береза</t>
  </si>
  <si>
    <t>Восходское/86/10/Липа</t>
  </si>
  <si>
    <t>Восходское/86/10/Дуб</t>
  </si>
  <si>
    <t>Восходское/86/10/Итого</t>
  </si>
  <si>
    <t>Мамыковское/3/10/Осина</t>
  </si>
  <si>
    <t>7Ос2Б1Лп</t>
  </si>
  <si>
    <t>Мамыковское/3/10/Береза</t>
  </si>
  <si>
    <t>Мамыковское/3/10/Итого</t>
  </si>
  <si>
    <t>Мамыковское/9/6/Осина</t>
  </si>
  <si>
    <t>8Ос2Б</t>
  </si>
  <si>
    <t>Мамыковское/9/6/Итого</t>
  </si>
  <si>
    <t>Мамыковское/10/7/Осина</t>
  </si>
  <si>
    <t>6Ос3Лп1Д+Кл</t>
  </si>
  <si>
    <t>Мамыковское/10/7/Итого</t>
  </si>
  <si>
    <t>16:41:000000:696</t>
  </si>
  <si>
    <t>Тимерликовское/29/1/Осина</t>
  </si>
  <si>
    <t>Тимерликовское/29/1/Береза</t>
  </si>
  <si>
    <t>Тимерликовское/29/1/Липа</t>
  </si>
  <si>
    <t>Тимерликовское/29/1/Итого</t>
  </si>
  <si>
    <t>/</t>
  </si>
  <si>
    <t>ВСЕГО</t>
  </si>
  <si>
    <t>Из ведомости исключены все виды ООПТ и резервных лесов, в т.ч. для населения.</t>
  </si>
  <si>
    <t>Делянки обсчитаны по ставкам 2017 года</t>
  </si>
  <si>
    <t xml:space="preserve">инженер лесопользования </t>
  </si>
  <si>
    <t>Руководитель-лесничий</t>
  </si>
  <si>
    <t>Р.М. Мутыгуллин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</si>
</sst>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_р_."/>
    <numFmt numFmtId="166" formatCode="#,##0.0"/>
  </numFmts>
  <fonts count="3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0" applyNumberFormat="1" applyFont="1" applyFill="1" applyBorder="1" applyAlignment="1" applyProtection="1">
      <alignment horizontal="center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6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3" fontId="0" fillId="0" borderId="0" xfId="0" applyNumberFormat="1"/>
    <xf numFmtId="4" fontId="0" fillId="0" borderId="0" xfId="0" applyNumberFormat="1"/>
    <xf numFmtId="1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/>
      <protection hidden="1"/>
    </xf>
    <xf numFmtId="1" fontId="2" fillId="0" borderId="0" xfId="0" applyNumberFormat="1" applyFont="1" applyFill="1" applyBorder="1" applyAlignment="1" applyProtection="1">
      <alignment horizontal="center"/>
      <protection hidden="1"/>
    </xf>
    <xf numFmtId="2" fontId="2" fillId="0" borderId="0" xfId="0" applyNumberFormat="1" applyFont="1" applyFill="1" applyBorder="1" applyAlignment="1" applyProtection="1">
      <alignment horizontal="left"/>
      <protection hidden="1"/>
    </xf>
    <xf numFmtId="165" fontId="2" fillId="0" borderId="0" xfId="0" applyNumberFormat="1" applyFont="1" applyFill="1" applyBorder="1" applyAlignment="1" applyProtection="1">
      <alignment horizontal="center"/>
      <protection hidden="1"/>
    </xf>
    <xf numFmtId="1" fontId="2" fillId="0" borderId="0" xfId="0" applyNumberFormat="1" applyFont="1" applyFill="1" applyBorder="1" applyAlignment="1" applyProtection="1">
      <alignment horizontal="left" wrapText="1"/>
      <protection hidden="1"/>
    </xf>
    <xf numFmtId="0" fontId="2" fillId="0" borderId="0" xfId="0" applyFont="1" applyFill="1" applyAlignment="1" applyProtection="1">
      <alignment horizontal="left" wrapText="1"/>
      <protection hidden="1"/>
    </xf>
    <xf numFmtId="2" fontId="2" fillId="0" borderId="0" xfId="0" applyNumberFormat="1" applyFont="1" applyFill="1" applyBorder="1" applyAlignment="1" applyProtection="1">
      <alignment horizontal="center"/>
      <protection hidden="1"/>
    </xf>
    <xf numFmtId="2" fontId="2" fillId="0" borderId="4" xfId="0" applyNumberFormat="1" applyFont="1" applyFill="1" applyBorder="1" applyAlignment="1" applyProtection="1">
      <alignment horizontal="left"/>
      <protection hidden="1"/>
    </xf>
    <xf numFmtId="1" fontId="2" fillId="0" borderId="4" xfId="0" applyNumberFormat="1" applyFont="1" applyFill="1" applyBorder="1" applyAlignment="1" applyProtection="1">
      <alignment horizontal="center"/>
      <protection hidden="1"/>
    </xf>
    <xf numFmtId="1" fontId="2" fillId="0" borderId="0" xfId="0" applyNumberFormat="1" applyFont="1" applyFill="1" applyBorder="1" applyAlignment="1" applyProtection="1">
      <alignment horizontal="right"/>
      <protection hidden="1"/>
    </xf>
    <xf numFmtId="0" fontId="2" fillId="0" borderId="0" xfId="0" applyFont="1" applyFill="1" applyAlignment="1" applyProtection="1">
      <alignment horizontal="right"/>
      <protection hidden="1"/>
    </xf>
    <xf numFmtId="2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0;&#1089;&#1100;&#1084;&#1086;,&#1074;&#1077;&#1076;&#1086;&#1084;&#1086;&#1089;&#1090;&#1100;/&#1056;&#1040;&#1057;&#1063;&#1045;&#1058;%20&#1085;&#1072;&#1095;&#1072;&#1083;&#1100;&#1085;&#1086;&#1081;%20&#1094;&#1077;&#1085;&#1099;%20&#1051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ЛОТЫ"/>
      <sheetName val="Ведомость"/>
    </sheetNames>
    <sheetDataSet>
      <sheetData sheetId="0">
        <row r="22">
          <cell r="B22" t="str">
            <v>Казанкинское</v>
          </cell>
          <cell r="C22" t="str">
            <v>сплошная рубка</v>
          </cell>
          <cell r="D22">
            <v>11</v>
          </cell>
          <cell r="E22">
            <v>1</v>
          </cell>
          <cell r="F22">
            <v>2</v>
          </cell>
          <cell r="G22">
            <v>1.2</v>
          </cell>
          <cell r="H22" t="str">
            <v>Береза</v>
          </cell>
          <cell r="I22">
            <v>1.45</v>
          </cell>
          <cell r="J22">
            <v>10.15</v>
          </cell>
          <cell r="K22">
            <v>2.4900000000000002</v>
          </cell>
          <cell r="L22">
            <v>14.09</v>
          </cell>
          <cell r="M22">
            <v>12.55</v>
          </cell>
          <cell r="N22">
            <v>26.64</v>
          </cell>
          <cell r="O22" t="str">
            <v>Вишнево-Полянское/11/12/Береза</v>
          </cell>
        </row>
        <row r="23">
          <cell r="H23" t="str">
            <v>стоимость</v>
          </cell>
          <cell r="I23">
            <v>174.2175</v>
          </cell>
          <cell r="J23">
            <v>869.04300000000012</v>
          </cell>
          <cell r="K23">
            <v>108.01620000000001</v>
          </cell>
          <cell r="L23">
            <v>1151.2767000000001</v>
          </cell>
          <cell r="M23">
            <v>85.967500000000001</v>
          </cell>
          <cell r="N23">
            <v>1237.2442000000001</v>
          </cell>
          <cell r="O23" t="str">
            <v>Вишнево-Полянское/11/12/стоимость</v>
          </cell>
        </row>
        <row r="24">
          <cell r="H24" t="str">
            <v>Дуб</v>
          </cell>
          <cell r="J24" t="str">
            <v/>
          </cell>
          <cell r="K24" t="str">
            <v/>
          </cell>
          <cell r="L24">
            <v>0</v>
          </cell>
          <cell r="M24" t="str">
            <v/>
          </cell>
          <cell r="N24">
            <v>0</v>
          </cell>
          <cell r="O24" t="str">
            <v>Вишнево-Полянское/11/12/Дуб</v>
          </cell>
        </row>
        <row r="25">
          <cell r="H25" t="str">
            <v>стоимость</v>
          </cell>
          <cell r="I25">
            <v>0</v>
          </cell>
          <cell r="J25" t="str">
            <v/>
          </cell>
          <cell r="K25" t="str">
            <v/>
          </cell>
          <cell r="L25">
            <v>0</v>
          </cell>
          <cell r="M25" t="str">
            <v/>
          </cell>
          <cell r="N25">
            <v>0</v>
          </cell>
          <cell r="O25" t="str">
            <v>Вишнево-Полянское/11/12/стоимость</v>
          </cell>
        </row>
        <row r="26">
          <cell r="H26" t="str">
            <v>Липа</v>
          </cell>
          <cell r="I26">
            <v>0</v>
          </cell>
          <cell r="J26">
            <v>2.93</v>
          </cell>
          <cell r="K26">
            <v>0.99</v>
          </cell>
          <cell r="L26">
            <v>3.92</v>
          </cell>
          <cell r="M26">
            <v>3.08</v>
          </cell>
          <cell r="N26">
            <v>7</v>
          </cell>
          <cell r="O26" t="str">
            <v>Вишнево-Полянское/11/12/Липа</v>
          </cell>
        </row>
        <row r="27">
          <cell r="H27" t="str">
            <v>стоимость</v>
          </cell>
          <cell r="I27">
            <v>0</v>
          </cell>
          <cell r="J27">
            <v>152.1842</v>
          </cell>
          <cell r="K27">
            <v>26.2746</v>
          </cell>
          <cell r="L27">
            <v>178.4588</v>
          </cell>
          <cell r="M27">
            <v>4.4043999999999999</v>
          </cell>
          <cell r="N27">
            <v>182.86320000000001</v>
          </cell>
          <cell r="O27" t="str">
            <v>Вишнево-Полянское/11/12/стоимость</v>
          </cell>
        </row>
        <row r="28">
          <cell r="H28" t="str">
            <v>Ольха черная</v>
          </cell>
          <cell r="J28" t="str">
            <v/>
          </cell>
          <cell r="K28" t="str">
            <v/>
          </cell>
          <cell r="L28">
            <v>0</v>
          </cell>
          <cell r="M28" t="str">
            <v/>
          </cell>
          <cell r="N28">
            <v>0</v>
          </cell>
          <cell r="O28" t="str">
            <v>Вишнево-Полянское/11/12/Ольха черная</v>
          </cell>
        </row>
        <row r="29">
          <cell r="H29" t="str">
            <v>стоимость</v>
          </cell>
          <cell r="I29">
            <v>0</v>
          </cell>
          <cell r="J29" t="str">
            <v/>
          </cell>
          <cell r="K29" t="str">
            <v/>
          </cell>
          <cell r="L29">
            <v>0</v>
          </cell>
          <cell r="M29" t="str">
            <v/>
          </cell>
          <cell r="N29">
            <v>0</v>
          </cell>
          <cell r="O29" t="str">
            <v>Вишнево-Полянское/11/12/стоимость</v>
          </cell>
        </row>
        <row r="30">
          <cell r="H30" t="str">
            <v>Осина</v>
          </cell>
          <cell r="I30">
            <v>9.01</v>
          </cell>
          <cell r="J30">
            <v>132.94999999999999</v>
          </cell>
          <cell r="K30">
            <v>8.16</v>
          </cell>
          <cell r="L30">
            <v>150.11999999999998</v>
          </cell>
          <cell r="M30">
            <v>102.76</v>
          </cell>
          <cell r="N30">
            <v>252.88</v>
          </cell>
          <cell r="O30" t="str">
            <v>Вишнево-Полянское/11/12/Осина</v>
          </cell>
        </row>
        <row r="31">
          <cell r="H31" t="str">
            <v>стоимость</v>
          </cell>
          <cell r="I31">
            <v>205.69829999999999</v>
          </cell>
          <cell r="J31">
            <v>2314.6594999999998</v>
          </cell>
          <cell r="K31">
            <v>72.215999999999994</v>
          </cell>
          <cell r="L31">
            <v>2592.5737999999997</v>
          </cell>
          <cell r="M31">
            <v>58.5732</v>
          </cell>
          <cell r="N31">
            <v>2651.1469999999995</v>
          </cell>
          <cell r="O31" t="str">
            <v>Вишнево-Полянское/11/12/стоимость</v>
          </cell>
        </row>
        <row r="32">
          <cell r="H32" t="str">
            <v>итого куб.м</v>
          </cell>
          <cell r="I32">
            <v>10.45999999999998</v>
          </cell>
          <cell r="J32">
            <v>146.02999999999975</v>
          </cell>
          <cell r="K32">
            <v>11.639999999999986</v>
          </cell>
          <cell r="L32">
            <v>168.12999999999971</v>
          </cell>
          <cell r="M32">
            <v>118.39000000000001</v>
          </cell>
          <cell r="N32">
            <v>286.51999999999975</v>
          </cell>
          <cell r="O32" t="str">
            <v>Вишнево-Полянское/11/12/итого куб.м</v>
          </cell>
        </row>
        <row r="33">
          <cell r="H33" t="str">
            <v>стоимость, руб</v>
          </cell>
          <cell r="I33">
            <v>379.91579999999999</v>
          </cell>
          <cell r="J33">
            <v>3335.8867</v>
          </cell>
          <cell r="K33">
            <v>206.5068</v>
          </cell>
          <cell r="L33">
            <v>3922.3092999999999</v>
          </cell>
          <cell r="M33">
            <v>148.9451</v>
          </cell>
          <cell r="N33">
            <v>4071.2543999999998</v>
          </cell>
          <cell r="O33" t="str">
            <v>Вишнево-Полянское/11/12/стоимость, руб</v>
          </cell>
        </row>
        <row r="35">
          <cell r="B35" t="str">
            <v>Реквизиты для оплаты</v>
          </cell>
        </row>
        <row r="36">
          <cell r="B36" t="str">
            <v>отделение НБ РТ Банка России г. Казань</v>
          </cell>
        </row>
        <row r="37">
          <cell r="B37" t="str">
            <v>БИК 049205001</v>
          </cell>
        </row>
        <row r="38">
          <cell r="B38" t="str">
            <v>Счет № 40101810800000010001</v>
          </cell>
        </row>
        <row r="39">
          <cell r="B39" t="str">
            <v>ИНН 1660098481 КПП 165701001</v>
          </cell>
        </row>
        <row r="40">
          <cell r="B40" t="str">
            <v>Управление Федерального казначейства по Республике Татарстан</v>
          </cell>
        </row>
        <row r="41">
          <cell r="B41" t="str">
            <v xml:space="preserve">(Министерство лесного хозяйства Республики Татарстан) </v>
          </cell>
        </row>
        <row r="42">
          <cell r="B42" t="str">
            <v>КБК-  053 1 12 04011 016000 120</v>
          </cell>
        </row>
        <row r="43">
          <cell r="B43" t="str">
            <v>ОКТМО – 92646000</v>
          </cell>
        </row>
        <row r="45">
          <cell r="B45" t="str">
            <v>Продавец</v>
          </cell>
          <cell r="J45" t="str">
            <v>Покупатель</v>
          </cell>
        </row>
        <row r="46">
          <cell r="B46" t="str">
            <v>Назиров А.А.</v>
          </cell>
        </row>
        <row r="47">
          <cell r="B47" t="str">
            <v>(фамилия, имя, отчество)</v>
          </cell>
          <cell r="J47" t="str">
            <v>(фамилия, имя, отчество)</v>
          </cell>
        </row>
        <row r="50">
          <cell r="B50" t="str">
            <v>(подпись)</v>
          </cell>
          <cell r="J50" t="str">
            <v>(подпись)</v>
          </cell>
        </row>
        <row r="52">
          <cell r="B52" t="str">
            <v>М.П.</v>
          </cell>
          <cell r="J52" t="str">
            <v>М.П.</v>
          </cell>
        </row>
        <row r="54">
          <cell r="N54" t="str">
            <v>Приложение №3</v>
          </cell>
        </row>
        <row r="55">
          <cell r="N55" t="str">
            <v>к Договору</v>
          </cell>
        </row>
        <row r="56">
          <cell r="N56" t="str">
            <v>купли-продажи лесных насаждений</v>
          </cell>
        </row>
        <row r="58">
          <cell r="C58" t="str">
            <v>РАСЧЕТ</v>
          </cell>
        </row>
        <row r="59">
          <cell r="C59" t="str">
            <v>платы по договору купли-продажи лесных насаждений</v>
          </cell>
        </row>
        <row r="60">
          <cell r="B60" t="str">
            <v>___________________</v>
          </cell>
          <cell r="L60" t="str">
            <v>"____"_______________20_____г</v>
          </cell>
        </row>
        <row r="62">
          <cell r="B62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63">
          <cell r="B63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64">
          <cell r="B64" t="str">
            <v>с учетом коэффициента 1,51 на 2017 год (постановление Правительства РФ от 14.12.2016г № 1350)</v>
          </cell>
        </row>
        <row r="67">
          <cell r="B67" t="str">
            <v>Участковое лесничество</v>
          </cell>
          <cell r="C67" t="str">
            <v>Вид рубки</v>
          </cell>
          <cell r="D67" t="str">
            <v>№ квартала</v>
          </cell>
          <cell r="E67" t="str">
            <v>№ выдела</v>
          </cell>
          <cell r="F67" t="str">
            <v>№ делянки</v>
          </cell>
          <cell r="G67" t="str">
            <v>Площадь,га</v>
          </cell>
          <cell r="H67" t="str">
            <v>Порода</v>
          </cell>
          <cell r="I67" t="str">
            <v>Деловая древесина</v>
          </cell>
          <cell r="M67" t="str">
            <v>Дрова</v>
          </cell>
          <cell r="N67" t="str">
            <v>Всего, куб.м</v>
          </cell>
        </row>
        <row r="68">
          <cell r="I68" t="str">
            <v>крупная</v>
          </cell>
          <cell r="J68" t="str">
            <v>средняя</v>
          </cell>
          <cell r="K68" t="str">
            <v>мелкая</v>
          </cell>
          <cell r="L68" t="str">
            <v>итого</v>
          </cell>
        </row>
        <row r="69">
          <cell r="B69" t="str">
            <v>ставки 2017 г.</v>
          </cell>
          <cell r="H69" t="str">
            <v>Береза</v>
          </cell>
          <cell r="I69">
            <v>120.15</v>
          </cell>
          <cell r="J69">
            <v>85.62</v>
          </cell>
          <cell r="K69">
            <v>43.38</v>
          </cell>
          <cell r="M69">
            <v>6.85</v>
          </cell>
        </row>
        <row r="70">
          <cell r="H70" t="str">
            <v>Дуб</v>
          </cell>
          <cell r="I70">
            <v>898.69</v>
          </cell>
          <cell r="J70">
            <v>642.13</v>
          </cell>
          <cell r="K70">
            <v>323.07</v>
          </cell>
          <cell r="M70">
            <v>27.97</v>
          </cell>
        </row>
        <row r="71">
          <cell r="H71" t="str">
            <v>Липа</v>
          </cell>
          <cell r="I71">
            <v>71.349999999999994</v>
          </cell>
          <cell r="J71">
            <v>51.94</v>
          </cell>
          <cell r="K71">
            <v>26.54</v>
          </cell>
          <cell r="M71">
            <v>1.43</v>
          </cell>
        </row>
        <row r="72">
          <cell r="H72" t="str">
            <v>Ольха черная</v>
          </cell>
          <cell r="I72">
            <v>71.349999999999994</v>
          </cell>
          <cell r="J72">
            <v>51.94</v>
          </cell>
          <cell r="K72">
            <v>26.54</v>
          </cell>
          <cell r="M72">
            <v>1.43</v>
          </cell>
        </row>
        <row r="73">
          <cell r="H73" t="str">
            <v>Осина</v>
          </cell>
          <cell r="I73">
            <v>22.83</v>
          </cell>
          <cell r="J73">
            <v>17.41</v>
          </cell>
          <cell r="K73">
            <v>8.85</v>
          </cell>
          <cell r="M73">
            <v>0.56999999999999995</v>
          </cell>
        </row>
        <row r="74">
          <cell r="B74" t="str">
            <v>Казанкинское</v>
          </cell>
          <cell r="C74" t="str">
            <v>сплошная рубка</v>
          </cell>
          <cell r="D74">
            <v>11</v>
          </cell>
          <cell r="E74">
            <v>41</v>
          </cell>
          <cell r="F74">
            <v>3</v>
          </cell>
          <cell r="G74">
            <v>1.4</v>
          </cell>
          <cell r="H74" t="str">
            <v>Береза</v>
          </cell>
          <cell r="I74">
            <v>0</v>
          </cell>
          <cell r="J74">
            <v>0</v>
          </cell>
          <cell r="L74">
            <v>0</v>
          </cell>
          <cell r="M74">
            <v>0</v>
          </cell>
          <cell r="N74">
            <v>0</v>
          </cell>
          <cell r="O74" t="str">
            <v>Вишнево-Полянское/12/21/Береза</v>
          </cell>
        </row>
        <row r="75">
          <cell r="H75" t="str">
            <v>стоимость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 t="str">
            <v>Вишнево-Полянское/12/21/стоимость</v>
          </cell>
        </row>
        <row r="76">
          <cell r="H76" t="str">
            <v>Дуб</v>
          </cell>
          <cell r="J76" t="str">
            <v/>
          </cell>
          <cell r="K76" t="str">
            <v/>
          </cell>
          <cell r="L76">
            <v>0</v>
          </cell>
          <cell r="M76" t="str">
            <v/>
          </cell>
          <cell r="N76">
            <v>0</v>
          </cell>
          <cell r="O76" t="str">
            <v>Вишнево-Полянское/12/21/Дуб</v>
          </cell>
        </row>
        <row r="77">
          <cell r="H77" t="str">
            <v>стоимость</v>
          </cell>
          <cell r="I77">
            <v>0</v>
          </cell>
          <cell r="J77" t="str">
            <v/>
          </cell>
          <cell r="K77" t="str">
            <v/>
          </cell>
          <cell r="L77">
            <v>0</v>
          </cell>
          <cell r="M77" t="str">
            <v/>
          </cell>
          <cell r="N77">
            <v>0</v>
          </cell>
          <cell r="O77" t="str">
            <v>Вишнево-Полянское/12/21/стоимость</v>
          </cell>
        </row>
        <row r="78">
          <cell r="H78" t="str">
            <v>Липа</v>
          </cell>
          <cell r="L78">
            <v>0</v>
          </cell>
          <cell r="N78">
            <v>0</v>
          </cell>
          <cell r="O78" t="str">
            <v>Вишнево-Полянское/12/21/Липа</v>
          </cell>
        </row>
        <row r="79">
          <cell r="H79" t="str">
            <v>стоимость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 t="str">
            <v>Вишнево-Полянское/12/21/стоимость</v>
          </cell>
        </row>
        <row r="80">
          <cell r="H80" t="str">
            <v>Ольха черная</v>
          </cell>
          <cell r="J80" t="str">
            <v/>
          </cell>
          <cell r="K80" t="str">
            <v/>
          </cell>
          <cell r="L80">
            <v>0</v>
          </cell>
          <cell r="M80" t="str">
            <v/>
          </cell>
          <cell r="N80">
            <v>0</v>
          </cell>
          <cell r="O80" t="str">
            <v>Вишнево-Полянское/12/21/Ольха черная</v>
          </cell>
        </row>
        <row r="81">
          <cell r="H81" t="str">
            <v>стоимость</v>
          </cell>
          <cell r="I81">
            <v>0</v>
          </cell>
          <cell r="J81" t="str">
            <v/>
          </cell>
          <cell r="K81" t="str">
            <v/>
          </cell>
          <cell r="L81">
            <v>0</v>
          </cell>
          <cell r="M81" t="str">
            <v/>
          </cell>
          <cell r="N81">
            <v>0</v>
          </cell>
          <cell r="O81" t="str">
            <v>Вишнево-Полянское/12/21/стоимость</v>
          </cell>
        </row>
        <row r="82">
          <cell r="H82" t="str">
            <v>Осина</v>
          </cell>
          <cell r="I82">
            <v>0</v>
          </cell>
          <cell r="J82">
            <v>142.38</v>
          </cell>
          <cell r="K82">
            <v>14.26</v>
          </cell>
          <cell r="L82">
            <v>156.63999999999999</v>
          </cell>
          <cell r="M82">
            <v>137</v>
          </cell>
          <cell r="N82">
            <v>293.64</v>
          </cell>
          <cell r="O82" t="str">
            <v>Вишнево-Полянское/12/21/Осина</v>
          </cell>
        </row>
        <row r="83">
          <cell r="H83" t="str">
            <v>стоимость</v>
          </cell>
          <cell r="I83">
            <v>0</v>
          </cell>
          <cell r="J83">
            <v>2478.8357999999998</v>
          </cell>
          <cell r="K83">
            <v>126.20099999999999</v>
          </cell>
          <cell r="L83">
            <v>2605.0367999999999</v>
          </cell>
          <cell r="M83">
            <v>78.089999999999989</v>
          </cell>
          <cell r="N83">
            <v>2683.1268</v>
          </cell>
          <cell r="O83" t="str">
            <v>Вишнево-Полянское/12/21/стоимость</v>
          </cell>
        </row>
        <row r="84">
          <cell r="H84" t="str">
            <v>итого куб.м</v>
          </cell>
          <cell r="I84">
            <v>0</v>
          </cell>
          <cell r="J84">
            <v>142.38000000000011</v>
          </cell>
          <cell r="K84">
            <v>14.259999999999991</v>
          </cell>
          <cell r="L84">
            <v>156.6400000000001</v>
          </cell>
          <cell r="M84">
            <v>137</v>
          </cell>
          <cell r="N84">
            <v>293.6400000000001</v>
          </cell>
          <cell r="O84" t="str">
            <v>Вишнево-Полянское/12/21/итого куб.м</v>
          </cell>
        </row>
        <row r="85">
          <cell r="H85" t="str">
            <v>стоимость, руб</v>
          </cell>
          <cell r="I85">
            <v>0</v>
          </cell>
          <cell r="J85">
            <v>2478.8357999999998</v>
          </cell>
          <cell r="K85">
            <v>126.20099999999999</v>
          </cell>
          <cell r="L85">
            <v>2605.0367999999999</v>
          </cell>
          <cell r="M85">
            <v>78.089999999999989</v>
          </cell>
          <cell r="N85">
            <v>2683.1268</v>
          </cell>
          <cell r="O85" t="str">
            <v>Вишнево-Полянское/12/21/стоимость, руб</v>
          </cell>
        </row>
        <row r="87">
          <cell r="B87" t="str">
            <v>Реквизиты для оплаты</v>
          </cell>
        </row>
        <row r="88">
          <cell r="B88" t="str">
            <v>отделение НБ РТ Банка России г. Казань</v>
          </cell>
        </row>
        <row r="89">
          <cell r="B89" t="str">
            <v>БИК 049205001</v>
          </cell>
        </row>
        <row r="90">
          <cell r="B90" t="str">
            <v>Счет № 40101810800000010001</v>
          </cell>
        </row>
        <row r="91">
          <cell r="B91" t="str">
            <v>ИНН 1660098481 КПП 165701001</v>
          </cell>
        </row>
        <row r="92">
          <cell r="B92" t="str">
            <v>Управление Федерального казначейства по Республике Татарстан</v>
          </cell>
        </row>
        <row r="93">
          <cell r="B93" t="str">
            <v xml:space="preserve">(Министерство лесного хозяйства Республики Татарстан) </v>
          </cell>
        </row>
        <row r="94">
          <cell r="B94" t="str">
            <v>КБК-  053 1 12 04011 016000 120</v>
          </cell>
        </row>
        <row r="95">
          <cell r="B95" t="str">
            <v>ОКТМО – 92646000</v>
          </cell>
        </row>
        <row r="97">
          <cell r="B97" t="str">
            <v>Продавец</v>
          </cell>
          <cell r="J97" t="str">
            <v>Покупатель</v>
          </cell>
        </row>
        <row r="98">
          <cell r="B98" t="str">
            <v>Назиров А.А.</v>
          </cell>
        </row>
        <row r="99">
          <cell r="B99" t="str">
            <v>(фамилия, имя, отчество)</v>
          </cell>
          <cell r="J99" t="str">
            <v>(фамилия, имя, отчество)</v>
          </cell>
        </row>
        <row r="102">
          <cell r="B102" t="str">
            <v>(подпись)</v>
          </cell>
          <cell r="J102" t="str">
            <v>(подпись)</v>
          </cell>
        </row>
        <row r="104">
          <cell r="B104" t="str">
            <v>М.П.</v>
          </cell>
          <cell r="J104" t="str">
            <v>М.П.</v>
          </cell>
        </row>
        <row r="106">
          <cell r="N106" t="str">
            <v>Приложение №3</v>
          </cell>
        </row>
        <row r="107">
          <cell r="N107" t="str">
            <v>к Договору</v>
          </cell>
        </row>
        <row r="108">
          <cell r="N108" t="str">
            <v>купли-продажи лесных насаждений</v>
          </cell>
        </row>
        <row r="110">
          <cell r="C110" t="str">
            <v>РАСЧЕТ</v>
          </cell>
        </row>
        <row r="111">
          <cell r="C111" t="str">
            <v>платы по договору купли-продажи лесных насаждений</v>
          </cell>
        </row>
        <row r="112">
          <cell r="B112" t="str">
            <v>___________________</v>
          </cell>
          <cell r="L112" t="str">
            <v>"____"_______________20_____г</v>
          </cell>
        </row>
        <row r="114">
          <cell r="B114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115">
          <cell r="B115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116">
          <cell r="B116" t="str">
            <v>с учетом коэффициента 1,51 на 2017 год (постановление Правительства РФ от 14.12.2016г № 1350)</v>
          </cell>
        </row>
        <row r="119">
          <cell r="B119" t="str">
            <v>Участковое лесничество</v>
          </cell>
          <cell r="C119" t="str">
            <v>Вид рубки</v>
          </cell>
          <cell r="D119" t="str">
            <v>№ квартала</v>
          </cell>
          <cell r="E119" t="str">
            <v>№ выдела</v>
          </cell>
          <cell r="F119" t="str">
            <v>№ делянки</v>
          </cell>
          <cell r="G119" t="str">
            <v>Площадь,га</v>
          </cell>
          <cell r="H119" t="str">
            <v>Порода</v>
          </cell>
          <cell r="I119" t="str">
            <v>Деловая древесина</v>
          </cell>
          <cell r="M119" t="str">
            <v>Дрова</v>
          </cell>
          <cell r="N119" t="str">
            <v>Всего, куб.м</v>
          </cell>
        </row>
        <row r="120">
          <cell r="I120" t="str">
            <v>крупная</v>
          </cell>
          <cell r="J120" t="str">
            <v>средняя</v>
          </cell>
          <cell r="K120" t="str">
            <v>мелкая</v>
          </cell>
          <cell r="L120" t="str">
            <v>итого</v>
          </cell>
        </row>
        <row r="121">
          <cell r="B121" t="str">
            <v>ставки 2017 г.</v>
          </cell>
          <cell r="H121" t="str">
            <v>Береза</v>
          </cell>
          <cell r="I121">
            <v>120.15</v>
          </cell>
          <cell r="J121">
            <v>85.62</v>
          </cell>
          <cell r="K121">
            <v>43.38</v>
          </cell>
          <cell r="M121">
            <v>6.85</v>
          </cell>
        </row>
        <row r="122">
          <cell r="H122" t="str">
            <v>Дуб</v>
          </cell>
          <cell r="I122">
            <v>898.69</v>
          </cell>
          <cell r="J122">
            <v>642.13</v>
          </cell>
          <cell r="K122">
            <v>323.07</v>
          </cell>
          <cell r="M122">
            <v>27.97</v>
          </cell>
        </row>
        <row r="123">
          <cell r="H123" t="str">
            <v>Липа</v>
          </cell>
          <cell r="I123">
            <v>71.349999999999994</v>
          </cell>
          <cell r="J123">
            <v>51.94</v>
          </cell>
          <cell r="K123">
            <v>26.54</v>
          </cell>
          <cell r="M123">
            <v>1.43</v>
          </cell>
        </row>
        <row r="124">
          <cell r="H124" t="str">
            <v>Ольха черная</v>
          </cell>
          <cell r="I124">
            <v>71.349999999999994</v>
          </cell>
          <cell r="J124">
            <v>51.94</v>
          </cell>
          <cell r="K124">
            <v>26.54</v>
          </cell>
          <cell r="M124">
            <v>1.43</v>
          </cell>
        </row>
        <row r="125">
          <cell r="H125" t="str">
            <v>Осина</v>
          </cell>
          <cell r="I125">
            <v>22.83</v>
          </cell>
          <cell r="J125">
            <v>17.41</v>
          </cell>
          <cell r="K125">
            <v>8.85</v>
          </cell>
          <cell r="M125">
            <v>0.56999999999999995</v>
          </cell>
        </row>
        <row r="126">
          <cell r="B126" t="str">
            <v>Казанкинское</v>
          </cell>
          <cell r="C126" t="str">
            <v>сплошная рубка</v>
          </cell>
          <cell r="D126">
            <v>11</v>
          </cell>
          <cell r="E126">
            <v>43</v>
          </cell>
          <cell r="F126">
            <v>4</v>
          </cell>
          <cell r="G126">
            <v>2.4</v>
          </cell>
          <cell r="H126" t="str">
            <v>Береза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 t="str">
            <v>Вишнево-Полянское/24/8/Береза</v>
          </cell>
        </row>
        <row r="127">
          <cell r="H127" t="str">
            <v>стоимость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 t="str">
            <v>Вишнево-Полянское/24/8/стоимость</v>
          </cell>
        </row>
        <row r="128">
          <cell r="H128" t="str">
            <v>Дуб</v>
          </cell>
          <cell r="J128" t="str">
            <v/>
          </cell>
          <cell r="K128" t="str">
            <v/>
          </cell>
          <cell r="L128">
            <v>0</v>
          </cell>
          <cell r="M128">
            <v>6.02</v>
          </cell>
          <cell r="N128">
            <v>6.02</v>
          </cell>
          <cell r="O128" t="str">
            <v>Вишнево-Полянское/24/8/Дуб</v>
          </cell>
        </row>
        <row r="129">
          <cell r="H129" t="str">
            <v>стоимость</v>
          </cell>
          <cell r="I129">
            <v>0</v>
          </cell>
          <cell r="J129" t="str">
            <v/>
          </cell>
          <cell r="K129" t="str">
            <v/>
          </cell>
          <cell r="L129">
            <v>0</v>
          </cell>
          <cell r="M129">
            <v>168.37939999999998</v>
          </cell>
          <cell r="N129">
            <v>168.37939999999998</v>
          </cell>
          <cell r="O129" t="str">
            <v>Вишнево-Полянское/24/8/стоимость</v>
          </cell>
        </row>
        <row r="130">
          <cell r="H130" t="str">
            <v>Липа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5.34</v>
          </cell>
          <cell r="N130">
            <v>5.34</v>
          </cell>
          <cell r="O130" t="str">
            <v>Вишнево-Полянское/24/8/Липа</v>
          </cell>
        </row>
        <row r="131">
          <cell r="H131" t="str">
            <v>стоимость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7.6361999999999997</v>
          </cell>
          <cell r="N131">
            <v>7.6361999999999997</v>
          </cell>
          <cell r="O131" t="str">
            <v>Вишнево-Полянское/24/8/стоимость</v>
          </cell>
        </row>
        <row r="132">
          <cell r="H132" t="str">
            <v>Ольха черная</v>
          </cell>
          <cell r="J132" t="str">
            <v/>
          </cell>
          <cell r="K132" t="str">
            <v/>
          </cell>
          <cell r="L132">
            <v>0</v>
          </cell>
          <cell r="M132" t="str">
            <v/>
          </cell>
          <cell r="N132">
            <v>0</v>
          </cell>
          <cell r="O132" t="str">
            <v>Вишнево-Полянское/24/8/Ольха черная</v>
          </cell>
        </row>
        <row r="133">
          <cell r="H133" t="str">
            <v>стоимость</v>
          </cell>
          <cell r="I133">
            <v>0</v>
          </cell>
          <cell r="J133" t="str">
            <v/>
          </cell>
          <cell r="K133" t="str">
            <v/>
          </cell>
          <cell r="L133">
            <v>0</v>
          </cell>
          <cell r="M133" t="str">
            <v/>
          </cell>
          <cell r="N133">
            <v>0</v>
          </cell>
          <cell r="O133" t="str">
            <v>Вишнево-Полянское/24/8/стоимость</v>
          </cell>
        </row>
        <row r="134">
          <cell r="H134" t="str">
            <v>Осина</v>
          </cell>
          <cell r="I134">
            <v>13.45</v>
          </cell>
          <cell r="J134">
            <v>171.82</v>
          </cell>
          <cell r="K134">
            <v>20.07</v>
          </cell>
          <cell r="L134">
            <v>205.33999999999997</v>
          </cell>
          <cell r="M134">
            <v>235.4</v>
          </cell>
          <cell r="N134">
            <v>440.74</v>
          </cell>
          <cell r="O134" t="str">
            <v>Вишнево-Полянское/24/8/Осина</v>
          </cell>
        </row>
        <row r="135">
          <cell r="H135" t="str">
            <v>стоимость</v>
          </cell>
          <cell r="I135">
            <v>307.06349999999998</v>
          </cell>
          <cell r="J135">
            <v>2991.3861999999999</v>
          </cell>
          <cell r="K135">
            <v>177.61949999999999</v>
          </cell>
          <cell r="L135">
            <v>3476.0691999999999</v>
          </cell>
          <cell r="M135">
            <v>134.178</v>
          </cell>
          <cell r="N135">
            <v>3610.2471999999998</v>
          </cell>
          <cell r="O135" t="str">
            <v>Вишнево-Полянское/24/8/стоимость</v>
          </cell>
        </row>
        <row r="136">
          <cell r="H136" t="str">
            <v>итого куб.м</v>
          </cell>
          <cell r="I136">
            <v>13.449999999999989</v>
          </cell>
          <cell r="J136">
            <v>171.82000000000016</v>
          </cell>
          <cell r="K136">
            <v>20.069999999999993</v>
          </cell>
          <cell r="L136">
            <v>205.34000000000015</v>
          </cell>
          <cell r="M136">
            <v>246.7600000000001</v>
          </cell>
          <cell r="N136">
            <v>452.10000000000025</v>
          </cell>
          <cell r="O136" t="str">
            <v>Вишнево-Полянское/24/8/итого куб.м</v>
          </cell>
        </row>
        <row r="137">
          <cell r="H137" t="str">
            <v>стоимость, руб</v>
          </cell>
          <cell r="I137">
            <v>307.06349999999998</v>
          </cell>
          <cell r="J137">
            <v>2991.3861999999999</v>
          </cell>
          <cell r="K137">
            <v>177.61949999999999</v>
          </cell>
          <cell r="L137">
            <v>3476.0691999999999</v>
          </cell>
          <cell r="M137">
            <v>310.19359999999995</v>
          </cell>
          <cell r="N137">
            <v>3786.2628</v>
          </cell>
          <cell r="O137" t="str">
            <v>Вишнево-Полянское/24/8/стоимость, руб</v>
          </cell>
        </row>
        <row r="139">
          <cell r="B139" t="str">
            <v>Реквизиты для оплаты</v>
          </cell>
        </row>
        <row r="140">
          <cell r="B140" t="str">
            <v>отделение НБ РТ Банка России г. Казань</v>
          </cell>
        </row>
        <row r="141">
          <cell r="B141" t="str">
            <v>БИК 049205001</v>
          </cell>
        </row>
        <row r="142">
          <cell r="B142" t="str">
            <v>Счет № 40101810800000010001</v>
          </cell>
        </row>
        <row r="143">
          <cell r="B143" t="str">
            <v>ИНН 1660098481 КПП 165701001</v>
          </cell>
        </row>
        <row r="144">
          <cell r="B144" t="str">
            <v>Управление Федерального казначейства по Республике Татарстан</v>
          </cell>
        </row>
        <row r="145">
          <cell r="B145" t="str">
            <v xml:space="preserve">(Министерство лесного хозяйства Республики Татарстан) </v>
          </cell>
        </row>
        <row r="146">
          <cell r="B146" t="str">
            <v>КБК-  053 1 12 04011 016000 120</v>
          </cell>
        </row>
        <row r="147">
          <cell r="B147" t="str">
            <v>ОКТМО – 92646000</v>
          </cell>
        </row>
        <row r="149">
          <cell r="B149" t="str">
            <v>Продавец</v>
          </cell>
          <cell r="J149" t="str">
            <v>Покупатель</v>
          </cell>
        </row>
        <row r="150">
          <cell r="B150" t="str">
            <v>Назиров А.А.</v>
          </cell>
        </row>
        <row r="151">
          <cell r="B151" t="str">
            <v>(фамилия, имя, отчество)</v>
          </cell>
          <cell r="J151" t="str">
            <v>(фамилия, имя, отчество)</v>
          </cell>
        </row>
        <row r="154">
          <cell r="B154" t="str">
            <v>(подпись)</v>
          </cell>
          <cell r="J154" t="str">
            <v>(подпись)</v>
          </cell>
        </row>
        <row r="156">
          <cell r="B156" t="str">
            <v>М.П.</v>
          </cell>
          <cell r="J156" t="str">
            <v>М.П.</v>
          </cell>
        </row>
        <row r="158">
          <cell r="N158" t="str">
            <v>Приложение №3</v>
          </cell>
        </row>
        <row r="159">
          <cell r="N159" t="str">
            <v>к Договору</v>
          </cell>
        </row>
        <row r="160">
          <cell r="N160" t="str">
            <v>купли-продажи лесных насаждений</v>
          </cell>
        </row>
        <row r="162">
          <cell r="C162" t="str">
            <v>РАСЧЕТ</v>
          </cell>
        </row>
        <row r="163">
          <cell r="C163" t="str">
            <v>платы по договору купли-продажи лесных насаждений</v>
          </cell>
        </row>
        <row r="164">
          <cell r="B164" t="str">
            <v>___________________</v>
          </cell>
          <cell r="L164" t="str">
            <v>"____"_______________20_____г</v>
          </cell>
        </row>
        <row r="166">
          <cell r="B166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167">
          <cell r="B167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168">
          <cell r="B168" t="str">
            <v>с учетом коэффициента 1,51 на 2017 год (постановление Правительства РФ от 14.12.2016г № 1350)</v>
          </cell>
        </row>
        <row r="171">
          <cell r="B171" t="str">
            <v>Участковое лесничество</v>
          </cell>
          <cell r="C171" t="str">
            <v>Вид рубки</v>
          </cell>
          <cell r="D171" t="str">
            <v>№ квартала</v>
          </cell>
          <cell r="E171" t="str">
            <v>№ выдела</v>
          </cell>
          <cell r="F171" t="str">
            <v>№ делянки</v>
          </cell>
          <cell r="G171" t="str">
            <v>Площадь,га</v>
          </cell>
          <cell r="H171" t="str">
            <v>Порода</v>
          </cell>
          <cell r="I171" t="str">
            <v>Деловая древесина</v>
          </cell>
          <cell r="M171" t="str">
            <v>Дрова</v>
          </cell>
          <cell r="N171" t="str">
            <v>Всего, куб.м</v>
          </cell>
        </row>
        <row r="172">
          <cell r="I172" t="str">
            <v>крупная</v>
          </cell>
          <cell r="J172" t="str">
            <v>средняя</v>
          </cell>
          <cell r="K172" t="str">
            <v>мелкая</v>
          </cell>
          <cell r="L172" t="str">
            <v>итого</v>
          </cell>
        </row>
        <row r="173">
          <cell r="B173" t="str">
            <v>ставки 2017 г.</v>
          </cell>
          <cell r="H173" t="str">
            <v>Береза</v>
          </cell>
          <cell r="I173">
            <v>120.15</v>
          </cell>
          <cell r="J173">
            <v>85.62</v>
          </cell>
          <cell r="K173">
            <v>43.38</v>
          </cell>
          <cell r="M173">
            <v>6.85</v>
          </cell>
        </row>
        <row r="174">
          <cell r="H174" t="str">
            <v>Дуб</v>
          </cell>
          <cell r="I174">
            <v>898.69</v>
          </cell>
          <cell r="J174">
            <v>642.13</v>
          </cell>
          <cell r="K174">
            <v>323.07</v>
          </cell>
          <cell r="M174">
            <v>27.97</v>
          </cell>
        </row>
        <row r="175">
          <cell r="H175" t="str">
            <v>Липа</v>
          </cell>
          <cell r="I175">
            <v>71.349999999999994</v>
          </cell>
          <cell r="J175">
            <v>51.94</v>
          </cell>
          <cell r="K175">
            <v>26.54</v>
          </cell>
          <cell r="M175">
            <v>1.43</v>
          </cell>
        </row>
        <row r="176">
          <cell r="H176" t="str">
            <v>Ольха черная</v>
          </cell>
          <cell r="I176">
            <v>71.349999999999994</v>
          </cell>
          <cell r="J176">
            <v>51.94</v>
          </cell>
          <cell r="K176">
            <v>26.54</v>
          </cell>
          <cell r="M176">
            <v>1.43</v>
          </cell>
        </row>
        <row r="177">
          <cell r="H177" t="str">
            <v>Осина</v>
          </cell>
          <cell r="I177">
            <v>22.83</v>
          </cell>
          <cell r="J177">
            <v>17.41</v>
          </cell>
          <cell r="K177">
            <v>8.85</v>
          </cell>
          <cell r="M177">
            <v>0.56999999999999995</v>
          </cell>
        </row>
        <row r="178">
          <cell r="B178" t="str">
            <v>Казанкинское</v>
          </cell>
          <cell r="C178" t="str">
            <v>сплошная рубка</v>
          </cell>
          <cell r="D178">
            <v>11</v>
          </cell>
          <cell r="E178">
            <v>45</v>
          </cell>
          <cell r="F178">
            <v>5</v>
          </cell>
          <cell r="G178">
            <v>2.1</v>
          </cell>
          <cell r="H178" t="str">
            <v>Береза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 t="str">
            <v>Восходское/46/3/Береза</v>
          </cell>
        </row>
        <row r="179">
          <cell r="H179" t="str">
            <v>стоимость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 t="str">
            <v>Восходское/46/3/стоимость</v>
          </cell>
        </row>
        <row r="180">
          <cell r="H180" t="str">
            <v>Дуб</v>
          </cell>
          <cell r="J180">
            <v>0</v>
          </cell>
          <cell r="K180">
            <v>0</v>
          </cell>
          <cell r="L180">
            <v>0</v>
          </cell>
          <cell r="M180">
            <v>3.95</v>
          </cell>
          <cell r="N180">
            <v>3.95</v>
          </cell>
          <cell r="O180" t="str">
            <v>Восходское/46/3/Дуб</v>
          </cell>
        </row>
        <row r="181">
          <cell r="H181" t="str">
            <v>стоимость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110.4815</v>
          </cell>
          <cell r="N181">
            <v>110.4815</v>
          </cell>
          <cell r="O181" t="str">
            <v>Восходское/46/3/стоимость</v>
          </cell>
        </row>
        <row r="182">
          <cell r="H182" t="str">
            <v>Липа</v>
          </cell>
          <cell r="J182">
            <v>9.7899999999999991</v>
          </cell>
          <cell r="K182">
            <v>9.75</v>
          </cell>
          <cell r="L182">
            <v>19.54</v>
          </cell>
          <cell r="M182">
            <v>20.34</v>
          </cell>
          <cell r="N182">
            <v>39.879999999999995</v>
          </cell>
          <cell r="O182" t="str">
            <v>Восходское/46/3/Липа</v>
          </cell>
        </row>
        <row r="183">
          <cell r="H183" t="str">
            <v>стоимость</v>
          </cell>
          <cell r="I183">
            <v>0</v>
          </cell>
          <cell r="J183">
            <v>508.49259999999992</v>
          </cell>
          <cell r="K183">
            <v>258.76499999999999</v>
          </cell>
          <cell r="L183">
            <v>767.25759999999991</v>
          </cell>
          <cell r="M183">
            <v>29.086199999999998</v>
          </cell>
          <cell r="N183">
            <v>796.34379999999987</v>
          </cell>
          <cell r="O183" t="str">
            <v>Восходское/46/3/стоимость</v>
          </cell>
        </row>
        <row r="184">
          <cell r="H184" t="str">
            <v>Ольха черная</v>
          </cell>
          <cell r="J184" t="str">
            <v/>
          </cell>
          <cell r="K184" t="str">
            <v/>
          </cell>
          <cell r="L184">
            <v>0</v>
          </cell>
          <cell r="M184" t="str">
            <v/>
          </cell>
          <cell r="N184">
            <v>0</v>
          </cell>
          <cell r="O184" t="str">
            <v>Восходское/46/3/Ольха черная</v>
          </cell>
        </row>
        <row r="185">
          <cell r="H185" t="str">
            <v>стоимость</v>
          </cell>
          <cell r="I185">
            <v>0</v>
          </cell>
          <cell r="J185" t="str">
            <v/>
          </cell>
          <cell r="K185" t="str">
            <v/>
          </cell>
          <cell r="L185">
            <v>0</v>
          </cell>
          <cell r="M185" t="str">
            <v/>
          </cell>
          <cell r="N185">
            <v>0</v>
          </cell>
          <cell r="O185" t="str">
            <v>Восходское/46/3/стоимость</v>
          </cell>
        </row>
        <row r="186">
          <cell r="H186" t="str">
            <v>Осина</v>
          </cell>
          <cell r="I186">
            <v>25.51</v>
          </cell>
          <cell r="J186">
            <v>101.26</v>
          </cell>
          <cell r="K186">
            <v>25.16</v>
          </cell>
          <cell r="L186">
            <v>151.93</v>
          </cell>
          <cell r="M186">
            <v>177.68</v>
          </cell>
          <cell r="N186">
            <v>329.61</v>
          </cell>
          <cell r="O186" t="str">
            <v>Восходское/46/3/Осина</v>
          </cell>
        </row>
        <row r="187">
          <cell r="H187" t="str">
            <v>стоимость</v>
          </cell>
          <cell r="I187">
            <v>582.39329999999995</v>
          </cell>
          <cell r="J187">
            <v>1762.9366</v>
          </cell>
          <cell r="K187">
            <v>222.666</v>
          </cell>
          <cell r="L187">
            <v>2567.9958999999999</v>
          </cell>
          <cell r="M187">
            <v>101.27759999999999</v>
          </cell>
          <cell r="N187">
            <v>2669.2734999999998</v>
          </cell>
          <cell r="O187" t="str">
            <v>Восходское/46/3/стоимость</v>
          </cell>
        </row>
        <row r="188">
          <cell r="H188" t="str">
            <v>итого куб.м</v>
          </cell>
          <cell r="I188">
            <v>25.509999999999991</v>
          </cell>
          <cell r="J188">
            <v>111.04999999999973</v>
          </cell>
          <cell r="K188">
            <v>34.910000000000025</v>
          </cell>
          <cell r="L188">
            <v>171.46999999999974</v>
          </cell>
          <cell r="M188">
            <v>201.96999999999997</v>
          </cell>
          <cell r="N188">
            <v>373.43999999999971</v>
          </cell>
          <cell r="O188" t="str">
            <v>Восходское/46/3/итого куб.м</v>
          </cell>
        </row>
        <row r="189">
          <cell r="H189" t="str">
            <v>стоимость, руб</v>
          </cell>
          <cell r="I189">
            <v>582.39329999999995</v>
          </cell>
          <cell r="J189">
            <v>2271.4292</v>
          </cell>
          <cell r="K189">
            <v>481.43099999999998</v>
          </cell>
          <cell r="L189">
            <v>3335.2535000000003</v>
          </cell>
          <cell r="M189">
            <v>240.84530000000001</v>
          </cell>
          <cell r="N189">
            <v>3576.0988000000002</v>
          </cell>
          <cell r="O189" t="str">
            <v>Восходское/46/3/стоимость, руб</v>
          </cell>
        </row>
        <row r="191">
          <cell r="B191" t="str">
            <v>Реквизиты для оплаты</v>
          </cell>
        </row>
        <row r="192">
          <cell r="B192" t="str">
            <v>отделение НБ РТ Банка России г. Казань</v>
          </cell>
        </row>
        <row r="193">
          <cell r="B193" t="str">
            <v>БИК 049205001</v>
          </cell>
        </row>
        <row r="194">
          <cell r="B194" t="str">
            <v>Счет № 40101810800000010001</v>
          </cell>
        </row>
        <row r="195">
          <cell r="B195" t="str">
            <v>ИНН 1660098481 КПП 165701001</v>
          </cell>
        </row>
        <row r="196">
          <cell r="B196" t="str">
            <v>Управление Федерального казначейства по Республике Татарстан</v>
          </cell>
        </row>
        <row r="197">
          <cell r="B197" t="str">
            <v xml:space="preserve">(Министерство лесного хозяйства Республики Татарстан) </v>
          </cell>
        </row>
        <row r="198">
          <cell r="B198" t="str">
            <v>КБК-  053 1 12 04011 016000 120</v>
          </cell>
        </row>
        <row r="199">
          <cell r="B199" t="str">
            <v>ОКТМО – 92646000</v>
          </cell>
        </row>
        <row r="201">
          <cell r="B201" t="str">
            <v>Продавец</v>
          </cell>
          <cell r="J201" t="str">
            <v>Покупатель</v>
          </cell>
        </row>
        <row r="202">
          <cell r="B202" t="str">
            <v>Назиров А.А.</v>
          </cell>
        </row>
        <row r="203">
          <cell r="B203" t="str">
            <v>(фамилия, имя, отчество)</v>
          </cell>
          <cell r="J203" t="str">
            <v>(фамилия, имя, отчество)</v>
          </cell>
        </row>
        <row r="206">
          <cell r="B206" t="str">
            <v>(подпись)</v>
          </cell>
          <cell r="J206" t="str">
            <v>(подпись)</v>
          </cell>
        </row>
        <row r="208">
          <cell r="B208" t="str">
            <v>М.П.</v>
          </cell>
          <cell r="J208" t="str">
            <v>М.П.</v>
          </cell>
        </row>
        <row r="210">
          <cell r="N210" t="str">
            <v>Приложение №3</v>
          </cell>
        </row>
        <row r="211">
          <cell r="N211" t="str">
            <v>к Договору</v>
          </cell>
        </row>
        <row r="212">
          <cell r="N212" t="str">
            <v>купли-продажи лесных насаждений</v>
          </cell>
        </row>
        <row r="214">
          <cell r="C214" t="str">
            <v>РАСЧЕТ</v>
          </cell>
        </row>
        <row r="215">
          <cell r="C215" t="str">
            <v>платы по договору купли-продажи лесных насаждений</v>
          </cell>
        </row>
        <row r="216">
          <cell r="B216" t="str">
            <v>___________________</v>
          </cell>
          <cell r="L216" t="str">
            <v>"____"_______________20_____г</v>
          </cell>
        </row>
        <row r="218">
          <cell r="B218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219">
          <cell r="B219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220">
          <cell r="B220" t="str">
            <v>с учетом коэффициента 1,51 на 2017 год (постановление Правительства РФ от 14.12.2016г № 1350)</v>
          </cell>
        </row>
        <row r="223">
          <cell r="B223" t="str">
            <v>Участковое лесничество</v>
          </cell>
          <cell r="C223" t="str">
            <v>Вид рубки</v>
          </cell>
          <cell r="D223" t="str">
            <v>№ квартала</v>
          </cell>
          <cell r="E223" t="str">
            <v>№ выдела</v>
          </cell>
          <cell r="F223" t="str">
            <v>№ делянки</v>
          </cell>
          <cell r="G223" t="str">
            <v>Площадь,га</v>
          </cell>
          <cell r="H223" t="str">
            <v>Порода</v>
          </cell>
          <cell r="I223" t="str">
            <v>Деловая древесина</v>
          </cell>
          <cell r="M223" t="str">
            <v>Дрова</v>
          </cell>
          <cell r="N223" t="str">
            <v>Всего, куб.м</v>
          </cell>
        </row>
        <row r="224">
          <cell r="I224" t="str">
            <v>крупная</v>
          </cell>
          <cell r="J224" t="str">
            <v>средняя</v>
          </cell>
          <cell r="K224" t="str">
            <v>мелкая</v>
          </cell>
          <cell r="L224" t="str">
            <v>итого</v>
          </cell>
        </row>
        <row r="225">
          <cell r="B225" t="str">
            <v>ставки 2017 г.</v>
          </cell>
          <cell r="H225" t="str">
            <v>Береза</v>
          </cell>
          <cell r="I225">
            <v>120.15</v>
          </cell>
          <cell r="J225">
            <v>85.62</v>
          </cell>
          <cell r="K225">
            <v>43.38</v>
          </cell>
          <cell r="M225">
            <v>6.85</v>
          </cell>
        </row>
        <row r="226">
          <cell r="H226" t="str">
            <v>Дуб</v>
          </cell>
          <cell r="I226">
            <v>898.69</v>
          </cell>
          <cell r="J226">
            <v>642.13</v>
          </cell>
          <cell r="K226">
            <v>323.07</v>
          </cell>
          <cell r="M226">
            <v>27.97</v>
          </cell>
        </row>
        <row r="227">
          <cell r="H227" t="str">
            <v>Липа</v>
          </cell>
          <cell r="I227">
            <v>71.349999999999994</v>
          </cell>
          <cell r="J227">
            <v>51.94</v>
          </cell>
          <cell r="K227">
            <v>26.54</v>
          </cell>
          <cell r="M227">
            <v>1.43</v>
          </cell>
        </row>
        <row r="228">
          <cell r="H228" t="str">
            <v>Ольха черная</v>
          </cell>
          <cell r="I228">
            <v>71.349999999999994</v>
          </cell>
          <cell r="J228">
            <v>51.94</v>
          </cell>
          <cell r="K228">
            <v>26.54</v>
          </cell>
          <cell r="M228">
            <v>1.43</v>
          </cell>
        </row>
        <row r="229">
          <cell r="H229" t="str">
            <v>Осина</v>
          </cell>
          <cell r="I229">
            <v>22.83</v>
          </cell>
          <cell r="J229">
            <v>17.41</v>
          </cell>
          <cell r="K229">
            <v>8.85</v>
          </cell>
          <cell r="M229">
            <v>0.56999999999999995</v>
          </cell>
        </row>
        <row r="230">
          <cell r="B230" t="str">
            <v>Казанкинское</v>
          </cell>
          <cell r="C230" t="str">
            <v>сплошная рубка</v>
          </cell>
          <cell r="D230">
            <v>51</v>
          </cell>
          <cell r="E230">
            <v>69</v>
          </cell>
          <cell r="F230">
            <v>1</v>
          </cell>
          <cell r="G230">
            <v>1.4</v>
          </cell>
          <cell r="H230" t="str">
            <v>Береза</v>
          </cell>
          <cell r="I230">
            <v>20.18</v>
          </cell>
          <cell r="J230">
            <v>27.88</v>
          </cell>
          <cell r="K230">
            <v>14.36</v>
          </cell>
          <cell r="L230">
            <v>62.42</v>
          </cell>
          <cell r="M230">
            <v>47.6</v>
          </cell>
          <cell r="N230">
            <v>110.02000000000001</v>
          </cell>
          <cell r="O230" t="str">
            <v>Восходское/54/12/Береза</v>
          </cell>
        </row>
        <row r="231">
          <cell r="H231" t="str">
            <v>стоимость</v>
          </cell>
          <cell r="I231">
            <v>2424.627</v>
          </cell>
          <cell r="J231">
            <v>2387.0855999999999</v>
          </cell>
          <cell r="K231">
            <v>622.93680000000006</v>
          </cell>
          <cell r="L231">
            <v>5434.6494000000002</v>
          </cell>
          <cell r="M231">
            <v>326.06</v>
          </cell>
          <cell r="N231">
            <v>5760.7094000000006</v>
          </cell>
          <cell r="O231" t="str">
            <v>Восходское/54/12/стоимость</v>
          </cell>
        </row>
        <row r="232">
          <cell r="H232" t="str">
            <v>Дуб</v>
          </cell>
          <cell r="J232" t="str">
            <v/>
          </cell>
          <cell r="K232" t="str">
            <v/>
          </cell>
          <cell r="L232">
            <v>0</v>
          </cell>
          <cell r="M232" t="str">
            <v/>
          </cell>
          <cell r="N232">
            <v>0</v>
          </cell>
          <cell r="O232" t="str">
            <v>Восходское/54/12/Дуб</v>
          </cell>
        </row>
        <row r="233">
          <cell r="H233" t="str">
            <v>стоимость</v>
          </cell>
          <cell r="I233">
            <v>0</v>
          </cell>
          <cell r="J233" t="str">
            <v/>
          </cell>
          <cell r="K233" t="str">
            <v/>
          </cell>
          <cell r="L233">
            <v>0</v>
          </cell>
          <cell r="M233" t="str">
            <v/>
          </cell>
          <cell r="N233">
            <v>0</v>
          </cell>
          <cell r="O233" t="str">
            <v>Восходское/54/12/стоимость</v>
          </cell>
        </row>
        <row r="234">
          <cell r="H234" t="str">
            <v>Липа</v>
          </cell>
          <cell r="I234">
            <v>0.99</v>
          </cell>
          <cell r="J234">
            <v>10.24</v>
          </cell>
          <cell r="K234">
            <v>2.7</v>
          </cell>
          <cell r="L234">
            <v>13.93</v>
          </cell>
          <cell r="M234">
            <v>10.92</v>
          </cell>
          <cell r="N234">
            <v>24.85</v>
          </cell>
          <cell r="O234" t="str">
            <v>Восходское/54/12/Липа</v>
          </cell>
        </row>
        <row r="235">
          <cell r="H235" t="str">
            <v>стоимость</v>
          </cell>
          <cell r="I235">
            <v>70.636499999999998</v>
          </cell>
          <cell r="J235">
            <v>531.86559999999997</v>
          </cell>
          <cell r="K235">
            <v>71.658000000000001</v>
          </cell>
          <cell r="L235">
            <v>674.16009999999994</v>
          </cell>
          <cell r="M235">
            <v>15.615599999999999</v>
          </cell>
          <cell r="N235">
            <v>689.77569999999992</v>
          </cell>
          <cell r="O235" t="str">
            <v>Восходское/54/12/стоимость</v>
          </cell>
        </row>
        <row r="236">
          <cell r="H236" t="str">
            <v>Ольха черная</v>
          </cell>
          <cell r="J236" t="str">
            <v/>
          </cell>
          <cell r="K236" t="str">
            <v/>
          </cell>
          <cell r="L236">
            <v>0</v>
          </cell>
          <cell r="M236" t="str">
            <v/>
          </cell>
          <cell r="N236">
            <v>0</v>
          </cell>
          <cell r="O236" t="str">
            <v>Восходское/54/12/Ольха черная</v>
          </cell>
        </row>
        <row r="237">
          <cell r="H237" t="str">
            <v>стоимость</v>
          </cell>
          <cell r="I237">
            <v>0</v>
          </cell>
          <cell r="J237" t="str">
            <v/>
          </cell>
          <cell r="K237" t="str">
            <v/>
          </cell>
          <cell r="L237">
            <v>0</v>
          </cell>
          <cell r="M237" t="str">
            <v/>
          </cell>
          <cell r="N237">
            <v>0</v>
          </cell>
          <cell r="O237" t="str">
            <v>Восходское/54/12/стоимость</v>
          </cell>
        </row>
        <row r="238">
          <cell r="H238" t="str">
            <v>Осина</v>
          </cell>
          <cell r="I238">
            <v>7.54</v>
          </cell>
          <cell r="J238">
            <v>37.5</v>
          </cell>
          <cell r="K238">
            <v>10.1</v>
          </cell>
          <cell r="L238">
            <v>55.14</v>
          </cell>
          <cell r="M238">
            <v>31.56</v>
          </cell>
          <cell r="N238">
            <v>86.7</v>
          </cell>
          <cell r="O238" t="str">
            <v>Восходское/54/12/Осина</v>
          </cell>
        </row>
        <row r="239">
          <cell r="H239" t="str">
            <v>стоимость</v>
          </cell>
          <cell r="I239">
            <v>172.13819999999998</v>
          </cell>
          <cell r="J239">
            <v>652.875</v>
          </cell>
          <cell r="K239">
            <v>89.384999999999991</v>
          </cell>
          <cell r="L239">
            <v>914.39819999999997</v>
          </cell>
          <cell r="M239">
            <v>17.989199999999997</v>
          </cell>
          <cell r="N239">
            <v>932.38739999999996</v>
          </cell>
          <cell r="O239" t="str">
            <v>Восходское/54/12/стоимость</v>
          </cell>
        </row>
        <row r="240">
          <cell r="H240" t="str">
            <v>итого куб.м</v>
          </cell>
          <cell r="I240">
            <v>28.709999999999582</v>
          </cell>
          <cell r="J240">
            <v>75.619999999999891</v>
          </cell>
          <cell r="K240">
            <v>27.160000000000082</v>
          </cell>
          <cell r="L240">
            <v>131.48999999999955</v>
          </cell>
          <cell r="M240">
            <v>90.080000000000041</v>
          </cell>
          <cell r="N240">
            <v>221.5699999999996</v>
          </cell>
          <cell r="O240" t="str">
            <v>Восходское/54/12/итого куб.м</v>
          </cell>
        </row>
        <row r="241">
          <cell r="H241" t="str">
            <v>стоимость, руб</v>
          </cell>
          <cell r="I241">
            <v>2667.4016999999999</v>
          </cell>
          <cell r="J241">
            <v>3571.8262</v>
          </cell>
          <cell r="K241">
            <v>783.97980000000007</v>
          </cell>
          <cell r="L241">
            <v>7023.2076999999999</v>
          </cell>
          <cell r="M241">
            <v>359.66479999999996</v>
          </cell>
          <cell r="N241">
            <v>7382.8724999999995</v>
          </cell>
          <cell r="O241" t="str">
            <v>Восходское/54/12/стоимость, руб</v>
          </cell>
        </row>
        <row r="243">
          <cell r="B243" t="str">
            <v>Реквизиты для оплаты</v>
          </cell>
        </row>
        <row r="244">
          <cell r="B244" t="str">
            <v>отделение НБ РТ Банка России г. Казань</v>
          </cell>
        </row>
        <row r="245">
          <cell r="B245" t="str">
            <v>БИК 049205001</v>
          </cell>
        </row>
        <row r="246">
          <cell r="B246" t="str">
            <v>Счет № 40101810800000010001</v>
          </cell>
        </row>
        <row r="247">
          <cell r="B247" t="str">
            <v>ИНН 1660098481 КПП 165701001</v>
          </cell>
        </row>
        <row r="248">
          <cell r="B248" t="str">
            <v>Управление Федерального казначейства по Республике Татарстан</v>
          </cell>
        </row>
        <row r="249">
          <cell r="B249" t="str">
            <v xml:space="preserve">(Министерство лесного хозяйства Республики Татарстан) </v>
          </cell>
        </row>
        <row r="250">
          <cell r="B250" t="str">
            <v>КБК-  053 1 12 04011 016000 120</v>
          </cell>
        </row>
        <row r="251">
          <cell r="B251" t="str">
            <v>ОКТМО – 92646000</v>
          </cell>
        </row>
        <row r="253">
          <cell r="B253" t="str">
            <v>Продавец</v>
          </cell>
          <cell r="J253" t="str">
            <v>Покупатель</v>
          </cell>
        </row>
        <row r="254">
          <cell r="B254" t="str">
            <v>Назиров А.А.</v>
          </cell>
        </row>
        <row r="255">
          <cell r="B255" t="str">
            <v>(фамилия, имя, отчество)</v>
          </cell>
          <cell r="J255" t="str">
            <v>(фамилия, имя, отчество)</v>
          </cell>
        </row>
        <row r="258">
          <cell r="B258" t="str">
            <v>(подпись)</v>
          </cell>
          <cell r="J258" t="str">
            <v>(подпись)</v>
          </cell>
        </row>
        <row r="260">
          <cell r="B260" t="str">
            <v>М.П.</v>
          </cell>
          <cell r="J260" t="str">
            <v>М.П.</v>
          </cell>
        </row>
        <row r="262">
          <cell r="N262" t="str">
            <v>Приложение №3</v>
          </cell>
        </row>
        <row r="263">
          <cell r="N263" t="str">
            <v>к Договору</v>
          </cell>
        </row>
        <row r="264">
          <cell r="N264" t="str">
            <v>купли-продажи лесных насаждений</v>
          </cell>
        </row>
        <row r="266">
          <cell r="C266" t="str">
            <v>РАСЧЕТ</v>
          </cell>
        </row>
        <row r="267">
          <cell r="C267" t="str">
            <v>платы по договору купли-продажи лесных насаждений</v>
          </cell>
        </row>
        <row r="268">
          <cell r="B268" t="str">
            <v>___________________</v>
          </cell>
          <cell r="L268" t="str">
            <v>"____"_______________20_____г</v>
          </cell>
        </row>
        <row r="270">
          <cell r="B270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271">
          <cell r="B271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272">
          <cell r="B272" t="str">
            <v>с учетом коэффициента 1,51 на 2017 год (постановление Правительства РФ от 14.12.2016г № 1350)</v>
          </cell>
        </row>
        <row r="275">
          <cell r="B275" t="str">
            <v>Участковое лесничество</v>
          </cell>
          <cell r="C275" t="str">
            <v>Вид рубки</v>
          </cell>
          <cell r="D275" t="str">
            <v>№ квартала</v>
          </cell>
          <cell r="E275" t="str">
            <v>№ выдела</v>
          </cell>
          <cell r="F275" t="str">
            <v>№ делянки</v>
          </cell>
          <cell r="G275" t="str">
            <v>Площадь,га</v>
          </cell>
          <cell r="H275" t="str">
            <v>Порода</v>
          </cell>
          <cell r="I275" t="str">
            <v>Деловая древесина</v>
          </cell>
          <cell r="M275" t="str">
            <v>Дрова</v>
          </cell>
          <cell r="N275" t="str">
            <v>Всего, куб.м</v>
          </cell>
        </row>
        <row r="276">
          <cell r="I276" t="str">
            <v>крупная</v>
          </cell>
          <cell r="J276" t="str">
            <v>средняя</v>
          </cell>
          <cell r="K276" t="str">
            <v>мелкая</v>
          </cell>
          <cell r="L276" t="str">
            <v>итого</v>
          </cell>
        </row>
        <row r="277">
          <cell r="B277" t="str">
            <v>ставки 2017 г.</v>
          </cell>
          <cell r="H277" t="str">
            <v>Береза</v>
          </cell>
          <cell r="I277">
            <v>120.15</v>
          </cell>
          <cell r="J277">
            <v>85.62</v>
          </cell>
          <cell r="K277">
            <v>43.38</v>
          </cell>
          <cell r="M277">
            <v>6.85</v>
          </cell>
        </row>
        <row r="278">
          <cell r="H278" t="str">
            <v>Дуб</v>
          </cell>
          <cell r="I278">
            <v>898.69</v>
          </cell>
          <cell r="J278">
            <v>642.13</v>
          </cell>
          <cell r="K278">
            <v>323.07</v>
          </cell>
          <cell r="M278">
            <v>27.97</v>
          </cell>
        </row>
        <row r="279">
          <cell r="H279" t="str">
            <v>Липа</v>
          </cell>
          <cell r="I279">
            <v>71.349999999999994</v>
          </cell>
          <cell r="J279">
            <v>51.94</v>
          </cell>
          <cell r="K279">
            <v>26.54</v>
          </cell>
          <cell r="M279">
            <v>1.43</v>
          </cell>
        </row>
        <row r="280">
          <cell r="H280" t="str">
            <v>Ольха черная</v>
          </cell>
          <cell r="I280">
            <v>71.349999999999994</v>
          </cell>
          <cell r="J280">
            <v>51.94</v>
          </cell>
          <cell r="K280">
            <v>26.54</v>
          </cell>
          <cell r="M280">
            <v>1.43</v>
          </cell>
        </row>
        <row r="281">
          <cell r="H281" t="str">
            <v>Осина</v>
          </cell>
          <cell r="I281">
            <v>22.83</v>
          </cell>
          <cell r="J281">
            <v>17.41</v>
          </cell>
          <cell r="K281">
            <v>8.85</v>
          </cell>
          <cell r="M281">
            <v>0.56999999999999995</v>
          </cell>
        </row>
        <row r="282">
          <cell r="B282" t="str">
            <v>Светлогорское</v>
          </cell>
          <cell r="C282" t="str">
            <v>сплошная рубка</v>
          </cell>
          <cell r="D282">
            <v>11</v>
          </cell>
          <cell r="E282">
            <v>27</v>
          </cell>
          <cell r="F282">
            <v>2</v>
          </cell>
          <cell r="G282">
            <v>2.5</v>
          </cell>
          <cell r="H282" t="str">
            <v>Береза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 t="str">
            <v>Восходское/86/10/Береза</v>
          </cell>
        </row>
        <row r="283">
          <cell r="H283" t="str">
            <v>стоимость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 t="str">
            <v>Восходское/86/10/стоимость</v>
          </cell>
        </row>
        <row r="284">
          <cell r="H284" t="str">
            <v>Дуб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 t="str">
            <v>Восходское/86/10/Дуб</v>
          </cell>
        </row>
        <row r="285">
          <cell r="H285" t="str">
            <v>стоимость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 t="str">
            <v>Восходское/86/10/стоимость</v>
          </cell>
        </row>
        <row r="286">
          <cell r="H286" t="str">
            <v>Липа</v>
          </cell>
          <cell r="I286">
            <v>1.68</v>
          </cell>
          <cell r="J286">
            <v>33.15</v>
          </cell>
          <cell r="K286">
            <v>8.76</v>
          </cell>
          <cell r="L286">
            <v>43.589999999999996</v>
          </cell>
          <cell r="M286">
            <v>75.17</v>
          </cell>
          <cell r="N286">
            <v>118.75999999999999</v>
          </cell>
          <cell r="O286" t="str">
            <v>Восходское/86/10/Липа</v>
          </cell>
        </row>
        <row r="287">
          <cell r="H287" t="str">
            <v>стоимость</v>
          </cell>
          <cell r="I287">
            <v>119.86799999999998</v>
          </cell>
          <cell r="J287">
            <v>1721.8109999999999</v>
          </cell>
          <cell r="K287">
            <v>232.49039999999999</v>
          </cell>
          <cell r="L287">
            <v>2074.1693999999998</v>
          </cell>
          <cell r="M287">
            <v>107.4931</v>
          </cell>
          <cell r="N287">
            <v>2181.6624999999999</v>
          </cell>
          <cell r="O287" t="str">
            <v>Восходское/86/10/стоимость</v>
          </cell>
        </row>
        <row r="288">
          <cell r="H288" t="str">
            <v>Ольха черная</v>
          </cell>
          <cell r="J288" t="str">
            <v/>
          </cell>
          <cell r="K288" t="str">
            <v/>
          </cell>
          <cell r="L288">
            <v>0</v>
          </cell>
          <cell r="M288" t="str">
            <v/>
          </cell>
          <cell r="N288">
            <v>0</v>
          </cell>
          <cell r="O288" t="str">
            <v>Восходское/86/10/Ольха черная</v>
          </cell>
        </row>
        <row r="289">
          <cell r="H289" t="str">
            <v>стоимость</v>
          </cell>
          <cell r="I289">
            <v>0</v>
          </cell>
          <cell r="J289" t="str">
            <v/>
          </cell>
          <cell r="K289" t="str">
            <v/>
          </cell>
          <cell r="L289">
            <v>0</v>
          </cell>
          <cell r="M289" t="str">
            <v/>
          </cell>
          <cell r="N289">
            <v>0</v>
          </cell>
          <cell r="O289" t="str">
            <v>Восходское/86/10/стоимость</v>
          </cell>
        </row>
        <row r="290">
          <cell r="H290" t="str">
            <v>Осина</v>
          </cell>
          <cell r="I290">
            <v>20.72</v>
          </cell>
          <cell r="J290">
            <v>72.84</v>
          </cell>
          <cell r="K290">
            <v>3.92</v>
          </cell>
          <cell r="L290">
            <v>97.48</v>
          </cell>
          <cell r="M290">
            <v>149.47999999999999</v>
          </cell>
          <cell r="N290">
            <v>246.95999999999998</v>
          </cell>
          <cell r="O290" t="str">
            <v>Восходское/86/10/Осина</v>
          </cell>
        </row>
        <row r="291">
          <cell r="H291" t="str">
            <v>стоимость</v>
          </cell>
          <cell r="I291">
            <v>473.03759999999994</v>
          </cell>
          <cell r="J291">
            <v>1268.1444000000001</v>
          </cell>
          <cell r="K291">
            <v>34.692</v>
          </cell>
          <cell r="L291">
            <v>1775.874</v>
          </cell>
          <cell r="M291">
            <v>85.20359999999998</v>
          </cell>
          <cell r="N291">
            <v>1861.0776000000001</v>
          </cell>
          <cell r="O291" t="str">
            <v>Восходское/86/10/стоимость</v>
          </cell>
        </row>
        <row r="292">
          <cell r="H292" t="str">
            <v>итого куб.м</v>
          </cell>
          <cell r="I292">
            <v>22.399999999999977</v>
          </cell>
          <cell r="J292">
            <v>105.99000000000024</v>
          </cell>
          <cell r="K292">
            <v>12.680000000000007</v>
          </cell>
          <cell r="L292">
            <v>141.07000000000022</v>
          </cell>
          <cell r="M292">
            <v>224.65000000000003</v>
          </cell>
          <cell r="N292">
            <v>365.72000000000025</v>
          </cell>
          <cell r="O292" t="str">
            <v>Восходское/86/10/итого куб.м</v>
          </cell>
        </row>
        <row r="293">
          <cell r="H293" t="str">
            <v>стоимость, руб</v>
          </cell>
          <cell r="I293">
            <v>592.90559999999994</v>
          </cell>
          <cell r="J293">
            <v>2989.9553999999998</v>
          </cell>
          <cell r="K293">
            <v>267.18239999999997</v>
          </cell>
          <cell r="L293">
            <v>3850.0434</v>
          </cell>
          <cell r="M293">
            <v>192.69669999999996</v>
          </cell>
          <cell r="N293">
            <v>4042.7401</v>
          </cell>
          <cell r="O293" t="str">
            <v>Восходское/86/10/стоимость, руб</v>
          </cell>
        </row>
        <row r="295">
          <cell r="B295" t="str">
            <v>Реквизиты для оплаты</v>
          </cell>
        </row>
        <row r="296">
          <cell r="B296" t="str">
            <v>отделение НБ РТ Банка России г. Казань</v>
          </cell>
        </row>
        <row r="297">
          <cell r="B297" t="str">
            <v>БИК 049205001</v>
          </cell>
        </row>
        <row r="298">
          <cell r="B298" t="str">
            <v>Счет № 40101810800000010001</v>
          </cell>
        </row>
        <row r="299">
          <cell r="B299" t="str">
            <v>ИНН 1660098481 КПП 165701001</v>
          </cell>
        </row>
        <row r="300">
          <cell r="B300" t="str">
            <v>Управление Федерального казначейства по Республике Татарстан</v>
          </cell>
        </row>
        <row r="301">
          <cell r="B301" t="str">
            <v xml:space="preserve">(Министерство лесного хозяйства Республики Татарстан) </v>
          </cell>
        </row>
        <row r="302">
          <cell r="B302" t="str">
            <v>КБК-  053 1 12 04011 016000 120</v>
          </cell>
        </row>
        <row r="303">
          <cell r="B303" t="str">
            <v>ОКТМО – 92646000</v>
          </cell>
        </row>
        <row r="305">
          <cell r="B305" t="str">
            <v>Продавец</v>
          </cell>
          <cell r="J305" t="str">
            <v>Покупатель</v>
          </cell>
        </row>
        <row r="306">
          <cell r="B306" t="str">
            <v>Назиров А.А.</v>
          </cell>
        </row>
        <row r="307">
          <cell r="B307" t="str">
            <v>(фамилия, имя, отчество)</v>
          </cell>
          <cell r="J307" t="str">
            <v>(фамилия, имя, отчество)</v>
          </cell>
        </row>
        <row r="310">
          <cell r="B310" t="str">
            <v>(подпись)</v>
          </cell>
          <cell r="J310" t="str">
            <v>(подпись)</v>
          </cell>
        </row>
        <row r="312">
          <cell r="B312" t="str">
            <v>М.П.</v>
          </cell>
          <cell r="J312" t="str">
            <v>М.П.</v>
          </cell>
        </row>
        <row r="314">
          <cell r="N314" t="str">
            <v>Приложение №3</v>
          </cell>
        </row>
        <row r="315">
          <cell r="N315" t="str">
            <v>к Договору</v>
          </cell>
        </row>
        <row r="316">
          <cell r="N316" t="str">
            <v>купли-продажи лесных насаждений</v>
          </cell>
        </row>
        <row r="318">
          <cell r="C318" t="str">
            <v>РАСЧЕТ</v>
          </cell>
        </row>
        <row r="319">
          <cell r="C319" t="str">
            <v>платы по договору купли-продажи лесных насаждений</v>
          </cell>
        </row>
        <row r="320">
          <cell r="B320" t="str">
            <v>___________________</v>
          </cell>
          <cell r="L320" t="str">
            <v>"____"_______________20_____г</v>
          </cell>
        </row>
        <row r="322">
          <cell r="B322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323">
          <cell r="B323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324">
          <cell r="B324" t="str">
            <v>с учетом коэффициента 1,51 на 2017 год (постановление Правительства РФ от 14.12.2016г № 1350)</v>
          </cell>
        </row>
        <row r="327">
          <cell r="B327" t="str">
            <v>Участковое лесничество</v>
          </cell>
          <cell r="C327" t="str">
            <v>Вид рубки</v>
          </cell>
          <cell r="D327" t="str">
            <v>№ квартала</v>
          </cell>
          <cell r="E327" t="str">
            <v>№ выдела</v>
          </cell>
          <cell r="F327" t="str">
            <v>№ делянки</v>
          </cell>
          <cell r="G327" t="str">
            <v>Площадь,га</v>
          </cell>
          <cell r="H327" t="str">
            <v>Порода</v>
          </cell>
          <cell r="I327" t="str">
            <v>Деловая древесина</v>
          </cell>
          <cell r="M327" t="str">
            <v>Дрова</v>
          </cell>
          <cell r="N327" t="str">
            <v>Всего, куб.м</v>
          </cell>
        </row>
        <row r="328">
          <cell r="I328" t="str">
            <v>крупная</v>
          </cell>
          <cell r="J328" t="str">
            <v>средняя</v>
          </cell>
          <cell r="K328" t="str">
            <v>мелкая</v>
          </cell>
          <cell r="L328" t="str">
            <v>итого</v>
          </cell>
        </row>
        <row r="329">
          <cell r="B329" t="str">
            <v>ставки 2017 г.</v>
          </cell>
          <cell r="H329" t="str">
            <v>Береза</v>
          </cell>
          <cell r="I329">
            <v>120.15</v>
          </cell>
          <cell r="J329">
            <v>85.62</v>
          </cell>
          <cell r="K329">
            <v>43.38</v>
          </cell>
          <cell r="M329">
            <v>6.85</v>
          </cell>
        </row>
        <row r="330">
          <cell r="H330" t="str">
            <v>Дуб</v>
          </cell>
          <cell r="I330">
            <v>898.69</v>
          </cell>
          <cell r="J330">
            <v>642.13</v>
          </cell>
          <cell r="K330">
            <v>323.07</v>
          </cell>
          <cell r="M330">
            <v>27.97</v>
          </cell>
        </row>
        <row r="331">
          <cell r="H331" t="str">
            <v>Липа</v>
          </cell>
          <cell r="I331">
            <v>71.349999999999994</v>
          </cell>
          <cell r="J331">
            <v>51.94</v>
          </cell>
          <cell r="K331">
            <v>26.54</v>
          </cell>
          <cell r="M331">
            <v>1.43</v>
          </cell>
        </row>
        <row r="332">
          <cell r="H332" t="str">
            <v>Ольха черная</v>
          </cell>
          <cell r="I332">
            <v>71.349999999999994</v>
          </cell>
          <cell r="J332">
            <v>51.94</v>
          </cell>
          <cell r="K332">
            <v>26.54</v>
          </cell>
          <cell r="M332">
            <v>1.43</v>
          </cell>
        </row>
        <row r="333">
          <cell r="H333" t="str">
            <v>Осина</v>
          </cell>
          <cell r="I333">
            <v>22.83</v>
          </cell>
          <cell r="J333">
            <v>17.41</v>
          </cell>
          <cell r="K333">
            <v>8.85</v>
          </cell>
          <cell r="M333">
            <v>0.56999999999999995</v>
          </cell>
        </row>
        <row r="334">
          <cell r="B334" t="str">
            <v>Светлогорское</v>
          </cell>
          <cell r="C334" t="str">
            <v>сплошная рубка</v>
          </cell>
          <cell r="D334">
            <v>13</v>
          </cell>
          <cell r="E334">
            <v>7</v>
          </cell>
          <cell r="F334">
            <v>1</v>
          </cell>
          <cell r="G334">
            <v>1.5</v>
          </cell>
          <cell r="H334" t="str">
            <v>Береза</v>
          </cell>
          <cell r="I334">
            <v>5.62</v>
          </cell>
          <cell r="J334">
            <v>17.59</v>
          </cell>
          <cell r="K334">
            <v>1.61</v>
          </cell>
          <cell r="L334">
            <v>24.82</v>
          </cell>
          <cell r="M334">
            <v>46.36</v>
          </cell>
          <cell r="N334">
            <v>71.180000000000007</v>
          </cell>
          <cell r="O334" t="str">
            <v>Мамыковское/3/10/Береза</v>
          </cell>
        </row>
        <row r="335">
          <cell r="H335" t="str">
            <v>стоимость</v>
          </cell>
          <cell r="I335">
            <v>675.24300000000005</v>
          </cell>
          <cell r="J335">
            <v>1506.0558000000001</v>
          </cell>
          <cell r="K335">
            <v>69.841800000000006</v>
          </cell>
          <cell r="L335">
            <v>2251.1406000000002</v>
          </cell>
          <cell r="M335">
            <v>317.56599999999997</v>
          </cell>
          <cell r="N335">
            <v>2568.7066</v>
          </cell>
          <cell r="O335" t="str">
            <v>Мамыковское/3/10/стоимость</v>
          </cell>
        </row>
        <row r="336">
          <cell r="H336" t="str">
            <v>Дуб</v>
          </cell>
          <cell r="J336" t="str">
            <v/>
          </cell>
          <cell r="K336" t="str">
            <v/>
          </cell>
          <cell r="L336">
            <v>0</v>
          </cell>
          <cell r="M336" t="str">
            <v/>
          </cell>
          <cell r="N336">
            <v>0</v>
          </cell>
          <cell r="O336" t="str">
            <v>Мамыковское/3/10/Дуб</v>
          </cell>
        </row>
        <row r="337">
          <cell r="H337" t="str">
            <v>стоимость</v>
          </cell>
          <cell r="I337">
            <v>0</v>
          </cell>
          <cell r="J337" t="str">
            <v/>
          </cell>
          <cell r="K337" t="str">
            <v/>
          </cell>
          <cell r="L337">
            <v>0</v>
          </cell>
          <cell r="M337" t="str">
            <v/>
          </cell>
          <cell r="N337">
            <v>0</v>
          </cell>
          <cell r="O337" t="str">
            <v>Мамыковское/3/10/стоимость</v>
          </cell>
        </row>
        <row r="338">
          <cell r="H338" t="str">
            <v>Липа</v>
          </cell>
          <cell r="I338">
            <v>0.15</v>
          </cell>
          <cell r="J338">
            <v>5.72</v>
          </cell>
          <cell r="K338">
            <v>0.76</v>
          </cell>
          <cell r="L338">
            <v>6.63</v>
          </cell>
          <cell r="M338">
            <v>8.02</v>
          </cell>
          <cell r="N338">
            <v>14.649999999999999</v>
          </cell>
          <cell r="O338" t="str">
            <v>Мамыковское/3/10/Липа</v>
          </cell>
        </row>
        <row r="339">
          <cell r="H339" t="str">
            <v>стоимость</v>
          </cell>
          <cell r="I339">
            <v>10.702499999999999</v>
          </cell>
          <cell r="J339">
            <v>297.09679999999997</v>
          </cell>
          <cell r="K339">
            <v>20.170400000000001</v>
          </cell>
          <cell r="L339">
            <v>327.96969999999999</v>
          </cell>
          <cell r="M339">
            <v>11.468599999999999</v>
          </cell>
          <cell r="N339">
            <v>339.43829999999997</v>
          </cell>
          <cell r="O339" t="str">
            <v>Мамыковское/3/10/стоимость</v>
          </cell>
        </row>
        <row r="340">
          <cell r="H340" t="str">
            <v>Ольха черная</v>
          </cell>
          <cell r="J340" t="str">
            <v/>
          </cell>
          <cell r="K340" t="str">
            <v/>
          </cell>
          <cell r="L340">
            <v>0</v>
          </cell>
          <cell r="M340" t="str">
            <v/>
          </cell>
          <cell r="N340">
            <v>0</v>
          </cell>
          <cell r="O340" t="str">
            <v>Мамыковское/3/10/Ольха черная</v>
          </cell>
        </row>
        <row r="341">
          <cell r="H341" t="str">
            <v>стоимость</v>
          </cell>
          <cell r="I341">
            <v>0</v>
          </cell>
          <cell r="J341" t="str">
            <v/>
          </cell>
          <cell r="K341" t="str">
            <v/>
          </cell>
          <cell r="L341">
            <v>0</v>
          </cell>
          <cell r="M341" t="str">
            <v/>
          </cell>
          <cell r="N341">
            <v>0</v>
          </cell>
          <cell r="O341" t="str">
            <v>Мамыковское/3/10/стоимость</v>
          </cell>
        </row>
        <row r="342">
          <cell r="H342" t="str">
            <v>Осина</v>
          </cell>
          <cell r="I342">
            <v>1.9</v>
          </cell>
          <cell r="J342">
            <v>19.29</v>
          </cell>
          <cell r="K342">
            <v>0.22</v>
          </cell>
          <cell r="L342">
            <v>21.409999999999997</v>
          </cell>
          <cell r="M342">
            <v>41.18</v>
          </cell>
          <cell r="N342">
            <v>62.589999999999996</v>
          </cell>
          <cell r="O342" t="str">
            <v>Мамыковское/3/10/Осина</v>
          </cell>
        </row>
        <row r="343">
          <cell r="H343" t="str">
            <v>стоимость</v>
          </cell>
          <cell r="I343">
            <v>43.376999999999995</v>
          </cell>
          <cell r="J343">
            <v>335.83889999999997</v>
          </cell>
          <cell r="K343">
            <v>1.9469999999999998</v>
          </cell>
          <cell r="L343">
            <v>381.16289999999998</v>
          </cell>
          <cell r="M343">
            <v>23.472599999999996</v>
          </cell>
          <cell r="N343">
            <v>404.63549999999998</v>
          </cell>
          <cell r="O343" t="str">
            <v>Мамыковское/3/10/стоимость</v>
          </cell>
        </row>
        <row r="344">
          <cell r="H344" t="str">
            <v>итого куб.м</v>
          </cell>
          <cell r="I344">
            <v>7.6699999999999591</v>
          </cell>
          <cell r="J344">
            <v>42.599999999999909</v>
          </cell>
          <cell r="K344">
            <v>2.5900000000000034</v>
          </cell>
          <cell r="L344">
            <v>52.859999999999872</v>
          </cell>
          <cell r="M344">
            <v>95.56</v>
          </cell>
          <cell r="N344">
            <v>148.41999999999987</v>
          </cell>
          <cell r="O344" t="str">
            <v>Мамыковское/3/10/итого куб.м</v>
          </cell>
        </row>
        <row r="345">
          <cell r="H345" t="str">
            <v>стоимость, руб</v>
          </cell>
          <cell r="I345">
            <v>729.32249999999999</v>
          </cell>
          <cell r="J345">
            <v>2138.9915000000001</v>
          </cell>
          <cell r="K345">
            <v>91.95920000000001</v>
          </cell>
          <cell r="L345">
            <v>2960.2732000000005</v>
          </cell>
          <cell r="M345">
            <v>352.50719999999995</v>
          </cell>
          <cell r="N345">
            <v>3312.7804000000006</v>
          </cell>
          <cell r="O345" t="str">
            <v>Мамыковское/3/10/стоимость, руб</v>
          </cell>
        </row>
        <row r="347">
          <cell r="B347" t="str">
            <v>Реквизиты для оплаты</v>
          </cell>
        </row>
        <row r="348">
          <cell r="B348" t="str">
            <v>отделение НБ РТ Банка России г. Казань</v>
          </cell>
        </row>
        <row r="349">
          <cell r="B349" t="str">
            <v>БИК 049205001</v>
          </cell>
        </row>
        <row r="350">
          <cell r="B350" t="str">
            <v>Счет № 40101810800000010001</v>
          </cell>
        </row>
        <row r="351">
          <cell r="B351" t="str">
            <v>ИНН 1660098481 КПП 165701001</v>
          </cell>
        </row>
        <row r="352">
          <cell r="B352" t="str">
            <v>Управление Федерального казначейства по Республике Татарстан</v>
          </cell>
        </row>
        <row r="353">
          <cell r="B353" t="str">
            <v xml:space="preserve">(Министерство лесного хозяйства Республики Татарстан) </v>
          </cell>
        </row>
        <row r="354">
          <cell r="B354" t="str">
            <v>КБК-  053 1 12 04011 016000 120</v>
          </cell>
        </row>
        <row r="355">
          <cell r="B355" t="str">
            <v>ОКТМО – 92646000</v>
          </cell>
        </row>
        <row r="357">
          <cell r="B357" t="str">
            <v>Продавец</v>
          </cell>
          <cell r="J357" t="str">
            <v>Покупатель</v>
          </cell>
        </row>
        <row r="358">
          <cell r="B358" t="str">
            <v>Назиров А.А.</v>
          </cell>
        </row>
        <row r="359">
          <cell r="B359" t="str">
            <v>(фамилия, имя, отчество)</v>
          </cell>
          <cell r="J359" t="str">
            <v>(фамилия, имя, отчество)</v>
          </cell>
        </row>
        <row r="362">
          <cell r="B362" t="str">
            <v>(подпись)</v>
          </cell>
          <cell r="J362" t="str">
            <v>(подпись)</v>
          </cell>
        </row>
        <row r="364">
          <cell r="B364" t="str">
            <v>М.П.</v>
          </cell>
          <cell r="J364" t="str">
            <v>М.П.</v>
          </cell>
        </row>
        <row r="366">
          <cell r="N366" t="str">
            <v>Приложение №3</v>
          </cell>
        </row>
        <row r="367">
          <cell r="N367" t="str">
            <v>к Договору</v>
          </cell>
        </row>
        <row r="368">
          <cell r="N368" t="str">
            <v>купли-продажи лесных насаждений</v>
          </cell>
        </row>
        <row r="370">
          <cell r="C370" t="str">
            <v>РАСЧЕТ</v>
          </cell>
        </row>
        <row r="371">
          <cell r="C371" t="str">
            <v>платы по договору купли-продажи лесных насаждений</v>
          </cell>
        </row>
        <row r="372">
          <cell r="B372" t="str">
            <v>___________________</v>
          </cell>
          <cell r="L372" t="str">
            <v>"____"_______________20_____г</v>
          </cell>
        </row>
        <row r="374">
          <cell r="B374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375">
          <cell r="B375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376">
          <cell r="B376" t="str">
            <v>с учетом коэффициента 1,51 на 2017 год (постановление Правительства РФ от 14.12.2016г № 1350)</v>
          </cell>
        </row>
        <row r="379">
          <cell r="B379" t="str">
            <v>Участковое лесничество</v>
          </cell>
          <cell r="C379" t="str">
            <v>Вид рубки</v>
          </cell>
          <cell r="D379" t="str">
            <v>№ квартала</v>
          </cell>
          <cell r="E379" t="str">
            <v>№ выдела</v>
          </cell>
          <cell r="F379" t="str">
            <v>№ делянки</v>
          </cell>
          <cell r="G379" t="str">
            <v>Площадь,га</v>
          </cell>
          <cell r="H379" t="str">
            <v>Порода</v>
          </cell>
          <cell r="I379" t="str">
            <v>Деловая древесина</v>
          </cell>
          <cell r="M379" t="str">
            <v>Дрова</v>
          </cell>
          <cell r="N379" t="str">
            <v>Всего, куб.м</v>
          </cell>
        </row>
        <row r="380">
          <cell r="I380" t="str">
            <v>крупная</v>
          </cell>
          <cell r="J380" t="str">
            <v>средняя</v>
          </cell>
          <cell r="K380" t="str">
            <v>мелкая</v>
          </cell>
          <cell r="L380" t="str">
            <v>итого</v>
          </cell>
        </row>
        <row r="381">
          <cell r="B381" t="str">
            <v>ставки 2017 г.</v>
          </cell>
          <cell r="H381" t="str">
            <v>Береза</v>
          </cell>
          <cell r="I381">
            <v>120.15</v>
          </cell>
          <cell r="J381">
            <v>85.62</v>
          </cell>
          <cell r="K381">
            <v>43.38</v>
          </cell>
          <cell r="M381">
            <v>6.85</v>
          </cell>
        </row>
        <row r="382">
          <cell r="H382" t="str">
            <v>Дуб</v>
          </cell>
          <cell r="I382">
            <v>898.69</v>
          </cell>
          <cell r="J382">
            <v>642.13</v>
          </cell>
          <cell r="K382">
            <v>323.07</v>
          </cell>
          <cell r="M382">
            <v>27.97</v>
          </cell>
        </row>
        <row r="383">
          <cell r="H383" t="str">
            <v>Липа</v>
          </cell>
          <cell r="I383">
            <v>71.349999999999994</v>
          </cell>
          <cell r="J383">
            <v>51.94</v>
          </cell>
          <cell r="K383">
            <v>26.54</v>
          </cell>
          <cell r="M383">
            <v>1.43</v>
          </cell>
        </row>
        <row r="384">
          <cell r="H384" t="str">
            <v>Ольха черная</v>
          </cell>
          <cell r="I384">
            <v>71.349999999999994</v>
          </cell>
          <cell r="J384">
            <v>51.94</v>
          </cell>
          <cell r="K384">
            <v>26.54</v>
          </cell>
          <cell r="M384">
            <v>1.43</v>
          </cell>
        </row>
        <row r="385">
          <cell r="H385" t="str">
            <v>Осина</v>
          </cell>
          <cell r="I385">
            <v>22.83</v>
          </cell>
          <cell r="J385">
            <v>17.41</v>
          </cell>
          <cell r="K385">
            <v>8.85</v>
          </cell>
          <cell r="M385">
            <v>0.56999999999999995</v>
          </cell>
        </row>
        <row r="386">
          <cell r="B386" t="str">
            <v>Светлогорское</v>
          </cell>
          <cell r="C386" t="str">
            <v>сплошная рубка</v>
          </cell>
          <cell r="D386">
            <v>27</v>
          </cell>
          <cell r="E386">
            <v>5</v>
          </cell>
          <cell r="F386">
            <v>1</v>
          </cell>
          <cell r="G386">
            <v>1.2</v>
          </cell>
          <cell r="H386" t="str">
            <v>Береза</v>
          </cell>
          <cell r="L386">
            <v>0</v>
          </cell>
          <cell r="N386">
            <v>0</v>
          </cell>
          <cell r="O386" t="str">
            <v>Мамыковское/9/6/Береза</v>
          </cell>
        </row>
        <row r="387">
          <cell r="H387" t="str">
            <v>стоимость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 t="str">
            <v>Мамыковское/9/6/стоимость</v>
          </cell>
        </row>
        <row r="388">
          <cell r="H388" t="str">
            <v>Дуб</v>
          </cell>
          <cell r="J388" t="str">
            <v/>
          </cell>
          <cell r="K388" t="str">
            <v/>
          </cell>
          <cell r="L388">
            <v>0</v>
          </cell>
          <cell r="M388" t="str">
            <v/>
          </cell>
          <cell r="N388">
            <v>0</v>
          </cell>
          <cell r="O388" t="str">
            <v>Мамыковское/9/6/Дуб</v>
          </cell>
        </row>
        <row r="389">
          <cell r="H389" t="str">
            <v>стоимость</v>
          </cell>
          <cell r="I389">
            <v>0</v>
          </cell>
          <cell r="J389" t="str">
            <v/>
          </cell>
          <cell r="K389" t="str">
            <v/>
          </cell>
          <cell r="L389">
            <v>0</v>
          </cell>
          <cell r="M389" t="str">
            <v/>
          </cell>
          <cell r="N389">
            <v>0</v>
          </cell>
          <cell r="O389" t="str">
            <v>Мамыковское/9/6/стоимость</v>
          </cell>
        </row>
        <row r="390">
          <cell r="H390" t="str">
            <v>Липа</v>
          </cell>
          <cell r="I390">
            <v>1.1100000000000001</v>
          </cell>
          <cell r="J390">
            <v>21.47</v>
          </cell>
          <cell r="K390">
            <v>3.79</v>
          </cell>
          <cell r="L390">
            <v>26.369999999999997</v>
          </cell>
          <cell r="M390">
            <v>40.700000000000003</v>
          </cell>
          <cell r="N390">
            <v>67.069999999999993</v>
          </cell>
          <cell r="O390" t="str">
            <v>Мамыковское/9/6/Липа</v>
          </cell>
        </row>
        <row r="391">
          <cell r="H391" t="str">
            <v>стоимость</v>
          </cell>
          <cell r="I391">
            <v>79.198499999999996</v>
          </cell>
          <cell r="J391">
            <v>1115.1517999999999</v>
          </cell>
          <cell r="K391">
            <v>100.5866</v>
          </cell>
          <cell r="L391">
            <v>1294.9368999999999</v>
          </cell>
          <cell r="M391">
            <v>58.201000000000001</v>
          </cell>
          <cell r="N391">
            <v>1353.1378999999999</v>
          </cell>
          <cell r="O391" t="str">
            <v>Мамыковское/9/6/стоимость</v>
          </cell>
        </row>
        <row r="392">
          <cell r="H392" t="str">
            <v>Ольха черная</v>
          </cell>
          <cell r="J392" t="str">
            <v/>
          </cell>
          <cell r="K392" t="str">
            <v/>
          </cell>
          <cell r="L392">
            <v>0</v>
          </cell>
          <cell r="M392" t="str">
            <v/>
          </cell>
          <cell r="N392">
            <v>0</v>
          </cell>
          <cell r="O392" t="str">
            <v>Мамыковское/9/6/Ольха черная</v>
          </cell>
        </row>
        <row r="393">
          <cell r="H393" t="str">
            <v>стоимость</v>
          </cell>
          <cell r="I393">
            <v>0</v>
          </cell>
          <cell r="J393" t="str">
            <v/>
          </cell>
          <cell r="K393" t="str">
            <v/>
          </cell>
          <cell r="L393">
            <v>0</v>
          </cell>
          <cell r="M393" t="str">
            <v/>
          </cell>
          <cell r="N393">
            <v>0</v>
          </cell>
          <cell r="O393" t="str">
            <v>Мамыковское/9/6/стоимость</v>
          </cell>
        </row>
        <row r="394">
          <cell r="H394" t="str">
            <v>Осина</v>
          </cell>
          <cell r="I394">
            <v>20.440000000000001</v>
          </cell>
          <cell r="J394">
            <v>87.48</v>
          </cell>
          <cell r="K394">
            <v>3.92</v>
          </cell>
          <cell r="L394">
            <v>111.84</v>
          </cell>
          <cell r="M394">
            <v>135.69999999999999</v>
          </cell>
          <cell r="N394">
            <v>247.54</v>
          </cell>
          <cell r="O394" t="str">
            <v>Мамыковское/9/6/Осина</v>
          </cell>
        </row>
        <row r="395">
          <cell r="H395" t="str">
            <v>стоимость</v>
          </cell>
          <cell r="I395">
            <v>466.64519999999999</v>
          </cell>
          <cell r="J395">
            <v>1523.0268000000001</v>
          </cell>
          <cell r="K395">
            <v>34.692</v>
          </cell>
          <cell r="L395">
            <v>2024.364</v>
          </cell>
          <cell r="M395">
            <v>77.34899999999999</v>
          </cell>
          <cell r="N395">
            <v>2101.7130000000002</v>
          </cell>
          <cell r="O395" t="str">
            <v>Мамыковское/9/6/стоимость</v>
          </cell>
        </row>
        <row r="396">
          <cell r="H396" t="str">
            <v>итого куб.м</v>
          </cell>
          <cell r="I396">
            <v>21.549999999999955</v>
          </cell>
          <cell r="J396">
            <v>108.94999999999982</v>
          </cell>
          <cell r="K396">
            <v>7.710000000000008</v>
          </cell>
          <cell r="L396">
            <v>138.20999999999978</v>
          </cell>
          <cell r="M396">
            <v>176.4</v>
          </cell>
          <cell r="N396">
            <v>314.60999999999979</v>
          </cell>
          <cell r="O396" t="str">
            <v>Мамыковское/9/6/итого куб.м</v>
          </cell>
        </row>
        <row r="397">
          <cell r="H397" t="str">
            <v>стоимость, руб</v>
          </cell>
          <cell r="I397">
            <v>545.84370000000001</v>
          </cell>
          <cell r="J397">
            <v>2638.1786000000002</v>
          </cell>
          <cell r="K397">
            <v>135.27860000000001</v>
          </cell>
          <cell r="L397">
            <v>3319.3009000000002</v>
          </cell>
          <cell r="M397">
            <v>135.54999999999998</v>
          </cell>
          <cell r="N397">
            <v>3454.8509000000004</v>
          </cell>
          <cell r="O397" t="str">
            <v>Мамыковское/9/6/стоимость, руб</v>
          </cell>
        </row>
        <row r="399">
          <cell r="B399" t="str">
            <v>Реквизиты для оплаты</v>
          </cell>
        </row>
        <row r="400">
          <cell r="B400" t="str">
            <v>отделение НБ РТ Банка России г. Казань</v>
          </cell>
        </row>
        <row r="401">
          <cell r="B401" t="str">
            <v>БИК 049205001</v>
          </cell>
        </row>
        <row r="402">
          <cell r="B402" t="str">
            <v>Счет № 40101810800000010001</v>
          </cell>
        </row>
        <row r="403">
          <cell r="B403" t="str">
            <v>ИНН 1660098481 КПП 165701001</v>
          </cell>
        </row>
        <row r="404">
          <cell r="B404" t="str">
            <v>Управление Федерального казначейства по Республике Татарстан</v>
          </cell>
        </row>
        <row r="405">
          <cell r="B405" t="str">
            <v xml:space="preserve">(Министерство лесного хозяйства Республики Татарстан) </v>
          </cell>
        </row>
        <row r="406">
          <cell r="B406" t="str">
            <v>КБК-  053 1 12 04011 016000 120</v>
          </cell>
        </row>
        <row r="407">
          <cell r="B407" t="str">
            <v>ОКТМО – 92646000</v>
          </cell>
        </row>
        <row r="409">
          <cell r="B409" t="str">
            <v>Продавец</v>
          </cell>
          <cell r="J409" t="str">
            <v>Покупатель</v>
          </cell>
        </row>
        <row r="410">
          <cell r="B410" t="str">
            <v>Назиров А.А.</v>
          </cell>
        </row>
        <row r="411">
          <cell r="B411" t="str">
            <v>(фамилия, имя, отчество)</v>
          </cell>
          <cell r="J411" t="str">
            <v>(фамилия, имя, отчество)</v>
          </cell>
        </row>
        <row r="414">
          <cell r="B414" t="str">
            <v>(подпись)</v>
          </cell>
          <cell r="J414" t="str">
            <v>(подпись)</v>
          </cell>
        </row>
        <row r="416">
          <cell r="B416" t="str">
            <v>М.П.</v>
          </cell>
          <cell r="J416" t="str">
            <v>М.П.</v>
          </cell>
        </row>
        <row r="418">
          <cell r="N418" t="str">
            <v>Приложение №3</v>
          </cell>
        </row>
        <row r="419">
          <cell r="N419" t="str">
            <v>к Договору</v>
          </cell>
        </row>
        <row r="420">
          <cell r="N420" t="str">
            <v>купли-продажи лесных насаждений</v>
          </cell>
        </row>
        <row r="422">
          <cell r="C422" t="str">
            <v>РАСЧЕТ</v>
          </cell>
        </row>
        <row r="423">
          <cell r="C423" t="str">
            <v>платы по договору купли-продажи лесных насаждений</v>
          </cell>
        </row>
        <row r="424">
          <cell r="B424" t="str">
            <v>___________________</v>
          </cell>
          <cell r="L424" t="str">
            <v>"____"_______________20_____г</v>
          </cell>
        </row>
        <row r="426">
          <cell r="B426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427">
          <cell r="B427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428">
          <cell r="B428" t="str">
            <v>с учетом коэффициента 1,51 на 2017 год (постановление Правительства РФ от 14.12.2016г № 1350)</v>
          </cell>
        </row>
        <row r="431">
          <cell r="B431" t="str">
            <v>Участковое лесничество</v>
          </cell>
          <cell r="C431" t="str">
            <v>Вид рубки</v>
          </cell>
          <cell r="D431" t="str">
            <v>№ квартала</v>
          </cell>
          <cell r="E431" t="str">
            <v>№ выдела</v>
          </cell>
          <cell r="F431" t="str">
            <v>№ делянки</v>
          </cell>
          <cell r="G431" t="str">
            <v>Площадь,га</v>
          </cell>
          <cell r="H431" t="str">
            <v>Порода</v>
          </cell>
          <cell r="I431" t="str">
            <v>Деловая древесина</v>
          </cell>
          <cell r="M431" t="str">
            <v>Дрова</v>
          </cell>
          <cell r="N431" t="str">
            <v>Всего, куб.м</v>
          </cell>
        </row>
        <row r="432">
          <cell r="I432" t="str">
            <v>крупная</v>
          </cell>
          <cell r="J432" t="str">
            <v>средняя</v>
          </cell>
          <cell r="K432" t="str">
            <v>мелкая</v>
          </cell>
          <cell r="L432" t="str">
            <v>итого</v>
          </cell>
        </row>
        <row r="433">
          <cell r="B433" t="str">
            <v>ставки 2017 г.</v>
          </cell>
          <cell r="H433" t="str">
            <v>Береза</v>
          </cell>
          <cell r="I433">
            <v>120.15</v>
          </cell>
          <cell r="J433">
            <v>85.62</v>
          </cell>
          <cell r="K433">
            <v>43.38</v>
          </cell>
          <cell r="M433">
            <v>6.85</v>
          </cell>
        </row>
        <row r="434">
          <cell r="H434" t="str">
            <v>Дуб</v>
          </cell>
          <cell r="I434">
            <v>898.69</v>
          </cell>
          <cell r="J434">
            <v>642.13</v>
          </cell>
          <cell r="K434">
            <v>323.07</v>
          </cell>
          <cell r="M434">
            <v>27.97</v>
          </cell>
        </row>
        <row r="435">
          <cell r="H435" t="str">
            <v>Липа</v>
          </cell>
          <cell r="I435">
            <v>71.349999999999994</v>
          </cell>
          <cell r="J435">
            <v>51.94</v>
          </cell>
          <cell r="K435">
            <v>26.54</v>
          </cell>
          <cell r="M435">
            <v>1.43</v>
          </cell>
        </row>
        <row r="436">
          <cell r="H436" t="str">
            <v>Ольха черная</v>
          </cell>
          <cell r="I436">
            <v>71.349999999999994</v>
          </cell>
          <cell r="J436">
            <v>51.94</v>
          </cell>
          <cell r="K436">
            <v>26.54</v>
          </cell>
          <cell r="M436">
            <v>1.43</v>
          </cell>
        </row>
        <row r="437">
          <cell r="H437" t="str">
            <v>Осина</v>
          </cell>
          <cell r="I437">
            <v>22.83</v>
          </cell>
          <cell r="J437">
            <v>17.41</v>
          </cell>
          <cell r="K437">
            <v>8.85</v>
          </cell>
          <cell r="M437">
            <v>0.56999999999999995</v>
          </cell>
        </row>
        <row r="438">
          <cell r="B438" t="str">
            <v>Светлогорское</v>
          </cell>
          <cell r="C438" t="str">
            <v>сплошная рубка</v>
          </cell>
          <cell r="D438">
            <v>29</v>
          </cell>
          <cell r="E438">
            <v>9</v>
          </cell>
          <cell r="F438">
            <v>3</v>
          </cell>
          <cell r="G438">
            <v>1.7</v>
          </cell>
          <cell r="H438" t="str">
            <v>Береза</v>
          </cell>
          <cell r="L438">
            <v>0</v>
          </cell>
          <cell r="N438">
            <v>0</v>
          </cell>
          <cell r="O438" t="str">
            <v>Мамыковское/10/7/Береза</v>
          </cell>
        </row>
        <row r="439">
          <cell r="H439" t="str">
            <v>стоимость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 t="str">
            <v>Мамыковское/10/7/стоимость</v>
          </cell>
        </row>
        <row r="440">
          <cell r="H440" t="str">
            <v>Дуб</v>
          </cell>
          <cell r="J440" t="str">
            <v/>
          </cell>
          <cell r="K440" t="str">
            <v/>
          </cell>
          <cell r="L440">
            <v>0</v>
          </cell>
          <cell r="M440" t="str">
            <v/>
          </cell>
          <cell r="N440">
            <v>0</v>
          </cell>
          <cell r="O440" t="str">
            <v>Мамыковское/10/7/Дуб</v>
          </cell>
        </row>
        <row r="441">
          <cell r="H441" t="str">
            <v>стоимость</v>
          </cell>
          <cell r="I441">
            <v>0</v>
          </cell>
          <cell r="J441" t="str">
            <v/>
          </cell>
          <cell r="K441" t="str">
            <v/>
          </cell>
          <cell r="L441">
            <v>0</v>
          </cell>
          <cell r="M441" t="str">
            <v/>
          </cell>
          <cell r="N441">
            <v>0</v>
          </cell>
          <cell r="O441" t="str">
            <v>Мамыковское/10/7/стоимость</v>
          </cell>
        </row>
        <row r="442">
          <cell r="H442" t="str">
            <v>Липа</v>
          </cell>
          <cell r="I442">
            <v>0.5</v>
          </cell>
          <cell r="J442">
            <v>6.26</v>
          </cell>
          <cell r="K442">
            <v>1.32</v>
          </cell>
          <cell r="L442">
            <v>8.08</v>
          </cell>
          <cell r="M442">
            <v>24.97</v>
          </cell>
          <cell r="N442">
            <v>33.049999999999997</v>
          </cell>
          <cell r="O442" t="str">
            <v>Мамыковское/10/7/Липа</v>
          </cell>
        </row>
        <row r="443">
          <cell r="H443" t="str">
            <v>стоимость</v>
          </cell>
          <cell r="I443">
            <v>35.674999999999997</v>
          </cell>
          <cell r="J443">
            <v>325.14439999999996</v>
          </cell>
          <cell r="K443">
            <v>35.032800000000002</v>
          </cell>
          <cell r="L443">
            <v>395.85219999999998</v>
          </cell>
          <cell r="M443">
            <v>35.707099999999997</v>
          </cell>
          <cell r="N443">
            <v>431.55930000000001</v>
          </cell>
          <cell r="O443" t="str">
            <v>Мамыковское/10/7/стоимость</v>
          </cell>
        </row>
        <row r="444">
          <cell r="H444" t="str">
            <v>Ольха черная</v>
          </cell>
          <cell r="J444" t="str">
            <v/>
          </cell>
          <cell r="K444" t="str">
            <v/>
          </cell>
          <cell r="L444">
            <v>0</v>
          </cell>
          <cell r="M444" t="str">
            <v/>
          </cell>
          <cell r="N444">
            <v>0</v>
          </cell>
          <cell r="O444" t="str">
            <v>Мамыковское/10/7/Ольха черная</v>
          </cell>
        </row>
        <row r="445">
          <cell r="H445" t="str">
            <v>стоимость</v>
          </cell>
          <cell r="I445">
            <v>0</v>
          </cell>
          <cell r="J445" t="str">
            <v/>
          </cell>
          <cell r="K445" t="str">
            <v/>
          </cell>
          <cell r="L445">
            <v>0</v>
          </cell>
          <cell r="M445" t="str">
            <v/>
          </cell>
          <cell r="N445">
            <v>0</v>
          </cell>
          <cell r="O445" t="str">
            <v>Мамыковское/10/7/стоимость</v>
          </cell>
        </row>
        <row r="446">
          <cell r="H446" t="str">
            <v>Осина</v>
          </cell>
          <cell r="I446">
            <v>17.16</v>
          </cell>
          <cell r="J446">
            <v>52.57</v>
          </cell>
          <cell r="K446">
            <v>6.55</v>
          </cell>
          <cell r="L446">
            <v>76.28</v>
          </cell>
          <cell r="M446">
            <v>193.71</v>
          </cell>
          <cell r="N446">
            <v>269.99</v>
          </cell>
          <cell r="O446" t="str">
            <v>Мамыковское/10/7/Осина</v>
          </cell>
        </row>
        <row r="447">
          <cell r="H447" t="str">
            <v>стоимость</v>
          </cell>
          <cell r="I447">
            <v>391.76279999999997</v>
          </cell>
          <cell r="J447">
            <v>915.24369999999999</v>
          </cell>
          <cell r="K447">
            <v>57.967499999999994</v>
          </cell>
          <cell r="L447">
            <v>1364.9739999999999</v>
          </cell>
          <cell r="M447">
            <v>110.4147</v>
          </cell>
          <cell r="N447">
            <v>1475.3887</v>
          </cell>
          <cell r="O447" t="str">
            <v>Мамыковское/10/7/стоимость</v>
          </cell>
        </row>
        <row r="448">
          <cell r="H448" t="str">
            <v>итого куб.м</v>
          </cell>
          <cell r="I448">
            <v>17.659999999999968</v>
          </cell>
          <cell r="J448">
            <v>58.830000000000155</v>
          </cell>
          <cell r="K448">
            <v>7.8699999999999903</v>
          </cell>
          <cell r="L448">
            <v>84.360000000000113</v>
          </cell>
          <cell r="M448">
            <v>218.68</v>
          </cell>
          <cell r="N448">
            <v>303.04000000000013</v>
          </cell>
          <cell r="O448" t="str">
            <v>Мамыковское/10/7/итого куб.м</v>
          </cell>
        </row>
        <row r="449">
          <cell r="H449" t="str">
            <v>стоимость, руб</v>
          </cell>
          <cell r="I449">
            <v>427.43779999999998</v>
          </cell>
          <cell r="J449">
            <v>1240.3880999999999</v>
          </cell>
          <cell r="K449">
            <v>93.000299999999996</v>
          </cell>
          <cell r="L449">
            <v>1760.8261999999997</v>
          </cell>
          <cell r="M449">
            <v>146.12180000000001</v>
          </cell>
          <cell r="N449">
            <v>1906.9479999999999</v>
          </cell>
          <cell r="O449" t="str">
            <v>Мамыковское/10/7/стоимость, руб</v>
          </cell>
        </row>
        <row r="451">
          <cell r="B451" t="str">
            <v>Реквизиты для оплаты</v>
          </cell>
        </row>
        <row r="452">
          <cell r="B452" t="str">
            <v>отделение НБ РТ Банка России г. Казань</v>
          </cell>
        </row>
        <row r="453">
          <cell r="B453" t="str">
            <v>БИК 049205001</v>
          </cell>
        </row>
        <row r="454">
          <cell r="B454" t="str">
            <v>Счет № 40101810800000010001</v>
          </cell>
        </row>
        <row r="455">
          <cell r="B455" t="str">
            <v>ИНН 1660098481 КПП 165701001</v>
          </cell>
        </row>
        <row r="456">
          <cell r="B456" t="str">
            <v>Управление Федерального казначейства по Республике Татарстан</v>
          </cell>
        </row>
        <row r="457">
          <cell r="B457" t="str">
            <v xml:space="preserve">(Министерство лесного хозяйства Республики Татарстан) </v>
          </cell>
        </row>
        <row r="458">
          <cell r="B458" t="str">
            <v>КБК-  053 1 12 04011 016000 120</v>
          </cell>
        </row>
        <row r="459">
          <cell r="B459" t="str">
            <v>ОКТМО – 92646000</v>
          </cell>
        </row>
        <row r="461">
          <cell r="B461" t="str">
            <v>Продавец</v>
          </cell>
          <cell r="J461" t="str">
            <v>Покупатель</v>
          </cell>
        </row>
        <row r="462">
          <cell r="B462" t="str">
            <v>Назиров А.А.</v>
          </cell>
        </row>
        <row r="463">
          <cell r="B463" t="str">
            <v>(фамилия, имя, отчество)</v>
          </cell>
          <cell r="J463" t="str">
            <v>(фамилия, имя, отчество)</v>
          </cell>
        </row>
        <row r="466">
          <cell r="B466" t="str">
            <v>(подпись)</v>
          </cell>
          <cell r="J466" t="str">
            <v>(подпись)</v>
          </cell>
        </row>
        <row r="468">
          <cell r="B468" t="str">
            <v>М.П.</v>
          </cell>
          <cell r="J468" t="str">
            <v>М.П.</v>
          </cell>
        </row>
        <row r="470">
          <cell r="N470" t="str">
            <v>Приложение №3</v>
          </cell>
        </row>
        <row r="471">
          <cell r="N471" t="str">
            <v>к Договору</v>
          </cell>
        </row>
        <row r="472">
          <cell r="N472" t="str">
            <v>купли-продажи лесных насаждений</v>
          </cell>
        </row>
        <row r="474">
          <cell r="C474" t="str">
            <v>РАСЧЕТ</v>
          </cell>
        </row>
        <row r="475">
          <cell r="C475" t="str">
            <v>платы по договору купли-продажи лесных насаждений</v>
          </cell>
        </row>
        <row r="476">
          <cell r="B476" t="str">
            <v>___________________</v>
          </cell>
          <cell r="L476" t="str">
            <v>"____"_______________20_____г</v>
          </cell>
        </row>
        <row r="478">
          <cell r="B478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479">
          <cell r="B479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480">
          <cell r="B480" t="str">
            <v>с учетом коэффициента 1,51 на 2017 год (постановление Правительства РФ от 14.12.2016г № 1350)</v>
          </cell>
        </row>
        <row r="483">
          <cell r="B483" t="str">
            <v>Участковое лесничество</v>
          </cell>
          <cell r="C483" t="str">
            <v>Вид рубки</v>
          </cell>
          <cell r="D483" t="str">
            <v>№ квартала</v>
          </cell>
          <cell r="E483" t="str">
            <v>№ выдела</v>
          </cell>
          <cell r="F483" t="str">
            <v>№ делянки</v>
          </cell>
          <cell r="G483" t="str">
            <v>Площадь,га</v>
          </cell>
          <cell r="H483" t="str">
            <v>Порода</v>
          </cell>
          <cell r="I483" t="str">
            <v>Деловая древесина</v>
          </cell>
          <cell r="M483" t="str">
            <v>Дрова</v>
          </cell>
          <cell r="N483" t="str">
            <v>Всего, куб.м</v>
          </cell>
        </row>
        <row r="484">
          <cell r="I484" t="str">
            <v>крупная</v>
          </cell>
          <cell r="J484" t="str">
            <v>средняя</v>
          </cell>
          <cell r="K484" t="str">
            <v>мелкая</v>
          </cell>
          <cell r="L484" t="str">
            <v>итого</v>
          </cell>
        </row>
        <row r="485">
          <cell r="B485" t="str">
            <v>ставки 2017 г.</v>
          </cell>
          <cell r="H485" t="str">
            <v>Береза</v>
          </cell>
          <cell r="I485">
            <v>120.15</v>
          </cell>
          <cell r="J485">
            <v>85.62</v>
          </cell>
          <cell r="K485">
            <v>43.38</v>
          </cell>
          <cell r="M485">
            <v>6.85</v>
          </cell>
        </row>
        <row r="486">
          <cell r="H486" t="str">
            <v>Дуб</v>
          </cell>
          <cell r="I486">
            <v>898.69</v>
          </cell>
          <cell r="J486">
            <v>642.13</v>
          </cell>
          <cell r="K486">
            <v>323.07</v>
          </cell>
          <cell r="M486">
            <v>27.97</v>
          </cell>
        </row>
        <row r="487">
          <cell r="H487" t="str">
            <v>Липа</v>
          </cell>
          <cell r="I487">
            <v>71.349999999999994</v>
          </cell>
          <cell r="J487">
            <v>51.94</v>
          </cell>
          <cell r="K487">
            <v>26.54</v>
          </cell>
          <cell r="M487">
            <v>1.43</v>
          </cell>
        </row>
        <row r="488">
          <cell r="H488" t="str">
            <v>Ольха черная</v>
          </cell>
          <cell r="I488">
            <v>71.349999999999994</v>
          </cell>
          <cell r="J488">
            <v>51.94</v>
          </cell>
          <cell r="K488">
            <v>26.54</v>
          </cell>
          <cell r="M488">
            <v>1.43</v>
          </cell>
        </row>
        <row r="489">
          <cell r="H489" t="str">
            <v>Осина</v>
          </cell>
          <cell r="I489">
            <v>22.83</v>
          </cell>
          <cell r="J489">
            <v>17.41</v>
          </cell>
          <cell r="K489">
            <v>8.85</v>
          </cell>
          <cell r="M489">
            <v>0.56999999999999995</v>
          </cell>
        </row>
        <row r="490">
          <cell r="B490" t="str">
            <v>Светлогорское</v>
          </cell>
          <cell r="C490" t="str">
            <v>сплошная рубка</v>
          </cell>
          <cell r="D490">
            <v>64</v>
          </cell>
          <cell r="E490">
            <v>13</v>
          </cell>
          <cell r="F490">
            <v>1</v>
          </cell>
          <cell r="G490">
            <v>3</v>
          </cell>
          <cell r="H490" t="str">
            <v>Береза</v>
          </cell>
          <cell r="I490">
            <v>3.91</v>
          </cell>
          <cell r="J490">
            <v>19.82</v>
          </cell>
          <cell r="K490">
            <v>4.93</v>
          </cell>
          <cell r="L490">
            <v>28.66</v>
          </cell>
          <cell r="M490">
            <v>40.71</v>
          </cell>
          <cell r="N490">
            <v>69.37</v>
          </cell>
          <cell r="O490" t="str">
            <v>Тимерликовское/29/1/Береза</v>
          </cell>
        </row>
        <row r="491">
          <cell r="H491" t="str">
            <v>стоимость</v>
          </cell>
          <cell r="I491">
            <v>469.78650000000005</v>
          </cell>
          <cell r="J491">
            <v>1696.9884000000002</v>
          </cell>
          <cell r="K491">
            <v>213.86340000000001</v>
          </cell>
          <cell r="L491">
            <v>2380.6383000000005</v>
          </cell>
          <cell r="M491">
            <v>278.86349999999999</v>
          </cell>
          <cell r="N491">
            <v>2659.5018000000005</v>
          </cell>
          <cell r="O491" t="str">
            <v>Тимерликовское/29/1/стоимость</v>
          </cell>
        </row>
        <row r="492">
          <cell r="H492" t="str">
            <v>Дуб</v>
          </cell>
          <cell r="J492" t="str">
            <v/>
          </cell>
          <cell r="K492" t="str">
            <v/>
          </cell>
          <cell r="L492">
            <v>0</v>
          </cell>
          <cell r="M492" t="str">
            <v/>
          </cell>
          <cell r="N492">
            <v>0</v>
          </cell>
          <cell r="O492" t="str">
            <v>Тимерликовское/29/1/Дуб</v>
          </cell>
        </row>
        <row r="493">
          <cell r="H493" t="str">
            <v>стоимость</v>
          </cell>
          <cell r="I493">
            <v>0</v>
          </cell>
          <cell r="J493" t="str">
            <v/>
          </cell>
          <cell r="K493" t="str">
            <v/>
          </cell>
          <cell r="L493">
            <v>0</v>
          </cell>
          <cell r="M493" t="str">
            <v/>
          </cell>
          <cell r="N493">
            <v>0</v>
          </cell>
          <cell r="O493" t="str">
            <v>Тимерликовское/29/1/стоимость</v>
          </cell>
        </row>
        <row r="494">
          <cell r="H494" t="str">
            <v>Липа</v>
          </cell>
          <cell r="I494">
            <v>0.32</v>
          </cell>
          <cell r="J494">
            <v>7.19</v>
          </cell>
          <cell r="K494">
            <v>1.56</v>
          </cell>
          <cell r="L494">
            <v>9.07</v>
          </cell>
          <cell r="M494">
            <v>23.32</v>
          </cell>
          <cell r="N494">
            <v>32.39</v>
          </cell>
          <cell r="O494" t="str">
            <v>Тимерликовское/29/1/Липа</v>
          </cell>
        </row>
        <row r="495">
          <cell r="H495" t="str">
            <v>стоимость</v>
          </cell>
          <cell r="I495">
            <v>22.831999999999997</v>
          </cell>
          <cell r="J495">
            <v>373.4486</v>
          </cell>
          <cell r="K495">
            <v>41.4024</v>
          </cell>
          <cell r="L495">
            <v>437.68299999999999</v>
          </cell>
          <cell r="M495">
            <v>33.3476</v>
          </cell>
          <cell r="N495">
            <v>471.03059999999999</v>
          </cell>
          <cell r="O495" t="str">
            <v>Тимерликовское/29/1/стоимость</v>
          </cell>
        </row>
        <row r="496">
          <cell r="H496" t="str">
            <v>Ольха черная</v>
          </cell>
          <cell r="J496" t="str">
            <v/>
          </cell>
          <cell r="K496" t="str">
            <v/>
          </cell>
          <cell r="L496">
            <v>0</v>
          </cell>
          <cell r="M496" t="str">
            <v/>
          </cell>
          <cell r="N496">
            <v>0</v>
          </cell>
          <cell r="O496" t="str">
            <v>Тимерликовское/29/1/Ольха черная</v>
          </cell>
        </row>
        <row r="497">
          <cell r="H497" t="str">
            <v>стоимость</v>
          </cell>
          <cell r="I497">
            <v>0</v>
          </cell>
          <cell r="J497" t="str">
            <v/>
          </cell>
          <cell r="K497" t="str">
            <v/>
          </cell>
          <cell r="L497">
            <v>0</v>
          </cell>
          <cell r="M497" t="str">
            <v/>
          </cell>
          <cell r="N497">
            <v>0</v>
          </cell>
          <cell r="O497" t="str">
            <v>Тимерликовское/29/1/стоимость</v>
          </cell>
        </row>
        <row r="498">
          <cell r="H498" t="str">
            <v>Осина</v>
          </cell>
          <cell r="I498">
            <v>70.489999999999995</v>
          </cell>
          <cell r="J498">
            <v>173.37</v>
          </cell>
          <cell r="K498">
            <v>11.2</v>
          </cell>
          <cell r="L498">
            <v>255.06</v>
          </cell>
          <cell r="M498">
            <v>254.88</v>
          </cell>
          <cell r="N498">
            <v>509.94</v>
          </cell>
          <cell r="O498" t="str">
            <v>Тимерликовское/29/1/Осина</v>
          </cell>
        </row>
        <row r="499">
          <cell r="H499" t="str">
            <v>стоимость</v>
          </cell>
          <cell r="I499">
            <v>1609.2866999999997</v>
          </cell>
          <cell r="J499">
            <v>3018.3717000000001</v>
          </cell>
          <cell r="K499">
            <v>99.11999999999999</v>
          </cell>
          <cell r="L499">
            <v>4726.7784000000001</v>
          </cell>
          <cell r="M499">
            <v>145.2816</v>
          </cell>
          <cell r="N499">
            <v>4872.0600000000004</v>
          </cell>
          <cell r="O499" t="str">
            <v>Тимерликовское/29/1/стоимость</v>
          </cell>
        </row>
        <row r="500">
          <cell r="H500" t="str">
            <v>итого куб.м</v>
          </cell>
          <cell r="I500">
            <v>74.7199999999998</v>
          </cell>
          <cell r="J500">
            <v>200.38000000000011</v>
          </cell>
          <cell r="K500">
            <v>17.689999999999998</v>
          </cell>
          <cell r="L500">
            <v>292.78999999999991</v>
          </cell>
          <cell r="M500">
            <v>318.90999999999997</v>
          </cell>
          <cell r="N500">
            <v>611.69999999999982</v>
          </cell>
          <cell r="O500" t="str">
            <v>Тимерликовское/29/1/итого куб.м</v>
          </cell>
        </row>
        <row r="501">
          <cell r="H501" t="str">
            <v>стоимость, руб</v>
          </cell>
          <cell r="I501">
            <v>2101.9051999999997</v>
          </cell>
          <cell r="J501">
            <v>5088.8087000000005</v>
          </cell>
          <cell r="K501">
            <v>354.38580000000002</v>
          </cell>
          <cell r="L501">
            <v>7545.0997000000007</v>
          </cell>
          <cell r="M501">
            <v>457.49270000000001</v>
          </cell>
          <cell r="N501">
            <v>8002.5924000000005</v>
          </cell>
          <cell r="O501" t="str">
            <v>Тимерликовское/29/1/стоимость, руб</v>
          </cell>
        </row>
        <row r="503">
          <cell r="B503" t="str">
            <v>Реквизиты для оплаты</v>
          </cell>
        </row>
        <row r="504">
          <cell r="B504" t="str">
            <v>отделение НБ РТ Банка России г. Казань</v>
          </cell>
        </row>
        <row r="505">
          <cell r="B505" t="str">
            <v>БИК 049205001</v>
          </cell>
        </row>
        <row r="506">
          <cell r="B506" t="str">
            <v>Счет № 40101810800000010001</v>
          </cell>
        </row>
        <row r="507">
          <cell r="B507" t="str">
            <v>ИНН 1660098481 КПП 165701001</v>
          </cell>
        </row>
        <row r="508">
          <cell r="B508" t="str">
            <v>Управление Федерального казначейства по Республике Татарстан</v>
          </cell>
        </row>
        <row r="509">
          <cell r="B509" t="str">
            <v xml:space="preserve">(Министерство лесного хозяйства Республики Татарстан) </v>
          </cell>
        </row>
        <row r="510">
          <cell r="B510" t="str">
            <v>КБК-  053 1 12 04011 016000 120</v>
          </cell>
        </row>
        <row r="511">
          <cell r="B511" t="str">
            <v>ОКТМО – 92646000</v>
          </cell>
        </row>
        <row r="513">
          <cell r="B513" t="str">
            <v>Продавец</v>
          </cell>
          <cell r="J513" t="str">
            <v>Покупатель</v>
          </cell>
        </row>
        <row r="514">
          <cell r="B514" t="str">
            <v>Назиров А.А.</v>
          </cell>
        </row>
        <row r="515">
          <cell r="B515" t="str">
            <v>(фамилия, имя, отчество)</v>
          </cell>
          <cell r="J515" t="str">
            <v>(фамилия, имя, отчество)</v>
          </cell>
        </row>
        <row r="518">
          <cell r="B518" t="str">
            <v>(подпись)</v>
          </cell>
          <cell r="J518" t="str">
            <v>(подпись)</v>
          </cell>
        </row>
        <row r="520">
          <cell r="B520" t="str">
            <v>М.П.</v>
          </cell>
          <cell r="J520" t="str">
            <v>М.П.</v>
          </cell>
        </row>
        <row r="542">
          <cell r="O542" t="str">
            <v>Тимерликовское/29/2/Береза</v>
          </cell>
        </row>
        <row r="543">
          <cell r="O543" t="str">
            <v>Тимерликовское/29/2/стоимость</v>
          </cell>
        </row>
        <row r="544">
          <cell r="O544" t="str">
            <v>Тимерликовское/29/2/Дуб</v>
          </cell>
        </row>
        <row r="545">
          <cell r="O545" t="str">
            <v>Тимерликовское/29/2/стоимость</v>
          </cell>
        </row>
        <row r="546">
          <cell r="O546" t="str">
            <v>Тимерликовское/29/2/Липа</v>
          </cell>
        </row>
        <row r="547">
          <cell r="O547" t="str">
            <v>Тимерликовское/29/2/стоимость</v>
          </cell>
        </row>
        <row r="548">
          <cell r="O548" t="str">
            <v>Тимерликовское/29/2/Ольха черная</v>
          </cell>
        </row>
        <row r="549">
          <cell r="O549" t="str">
            <v>Тимерликовское/29/2/стоимость</v>
          </cell>
        </row>
        <row r="550">
          <cell r="O550" t="str">
            <v>Тимерликовское/29/2/Осина</v>
          </cell>
        </row>
        <row r="551">
          <cell r="O551" t="str">
            <v>Тимерликовское/29/2/стоимость</v>
          </cell>
        </row>
        <row r="552">
          <cell r="O552" t="str">
            <v>Тимерликовское/29/2/итого куб.м</v>
          </cell>
        </row>
        <row r="553">
          <cell r="O553" t="str">
            <v>Тимерликовское/29/2/стоимость, руб</v>
          </cell>
        </row>
        <row r="594">
          <cell r="O594" t="str">
            <v>Тимерликовское/29/5/Береза</v>
          </cell>
        </row>
        <row r="595">
          <cell r="O595" t="str">
            <v>Тимерликовское/29/5/стоимость</v>
          </cell>
        </row>
        <row r="596">
          <cell r="O596" t="str">
            <v>Тимерликовское/29/5/Дуб</v>
          </cell>
        </row>
        <row r="597">
          <cell r="O597" t="str">
            <v>Тимерликовское/29/5/стоимость</v>
          </cell>
        </row>
        <row r="598">
          <cell r="O598" t="str">
            <v>Тимерликовское/29/5/Липа</v>
          </cell>
        </row>
        <row r="599">
          <cell r="O599" t="str">
            <v>Тимерликовское/29/5/стоимость</v>
          </cell>
        </row>
        <row r="600">
          <cell r="O600" t="str">
            <v>Тимерликовское/29/5/Ольха черная</v>
          </cell>
        </row>
        <row r="601">
          <cell r="O601" t="str">
            <v>Тимерликовское/29/5/стоимость</v>
          </cell>
        </row>
        <row r="602">
          <cell r="O602" t="str">
            <v>Тимерликовское/29/5/Осина</v>
          </cell>
        </row>
        <row r="603">
          <cell r="O603" t="str">
            <v>Тимерликовское/29/5/стоимость</v>
          </cell>
        </row>
        <row r="604">
          <cell r="O604" t="str">
            <v>Тимерликовское/29/5/итого куб.м</v>
          </cell>
        </row>
        <row r="605">
          <cell r="O605" t="str">
            <v>Тимерликовское/29/5/стоимость, руб</v>
          </cell>
        </row>
        <row r="646">
          <cell r="O646" t="str">
            <v>Тимерликовское/56/19/Береза</v>
          </cell>
        </row>
        <row r="647">
          <cell r="O647" t="str">
            <v>Тимерликовское/56/19/стоимость</v>
          </cell>
        </row>
        <row r="648">
          <cell r="O648" t="str">
            <v>Тимерликовское/56/19/Дуб</v>
          </cell>
        </row>
        <row r="649">
          <cell r="O649" t="str">
            <v>Тимерликовское/56/19/стоимость</v>
          </cell>
        </row>
        <row r="650">
          <cell r="O650" t="str">
            <v>Тимерликовское/56/19/Липа</v>
          </cell>
        </row>
        <row r="651">
          <cell r="O651" t="str">
            <v>Тимерликовское/56/19/стоимость</v>
          </cell>
        </row>
        <row r="652">
          <cell r="O652" t="str">
            <v>Тимерликовское/56/19/Ольха черная</v>
          </cell>
        </row>
        <row r="653">
          <cell r="O653" t="str">
            <v>Тимерликовское/56/19/стоимость</v>
          </cell>
        </row>
        <row r="654">
          <cell r="O654" t="str">
            <v>Тимерликовское/56/19/Осина</v>
          </cell>
        </row>
        <row r="655">
          <cell r="O655" t="str">
            <v>Тимерликовское/56/19/стоимость</v>
          </cell>
        </row>
        <row r="656">
          <cell r="O656" t="str">
            <v>Тимерликовское/56/19/итого куб.м</v>
          </cell>
        </row>
        <row r="657">
          <cell r="O657" t="str">
            <v>Тимерликовское/56/19/стоимость, руб</v>
          </cell>
        </row>
        <row r="698">
          <cell r="O698" t="str">
            <v>Тимерликовское/80/1/Береза</v>
          </cell>
        </row>
        <row r="699">
          <cell r="O699" t="str">
            <v>Тимерликовское/80/1/стоимость</v>
          </cell>
        </row>
        <row r="700">
          <cell r="O700" t="str">
            <v>Тимерликовское/80/1/Дуб</v>
          </cell>
        </row>
        <row r="701">
          <cell r="O701" t="str">
            <v>Тимерликовское/80/1/стоимость</v>
          </cell>
        </row>
        <row r="702">
          <cell r="O702" t="str">
            <v>Тимерликовское/80/1/Липа</v>
          </cell>
        </row>
        <row r="703">
          <cell r="O703" t="str">
            <v>Тимерликовское/80/1/стоимость</v>
          </cell>
        </row>
        <row r="704">
          <cell r="O704" t="str">
            <v>Тимерликовское/80/1/Ольха черная</v>
          </cell>
        </row>
        <row r="705">
          <cell r="O705" t="str">
            <v>Тимерликовское/80/1/стоимость</v>
          </cell>
        </row>
        <row r="706">
          <cell r="O706" t="str">
            <v>Тимерликовское/80/1/Осина</v>
          </cell>
        </row>
        <row r="707">
          <cell r="O707" t="str">
            <v>Тимерликовское/80/1/стоимость</v>
          </cell>
        </row>
        <row r="708">
          <cell r="O708" t="str">
            <v>Тимерликовское/80/1/итого куб.м</v>
          </cell>
        </row>
        <row r="709">
          <cell r="O709" t="str">
            <v>Тимерликовское/80/1/стоимость, руб</v>
          </cell>
        </row>
        <row r="750">
          <cell r="O750" t="str">
            <v>Тумбинское/6/4/Береза</v>
          </cell>
        </row>
        <row r="751">
          <cell r="O751" t="str">
            <v>Тумбинское/6/4/стоимость</v>
          </cell>
        </row>
        <row r="752">
          <cell r="O752" t="str">
            <v>Тумбинское/6/4/Дуб</v>
          </cell>
        </row>
        <row r="753">
          <cell r="O753" t="str">
            <v>Тумбинское/6/4/стоимость</v>
          </cell>
        </row>
        <row r="754">
          <cell r="O754" t="str">
            <v>Тумбинское/6/4/Липа</v>
          </cell>
        </row>
        <row r="755">
          <cell r="O755" t="str">
            <v>Тумбинское/6/4/стоимость</v>
          </cell>
        </row>
        <row r="756">
          <cell r="O756" t="str">
            <v>Тумбинское/6/4/Ольха черная</v>
          </cell>
        </row>
        <row r="757">
          <cell r="O757" t="str">
            <v>Тумбинское/6/4/стоимость</v>
          </cell>
        </row>
        <row r="758">
          <cell r="O758" t="str">
            <v>Тумбинское/6/4/Осина</v>
          </cell>
        </row>
        <row r="759">
          <cell r="O759" t="str">
            <v>Тумбинское/6/4/стоимость</v>
          </cell>
        </row>
        <row r="760">
          <cell r="O760" t="str">
            <v>Тумбинское/6/4/итого куб.м</v>
          </cell>
        </row>
        <row r="761">
          <cell r="O761" t="str">
            <v>Тумбинское/6/4/стоимость, руб</v>
          </cell>
        </row>
        <row r="802">
          <cell r="O802" t="str">
            <v>Тумбинское/6/6/Береза</v>
          </cell>
        </row>
        <row r="803">
          <cell r="O803" t="str">
            <v>Тумбинское/6/6/стоимость</v>
          </cell>
        </row>
        <row r="804">
          <cell r="O804" t="str">
            <v>Тумбинское/6/6/Дуб</v>
          </cell>
        </row>
        <row r="805">
          <cell r="O805" t="str">
            <v>Тумбинское/6/6/стоимость</v>
          </cell>
        </row>
        <row r="806">
          <cell r="O806" t="str">
            <v>Тумбинское/6/6/Липа</v>
          </cell>
        </row>
        <row r="807">
          <cell r="O807" t="str">
            <v>Тумбинское/6/6/стоимость</v>
          </cell>
        </row>
        <row r="808">
          <cell r="O808" t="str">
            <v>Тумбинское/6/6/Ольха черная</v>
          </cell>
        </row>
        <row r="809">
          <cell r="O809" t="str">
            <v>Тумбинское/6/6/стоимость</v>
          </cell>
        </row>
        <row r="810">
          <cell r="O810" t="str">
            <v>Тумбинское/6/6/Осина</v>
          </cell>
        </row>
        <row r="811">
          <cell r="O811" t="str">
            <v>Тумбинское/6/6/стоимость</v>
          </cell>
        </row>
        <row r="812">
          <cell r="O812" t="str">
            <v>Тумбинское/6/6/итого куб.м</v>
          </cell>
        </row>
        <row r="813">
          <cell r="O813" t="str">
            <v>Тумбинское/6/6/стоимость, руб</v>
          </cell>
        </row>
        <row r="854">
          <cell r="O854" t="str">
            <v>Тумбинское/45/7/Береза</v>
          </cell>
        </row>
        <row r="855">
          <cell r="O855" t="str">
            <v>Тумбинское/45/7/стоимость</v>
          </cell>
        </row>
        <row r="856">
          <cell r="O856" t="str">
            <v>Тумбинское/45/7/Дуб</v>
          </cell>
        </row>
        <row r="857">
          <cell r="O857" t="str">
            <v>Тумбинское/45/7/стоимость</v>
          </cell>
        </row>
        <row r="858">
          <cell r="O858" t="str">
            <v>Тумбинское/45/7/Липа</v>
          </cell>
        </row>
        <row r="859">
          <cell r="O859" t="str">
            <v>Тумбинское/45/7/стоимость</v>
          </cell>
        </row>
        <row r="860">
          <cell r="O860" t="str">
            <v>Тумбинское/45/7/Ольха черная</v>
          </cell>
        </row>
        <row r="861">
          <cell r="O861" t="str">
            <v>Тумбинское/45/7/стоимость</v>
          </cell>
        </row>
        <row r="862">
          <cell r="O862" t="str">
            <v>Тумбинское/45/7/Осина</v>
          </cell>
        </row>
        <row r="863">
          <cell r="O863" t="str">
            <v>Тумбинское/45/7/стоимость</v>
          </cell>
        </row>
        <row r="864">
          <cell r="O864" t="str">
            <v>Тумбинское/45/7/итого куб.м</v>
          </cell>
        </row>
        <row r="865">
          <cell r="O865" t="str">
            <v>Тумбинское/45/7/стоимость, руб</v>
          </cell>
        </row>
        <row r="906">
          <cell r="O906" t="str">
            <v>Тумбинское/68/4/Береза</v>
          </cell>
        </row>
        <row r="907">
          <cell r="O907" t="str">
            <v>Тумбинское/68/4/стоимость</v>
          </cell>
        </row>
        <row r="908">
          <cell r="O908" t="str">
            <v>Тумбинское/68/4/Дуб</v>
          </cell>
        </row>
        <row r="909">
          <cell r="O909" t="str">
            <v>Тумбинское/68/4/стоимость</v>
          </cell>
        </row>
        <row r="910">
          <cell r="O910" t="str">
            <v>Тумбинское/68/4/Липа</v>
          </cell>
        </row>
        <row r="911">
          <cell r="O911" t="str">
            <v>Тумбинское/68/4/стоимость</v>
          </cell>
        </row>
        <row r="912">
          <cell r="O912" t="str">
            <v>Тумбинское/68/4/Ольха черная</v>
          </cell>
        </row>
        <row r="913">
          <cell r="O913" t="str">
            <v>Тумбинское/68/4/стоимость</v>
          </cell>
        </row>
        <row r="914">
          <cell r="O914" t="str">
            <v>Тумбинское/68/4/Осина</v>
          </cell>
        </row>
        <row r="915">
          <cell r="O915" t="str">
            <v>Тумбинское/68/4/стоимость</v>
          </cell>
        </row>
        <row r="916">
          <cell r="O916" t="str">
            <v>Тумбинское/68/4/итого куб.м</v>
          </cell>
        </row>
        <row r="917">
          <cell r="O917" t="str">
            <v>Тумбинское/68/4/стоимость, руб</v>
          </cell>
        </row>
        <row r="958">
          <cell r="O958" t="str">
            <v>Тумбинское/73/16/Береза</v>
          </cell>
        </row>
        <row r="959">
          <cell r="O959" t="str">
            <v>Тумбинское/73/16/стоимость</v>
          </cell>
        </row>
        <row r="960">
          <cell r="O960" t="str">
            <v>Тумбинское/73/16/Дуб</v>
          </cell>
        </row>
        <row r="961">
          <cell r="O961" t="str">
            <v>Тумбинское/73/16/стоимость</v>
          </cell>
        </row>
        <row r="962">
          <cell r="O962" t="str">
            <v>Тумбинское/73/16/Липа</v>
          </cell>
        </row>
        <row r="963">
          <cell r="O963" t="str">
            <v>Тумбинское/73/16/стоимость</v>
          </cell>
        </row>
        <row r="964">
          <cell r="O964" t="str">
            <v>Тумбинское/73/16/Ольха черная</v>
          </cell>
        </row>
        <row r="965">
          <cell r="O965" t="str">
            <v>Тумбинское/73/16/стоимость</v>
          </cell>
        </row>
        <row r="966">
          <cell r="O966" t="str">
            <v>Тумбинское/73/16/Осина</v>
          </cell>
        </row>
        <row r="967">
          <cell r="O967" t="str">
            <v>Тумбинское/73/16/стоимость</v>
          </cell>
        </row>
        <row r="968">
          <cell r="O968" t="str">
            <v>Тумбинское/73/16/итого куб.м</v>
          </cell>
        </row>
        <row r="969">
          <cell r="O969" t="str">
            <v>Тумбинское/73/16/стоимость, руб</v>
          </cell>
        </row>
        <row r="1010">
          <cell r="O1010" t="str">
            <v>Чулпановское/71/24/Береза</v>
          </cell>
        </row>
        <row r="1011">
          <cell r="O1011" t="str">
            <v>Чулпановское/71/24/стоимость</v>
          </cell>
        </row>
        <row r="1012">
          <cell r="O1012" t="str">
            <v>Чулпановское/71/24/Дуб</v>
          </cell>
        </row>
        <row r="1013">
          <cell r="O1013" t="str">
            <v>Чулпановское/71/24/стоимость</v>
          </cell>
        </row>
        <row r="1014">
          <cell r="O1014" t="str">
            <v>Чулпановское/71/24/Липа</v>
          </cell>
        </row>
        <row r="1015">
          <cell r="O1015" t="str">
            <v>Чулпановское/71/24/стоимость</v>
          </cell>
        </row>
        <row r="1016">
          <cell r="O1016" t="str">
            <v>Чулпановское/71/24/Ольха черная</v>
          </cell>
        </row>
        <row r="1017">
          <cell r="O1017" t="str">
            <v>Чулпановское/71/24/стоимость</v>
          </cell>
        </row>
        <row r="1018">
          <cell r="O1018" t="str">
            <v>Чулпановское/71/24/Осина</v>
          </cell>
        </row>
        <row r="1019">
          <cell r="O1019" t="str">
            <v>Чулпановское/71/24/стоимость</v>
          </cell>
        </row>
        <row r="1020">
          <cell r="O1020" t="str">
            <v>Чулпановское/71/24/итого куб.м</v>
          </cell>
        </row>
        <row r="1021">
          <cell r="O1021" t="str">
            <v>Чулпановское/71/24/стоимость, руб</v>
          </cell>
        </row>
        <row r="1062">
          <cell r="O1062" t="str">
            <v>Чулпановское/76/3/Береза</v>
          </cell>
        </row>
        <row r="1063">
          <cell r="O1063" t="str">
            <v>Чулпановское/76/3/стоимость</v>
          </cell>
        </row>
        <row r="1064">
          <cell r="O1064" t="str">
            <v>Чулпановское/76/3/Дуб</v>
          </cell>
        </row>
        <row r="1065">
          <cell r="O1065" t="str">
            <v>Чулпановское/76/3/стоимость</v>
          </cell>
        </row>
        <row r="1066">
          <cell r="O1066" t="str">
            <v>Чулпановское/76/3/Липа</v>
          </cell>
        </row>
        <row r="1067">
          <cell r="O1067" t="str">
            <v>Чулпановское/76/3/стоимость</v>
          </cell>
        </row>
        <row r="1068">
          <cell r="O1068" t="str">
            <v>Чулпановское/76/3/Ольха черная</v>
          </cell>
        </row>
        <row r="1069">
          <cell r="O1069" t="str">
            <v>Чулпановское/76/3/стоимость</v>
          </cell>
        </row>
        <row r="1070">
          <cell r="O1070" t="str">
            <v>Чулпановское/76/3/Осина</v>
          </cell>
        </row>
        <row r="1071">
          <cell r="O1071" t="str">
            <v>Чулпановское/76/3/стоимость</v>
          </cell>
        </row>
        <row r="1072">
          <cell r="O1072" t="str">
            <v>Чулпановское/76/3/итого куб.м</v>
          </cell>
        </row>
        <row r="1073">
          <cell r="O1073" t="str">
            <v>Чулпановское/76/3/стоимость, руб</v>
          </cell>
        </row>
      </sheetData>
      <sheetData sheetId="1">
        <row r="26">
          <cell r="E26">
            <v>4.8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5"/>
  <sheetViews>
    <sheetView tabSelected="1" workbookViewId="0">
      <selection activeCell="R17" sqref="R17"/>
    </sheetView>
  </sheetViews>
  <sheetFormatPr defaultRowHeight="15" x14ac:dyDescent="0.25"/>
  <cols>
    <col min="1" max="1" width="4.28515625" customWidth="1"/>
    <col min="2" max="2" width="4.7109375" style="40" customWidth="1"/>
    <col min="3" max="3" width="19.140625" style="41" customWidth="1"/>
    <col min="4" max="4" width="8.7109375" style="40" customWidth="1"/>
    <col min="5" max="6" width="7.85546875" style="40" customWidth="1"/>
    <col min="7" max="7" width="8.5703125" style="41" customWidth="1"/>
    <col min="8" max="8" width="16.7109375" style="40" customWidth="1"/>
    <col min="9" max="9" width="7.5703125" style="41" customWidth="1"/>
    <col min="10" max="10" width="12.42578125" style="41" customWidth="1"/>
    <col min="11" max="11" width="12" style="42" customWidth="1"/>
    <col min="12" max="12" width="11.85546875" style="42" customWidth="1"/>
    <col min="13" max="13" width="13" style="42" customWidth="1"/>
    <col min="14" max="14" width="10.5703125" style="42" customWidth="1"/>
    <col min="15" max="15" width="11" style="42" customWidth="1"/>
    <col min="16" max="16" width="8.7109375" style="42" customWidth="1"/>
    <col min="17" max="17" width="9.42578125" style="42" customWidth="1"/>
    <col min="18" max="18" width="11.42578125" style="42" customWidth="1"/>
    <col min="19" max="19" width="12.42578125" style="42" customWidth="1"/>
    <col min="20" max="20" width="17.28515625" style="42" customWidth="1"/>
    <col min="21" max="21" width="35.28515625" hidden="1" customWidth="1"/>
    <col min="22" max="22" width="9.140625" style="4" hidden="1" customWidth="1"/>
    <col min="23" max="23" width="12.7109375" style="4" hidden="1" customWidth="1"/>
    <col min="24" max="24" width="9.140625" style="4" hidden="1" customWidth="1"/>
  </cols>
  <sheetData>
    <row r="1" spans="2:24" x14ac:dyDescent="0.25"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3"/>
      <c r="S1" s="3"/>
      <c r="T1" s="3"/>
    </row>
    <row r="2" spans="2:24" x14ac:dyDescent="0.25"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2:24" x14ac:dyDescent="0.25">
      <c r="B3" s="5" t="s">
        <v>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5" spans="2:24" x14ac:dyDescent="0.25">
      <c r="B5" s="6" t="s">
        <v>2</v>
      </c>
      <c r="C5" s="7" t="s">
        <v>3</v>
      </c>
      <c r="D5" s="6" t="s">
        <v>4</v>
      </c>
      <c r="E5" s="6" t="s">
        <v>5</v>
      </c>
      <c r="F5" s="6" t="s">
        <v>6</v>
      </c>
      <c r="G5" s="7" t="s">
        <v>7</v>
      </c>
      <c r="H5" s="6" t="s">
        <v>8</v>
      </c>
      <c r="I5" s="7" t="s">
        <v>9</v>
      </c>
      <c r="J5" s="7" t="s">
        <v>10</v>
      </c>
      <c r="K5" s="8" t="s">
        <v>11</v>
      </c>
      <c r="L5" s="8"/>
      <c r="M5" s="8"/>
      <c r="N5" s="8"/>
      <c r="O5" s="9" t="s">
        <v>12</v>
      </c>
      <c r="P5" s="9" t="s">
        <v>13</v>
      </c>
      <c r="Q5" s="9" t="s">
        <v>14</v>
      </c>
      <c r="R5" s="8" t="s">
        <v>15</v>
      </c>
      <c r="S5" s="8" t="s">
        <v>16</v>
      </c>
      <c r="T5" s="8" t="s">
        <v>17</v>
      </c>
    </row>
    <row r="6" spans="2:24" x14ac:dyDescent="0.25">
      <c r="B6" s="10"/>
      <c r="C6" s="11"/>
      <c r="D6" s="10"/>
      <c r="E6" s="10"/>
      <c r="F6" s="10"/>
      <c r="G6" s="11"/>
      <c r="H6" s="10"/>
      <c r="I6" s="11"/>
      <c r="J6" s="11"/>
      <c r="K6" s="12" t="s">
        <v>18</v>
      </c>
      <c r="L6" s="12" t="s">
        <v>19</v>
      </c>
      <c r="M6" s="12" t="s">
        <v>20</v>
      </c>
      <c r="N6" s="12" t="s">
        <v>21</v>
      </c>
      <c r="O6" s="13"/>
      <c r="P6" s="13"/>
      <c r="Q6" s="13"/>
      <c r="R6" s="8"/>
      <c r="S6" s="8"/>
      <c r="T6" s="8"/>
    </row>
    <row r="7" spans="2:24" x14ac:dyDescent="0.25">
      <c r="B7" s="14">
        <v>19</v>
      </c>
      <c r="C7" s="15" t="s">
        <v>22</v>
      </c>
      <c r="D7" s="14">
        <v>11</v>
      </c>
      <c r="E7" s="14">
        <v>1</v>
      </c>
      <c r="F7" s="14">
        <v>2</v>
      </c>
      <c r="G7" s="15">
        <v>1.2</v>
      </c>
      <c r="H7" s="14" t="s">
        <v>23</v>
      </c>
      <c r="I7" s="15" t="s">
        <v>24</v>
      </c>
      <c r="J7" s="15" t="s">
        <v>25</v>
      </c>
      <c r="K7" s="16">
        <f>INDEX([1]РАСЧЕТ!$B$22:$O$1073,MATCH($U7,[1]РАСЧЕТ!$O$22:$O$1073,0),8)</f>
        <v>9.01</v>
      </c>
      <c r="L7" s="16">
        <f>INDEX([1]РАСЧЕТ!$B$22:$O$1073,MATCH($U7,[1]РАСЧЕТ!$O$22:$O$1073,0),9)</f>
        <v>132.94999999999999</v>
      </c>
      <c r="M7" s="16">
        <f>INDEX([1]РАСЧЕТ!$B$22:$O$1073,MATCH($U7,[1]РАСЧЕТ!$O$22:$O$1073,0),10)</f>
        <v>8.16</v>
      </c>
      <c r="N7" s="16">
        <f>SUBTOTAL(9,K7:M7)</f>
        <v>150.11999999999998</v>
      </c>
      <c r="O7" s="16">
        <f>INDEX([1]РАСЧЕТ!$B$22:$O$1073,MATCH($U7,[1]РАСЧЕТ!$O$22:$O$1073,0),12)</f>
        <v>102.76</v>
      </c>
      <c r="P7" s="16"/>
      <c r="Q7" s="16">
        <f>SUM(N7:P7)</f>
        <v>252.88</v>
      </c>
      <c r="R7" s="17">
        <f ca="1">OFFSET(INDEX([1]РАСЧЕТ!$B$22:$O$1073,MATCH($U7,[1]РАСЧЕТ!$O$22:$O$1073,0),13),1,0,1,1)</f>
        <v>2651.1469999999995</v>
      </c>
      <c r="S7" s="16"/>
      <c r="T7" s="18" t="s">
        <v>26</v>
      </c>
      <c r="U7" t="s">
        <v>27</v>
      </c>
      <c r="V7" s="4">
        <f ca="1">OFFSET([1]ЛОТЫ!$E$28,5,0,1,1)</f>
        <v>3.21</v>
      </c>
    </row>
    <row r="8" spans="2:24" x14ac:dyDescent="0.25">
      <c r="B8" s="14" t="s">
        <v>28</v>
      </c>
      <c r="C8" s="15"/>
      <c r="D8" s="14"/>
      <c r="E8" s="14"/>
      <c r="F8" s="14"/>
      <c r="G8" s="15"/>
      <c r="H8" s="14" t="s">
        <v>29</v>
      </c>
      <c r="I8" s="15"/>
      <c r="J8" s="15" t="s">
        <v>30</v>
      </c>
      <c r="K8" s="16">
        <f>INDEX([1]РАСЧЕТ!$B$22:$O$1073,MATCH(U8,[1]РАСЧЕТ!$O$22:$O$1073,0),8)</f>
        <v>1.45</v>
      </c>
      <c r="L8" s="16">
        <f>INDEX([1]РАСЧЕТ!$B$22:$N$1073,MATCH(J8,[1]РАСЧЕТ!$H$22:$H$1073,0),9)</f>
        <v>10.15</v>
      </c>
      <c r="M8" s="16">
        <f>INDEX([1]РАСЧЕТ!$B$22:$N$1073,MATCH(J8,[1]РАСЧЕТ!$H$22:$H$1073,0),10)</f>
        <v>2.4900000000000002</v>
      </c>
      <c r="N8" s="16">
        <f t="shared" ref="N8:N9" si="0">SUBTOTAL(9,K8:M8)</f>
        <v>14.09</v>
      </c>
      <c r="O8" s="16">
        <f>INDEX([1]РАСЧЕТ!$B$22:$N$1073,MATCH(J8,[1]РАСЧЕТ!$H$22:$H$1073,0),12)</f>
        <v>12.55</v>
      </c>
      <c r="P8" s="16"/>
      <c r="Q8" s="16">
        <f t="shared" ref="Q8:Q9" si="1">SUM(N8:P8)</f>
        <v>26.64</v>
      </c>
      <c r="R8" s="17">
        <f ca="1">OFFSET(INDEX([1]РАСЧЕТ!$B$22:$O$1073,MATCH($U8,[1]РАСЧЕТ!$O$22:$O$1073,0),13),1,0,1,1)</f>
        <v>1237.2442000000001</v>
      </c>
      <c r="S8" s="16"/>
      <c r="T8" s="19"/>
      <c r="U8" t="s">
        <v>31</v>
      </c>
      <c r="V8" s="4">
        <f ca="1">OFFSET([1]ЛОТЫ!$E$28,5,0,1,1)</f>
        <v>3.21</v>
      </c>
    </row>
    <row r="9" spans="2:24" x14ac:dyDescent="0.25">
      <c r="B9" s="14" t="s">
        <v>28</v>
      </c>
      <c r="C9" s="15"/>
      <c r="D9" s="14"/>
      <c r="E9" s="14"/>
      <c r="F9" s="14"/>
      <c r="G9" s="15"/>
      <c r="H9" s="14">
        <v>60</v>
      </c>
      <c r="I9" s="15"/>
      <c r="J9" s="15" t="s">
        <v>32</v>
      </c>
      <c r="K9" s="16">
        <f>INDEX([1]РАСЧЕТ!$B$22:$O$1073,MATCH(U9,[1]РАСЧЕТ!$O$22:$O$1073,0),8)</f>
        <v>0</v>
      </c>
      <c r="L9" s="16">
        <f>INDEX([1]РАСЧЕТ!$B$22:$N$1073,MATCH(J9,[1]РАСЧЕТ!$H$22:$H$1073,0),9)</f>
        <v>2.93</v>
      </c>
      <c r="M9" s="16">
        <f>INDEX([1]РАСЧЕТ!$B$22:$N$1073,MATCH(J9,[1]РАСЧЕТ!$H$22:$H$1073,0),10)</f>
        <v>0.99</v>
      </c>
      <c r="N9" s="16">
        <f t="shared" si="0"/>
        <v>3.92</v>
      </c>
      <c r="O9" s="16">
        <f>INDEX([1]РАСЧЕТ!$B$22:$N$1073,MATCH(J9,[1]РАСЧЕТ!$H$22:$H$1073,0),12)</f>
        <v>3.08</v>
      </c>
      <c r="P9" s="16"/>
      <c r="Q9" s="16">
        <f t="shared" si="1"/>
        <v>7</v>
      </c>
      <c r="R9" s="17">
        <f ca="1">OFFSET(INDEX([1]РАСЧЕТ!$B$22:$O$1073,MATCH($U9,[1]РАСЧЕТ!$O$22:$O$1073,0),13),1,0,1,1)</f>
        <v>182.86320000000001</v>
      </c>
      <c r="S9" s="16"/>
      <c r="T9" s="18"/>
      <c r="U9" t="s">
        <v>33</v>
      </c>
      <c r="V9" s="4">
        <f ca="1">OFFSET([1]ЛОТЫ!$E$28,5,0,1,1)</f>
        <v>3.21</v>
      </c>
    </row>
    <row r="10" spans="2:24" x14ac:dyDescent="0.25">
      <c r="B10" s="14" t="s">
        <v>28</v>
      </c>
      <c r="C10" s="15"/>
      <c r="D10" s="14"/>
      <c r="E10" s="20"/>
      <c r="F10" s="20"/>
      <c r="G10" s="21"/>
      <c r="H10" s="14"/>
      <c r="I10" s="21"/>
      <c r="J10" s="21" t="s">
        <v>21</v>
      </c>
      <c r="K10" s="22">
        <f>SUM(K7:K9)</f>
        <v>10.459999999999999</v>
      </c>
      <c r="L10" s="22">
        <f t="shared" ref="L10:R10" si="2">SUM(L7:L9)</f>
        <v>146.03</v>
      </c>
      <c r="M10" s="22">
        <f t="shared" si="2"/>
        <v>11.64</v>
      </c>
      <c r="N10" s="22">
        <f t="shared" si="2"/>
        <v>168.12999999999997</v>
      </c>
      <c r="O10" s="22">
        <f t="shared" si="2"/>
        <v>118.39</v>
      </c>
      <c r="P10" s="22">
        <f t="shared" si="2"/>
        <v>0</v>
      </c>
      <c r="Q10" s="22">
        <f t="shared" si="2"/>
        <v>286.52</v>
      </c>
      <c r="R10" s="23">
        <f t="shared" ca="1" si="2"/>
        <v>4071.2543999999998</v>
      </c>
      <c r="S10" s="22">
        <f ca="1">W10</f>
        <v>13067.91</v>
      </c>
      <c r="T10" s="24"/>
      <c r="U10" t="s">
        <v>34</v>
      </c>
      <c r="V10" s="4">
        <f ca="1">OFFSET([1]ЛОТЫ!$E$26,X10,0,1,1)</f>
        <v>3.21</v>
      </c>
      <c r="W10" s="4">
        <f ca="1">OFFSET([1]ЛОТЫ!$E$28,X10,-1,1,1)</f>
        <v>13067.91</v>
      </c>
      <c r="X10" s="4">
        <v>7</v>
      </c>
    </row>
    <row r="11" spans="2:24" x14ac:dyDescent="0.25">
      <c r="B11" s="14">
        <v>20</v>
      </c>
      <c r="C11" s="15" t="s">
        <v>22</v>
      </c>
      <c r="D11" s="14">
        <v>11</v>
      </c>
      <c r="E11" s="14">
        <v>41</v>
      </c>
      <c r="F11" s="14">
        <v>3</v>
      </c>
      <c r="G11" s="15">
        <v>1.4</v>
      </c>
      <c r="H11" s="14" t="s">
        <v>23</v>
      </c>
      <c r="I11" s="15" t="s">
        <v>24</v>
      </c>
      <c r="J11" s="15" t="s">
        <v>25</v>
      </c>
      <c r="K11" s="16">
        <f>INDEX([1]РАСЧЕТ!$B$22:$O$1073,MATCH($U11,[1]РАСЧЕТ!$O$22:$O$1073,0),8)</f>
        <v>0</v>
      </c>
      <c r="L11" s="16">
        <f>INDEX([1]РАСЧЕТ!$B$22:$O$1073,MATCH($U11,[1]РАСЧЕТ!$O$22:$O$1073,0),9)</f>
        <v>142.38</v>
      </c>
      <c r="M11" s="16">
        <f>INDEX([1]РАСЧЕТ!$B$22:$O$1073,MATCH($U11,[1]РАСЧЕТ!$O$22:$O$1073,0),10)</f>
        <v>14.26</v>
      </c>
      <c r="N11" s="16">
        <f t="shared" ref="N11:N12" si="3">SUBTOTAL(9,K11:M11)</f>
        <v>156.63999999999999</v>
      </c>
      <c r="O11" s="16">
        <f>INDEX([1]РАСЧЕТ!$B$22:$O$1073,MATCH($U11,[1]РАСЧЕТ!$O$22:$O$1073,0),12)</f>
        <v>137</v>
      </c>
      <c r="P11" s="16"/>
      <c r="Q11" s="16">
        <f t="shared" ref="Q11:Q12" si="4">SUM(N11:P11)</f>
        <v>293.64</v>
      </c>
      <c r="R11" s="17">
        <f ca="1">OFFSET(INDEX([1]РАСЧЕТ!$B$22:$O$1073,MATCH($U11,[1]РАСЧЕТ!$O$22:$O$1073,0),13),1,0,1,1)</f>
        <v>2683.1268</v>
      </c>
      <c r="S11" s="16"/>
      <c r="T11" s="18" t="s">
        <v>26</v>
      </c>
      <c r="U11" t="s">
        <v>35</v>
      </c>
    </row>
    <row r="12" spans="2:24" x14ac:dyDescent="0.25">
      <c r="B12" s="14" t="s">
        <v>28</v>
      </c>
      <c r="C12" s="15"/>
      <c r="D12" s="14"/>
      <c r="E12" s="14"/>
      <c r="F12" s="14"/>
      <c r="G12" s="15"/>
      <c r="H12" s="14" t="s">
        <v>36</v>
      </c>
      <c r="I12" s="15"/>
      <c r="J12" s="15" t="s">
        <v>30</v>
      </c>
      <c r="K12" s="16">
        <f>INDEX([1]РАСЧЕТ!$B$22:$O$1073,MATCH($U12,[1]РАСЧЕТ!$O$22:$O$1073,0),8)</f>
        <v>0</v>
      </c>
      <c r="L12" s="16">
        <f>INDEX([1]РАСЧЕТ!$B$22:$O$1073,MATCH($U12,[1]РАСЧЕТ!$O$22:$O$1073,0),9)</f>
        <v>0</v>
      </c>
      <c r="M12" s="16">
        <f>INDEX([1]РАСЧЕТ!$B$22:$O$1073,MATCH($U12,[1]РАСЧЕТ!$O$22:$O$1073,0),10)</f>
        <v>0</v>
      </c>
      <c r="N12" s="16">
        <f t="shared" si="3"/>
        <v>0</v>
      </c>
      <c r="O12" s="16">
        <f>INDEX([1]РАСЧЕТ!$B$22:$O$1073,MATCH($U12,[1]РАСЧЕТ!$O$22:$O$1073,0),12)</f>
        <v>0</v>
      </c>
      <c r="P12" s="16"/>
      <c r="Q12" s="16">
        <f t="shared" si="4"/>
        <v>0</v>
      </c>
      <c r="R12" s="17">
        <f ca="1">OFFSET(INDEX([1]РАСЧЕТ!$B$22:$O$1073,MATCH($U12,[1]РАСЧЕТ!$O$22:$O$1073,0),13),1,0,1,1)</f>
        <v>0</v>
      </c>
      <c r="S12" s="16"/>
      <c r="T12" s="18"/>
      <c r="U12" t="s">
        <v>37</v>
      </c>
    </row>
    <row r="13" spans="2:24" x14ac:dyDescent="0.25">
      <c r="B13" s="14" t="s">
        <v>28</v>
      </c>
      <c r="C13" s="15"/>
      <c r="D13" s="14"/>
      <c r="E13" s="20"/>
      <c r="F13" s="20"/>
      <c r="G13" s="21"/>
      <c r="H13" s="14">
        <v>45</v>
      </c>
      <c r="I13" s="21"/>
      <c r="J13" s="21" t="s">
        <v>21</v>
      </c>
      <c r="K13" s="22">
        <f>SUM(K11:K12)</f>
        <v>0</v>
      </c>
      <c r="L13" s="22">
        <f t="shared" ref="L13:R13" si="5">SUM(L11:L12)</f>
        <v>142.38</v>
      </c>
      <c r="M13" s="22">
        <f t="shared" si="5"/>
        <v>14.26</v>
      </c>
      <c r="N13" s="22">
        <f t="shared" si="5"/>
        <v>156.63999999999999</v>
      </c>
      <c r="O13" s="22">
        <f t="shared" si="5"/>
        <v>137</v>
      </c>
      <c r="P13" s="22">
        <f t="shared" si="5"/>
        <v>0</v>
      </c>
      <c r="Q13" s="22">
        <f t="shared" si="5"/>
        <v>293.64</v>
      </c>
      <c r="R13" s="23">
        <f t="shared" ca="1" si="5"/>
        <v>2683.1268</v>
      </c>
      <c r="S13" s="22">
        <f ca="1">W13</f>
        <v>13146.699999999999</v>
      </c>
      <c r="T13" s="24"/>
      <c r="U13" t="s">
        <v>38</v>
      </c>
      <c r="V13" s="4">
        <f ca="1">OFFSET([1]ЛОТЫ!$E$26,X13,0,1,1)</f>
        <v>4.8999999999999995</v>
      </c>
      <c r="W13" s="4">
        <f ca="1">OFFSET([1]ЛОТЫ!$E$28,X13,-1,1,1)</f>
        <v>13146.699999999999</v>
      </c>
      <c r="X13" s="4">
        <f>X10+37</f>
        <v>44</v>
      </c>
    </row>
    <row r="14" spans="2:24" x14ac:dyDescent="0.25">
      <c r="B14" s="14">
        <v>21</v>
      </c>
      <c r="C14" s="15" t="s">
        <v>22</v>
      </c>
      <c r="D14" s="14">
        <v>11</v>
      </c>
      <c r="E14" s="14">
        <v>43</v>
      </c>
      <c r="F14" s="14">
        <v>4</v>
      </c>
      <c r="G14" s="15">
        <v>2.4</v>
      </c>
      <c r="H14" s="14" t="s">
        <v>23</v>
      </c>
      <c r="I14" s="15" t="s">
        <v>24</v>
      </c>
      <c r="J14" s="15" t="s">
        <v>25</v>
      </c>
      <c r="K14" s="16">
        <f>INDEX([1]РАСЧЕТ!$B$22:$O$1073,MATCH($U14,[1]РАСЧЕТ!$O$22:$O$1073,0),8)</f>
        <v>13.45</v>
      </c>
      <c r="L14" s="16">
        <f>INDEX([1]РАСЧЕТ!$B$22:$O$1073,MATCH($U14,[1]РАСЧЕТ!$O$22:$O$1073,0),9)</f>
        <v>171.82</v>
      </c>
      <c r="M14" s="16">
        <f>INDEX([1]РАСЧЕТ!$B$22:$O$1073,MATCH($U14,[1]РАСЧЕТ!$O$22:$O$1073,0),10)</f>
        <v>20.07</v>
      </c>
      <c r="N14" s="16">
        <f t="shared" ref="N14:N16" si="6">SUBTOTAL(9,K14:M14)</f>
        <v>205.33999999999997</v>
      </c>
      <c r="O14" s="16">
        <f>INDEX([1]РАСЧЕТ!$B$22:$O$1073,MATCH($U14,[1]РАСЧЕТ!$O$22:$O$1073,0),12)</f>
        <v>235.4</v>
      </c>
      <c r="P14" s="16"/>
      <c r="Q14" s="16">
        <f t="shared" ref="Q14:Q16" si="7">SUM(N14:P14)</f>
        <v>440.74</v>
      </c>
      <c r="R14" s="17">
        <f ca="1">OFFSET(INDEX([1]РАСЧЕТ!$B$22:$O$1073,MATCH($U14,[1]РАСЧЕТ!$O$22:$O$1073,0),13),1,0,1,1)</f>
        <v>3610.2471999999998</v>
      </c>
      <c r="S14" s="16"/>
      <c r="T14" s="18" t="s">
        <v>26</v>
      </c>
      <c r="U14" t="s">
        <v>39</v>
      </c>
    </row>
    <row r="15" spans="2:24" x14ac:dyDescent="0.25">
      <c r="B15" s="14" t="s">
        <v>28</v>
      </c>
      <c r="C15" s="15"/>
      <c r="D15" s="14"/>
      <c r="E15" s="14"/>
      <c r="F15" s="14"/>
      <c r="G15" s="15"/>
      <c r="H15" s="14" t="s">
        <v>40</v>
      </c>
      <c r="I15" s="15"/>
      <c r="J15" s="15" t="s">
        <v>41</v>
      </c>
      <c r="K15" s="16">
        <f>INDEX([1]РАСЧЕТ!$B$22:$O$1073,MATCH($U15,[1]РАСЧЕТ!$O$22:$O$1073,0),8)</f>
        <v>0</v>
      </c>
      <c r="L15" s="16">
        <f>INDEX([1]РАСЧЕТ!$B$22:$O$1073,MATCH($U15,[1]РАСЧЕТ!$O$22:$O$1073,0),9)</f>
        <v>0</v>
      </c>
      <c r="M15" s="16">
        <f>INDEX([1]РАСЧЕТ!$B$22:$O$1073,MATCH($U15,[1]РАСЧЕТ!$O$22:$O$1073,0),10)</f>
        <v>0</v>
      </c>
      <c r="N15" s="16">
        <f t="shared" si="6"/>
        <v>0</v>
      </c>
      <c r="O15" s="16">
        <v>6.02</v>
      </c>
      <c r="P15" s="16"/>
      <c r="Q15" s="16">
        <v>6.02</v>
      </c>
      <c r="R15" s="17">
        <v>168.4</v>
      </c>
      <c r="S15" s="16"/>
      <c r="T15" s="18"/>
      <c r="U15" t="s">
        <v>42</v>
      </c>
    </row>
    <row r="16" spans="2:24" x14ac:dyDescent="0.25">
      <c r="B16" s="14" t="s">
        <v>28</v>
      </c>
      <c r="C16" s="15"/>
      <c r="D16" s="14"/>
      <c r="E16" s="14"/>
      <c r="F16" s="14"/>
      <c r="G16" s="15"/>
      <c r="H16" s="14">
        <v>45</v>
      </c>
      <c r="I16" s="15"/>
      <c r="J16" s="15" t="s">
        <v>32</v>
      </c>
      <c r="K16" s="16">
        <f>INDEX([1]РАСЧЕТ!$B$22:$O$1073,MATCH($U16,[1]РАСЧЕТ!$O$22:$O$1073,0),8)</f>
        <v>0</v>
      </c>
      <c r="L16" s="16">
        <f>INDEX([1]РАСЧЕТ!$B$22:$O$1073,MATCH($U16,[1]РАСЧЕТ!$O$22:$O$1073,0),9)</f>
        <v>0</v>
      </c>
      <c r="M16" s="16">
        <f>INDEX([1]РАСЧЕТ!$B$22:$O$1073,MATCH($U16,[1]РАСЧЕТ!$O$22:$O$1073,0),10)</f>
        <v>0</v>
      </c>
      <c r="N16" s="16">
        <f t="shared" si="6"/>
        <v>0</v>
      </c>
      <c r="O16" s="16">
        <f>INDEX([1]РАСЧЕТ!$B$22:$O$1073,MATCH($U16,[1]РАСЧЕТ!$O$22:$O$1073,0),12)</f>
        <v>5.34</v>
      </c>
      <c r="P16" s="16"/>
      <c r="Q16" s="16">
        <f t="shared" si="7"/>
        <v>5.34</v>
      </c>
      <c r="R16" s="17">
        <f ca="1">OFFSET(INDEX([1]РАСЧЕТ!$B$22:$O$1073,MATCH($U16,[1]РАСЧЕТ!$O$22:$O$1073,0),13),1,0,1,1)</f>
        <v>7.6361999999999997</v>
      </c>
      <c r="S16" s="16"/>
      <c r="T16" s="18"/>
      <c r="U16" t="s">
        <v>43</v>
      </c>
    </row>
    <row r="17" spans="2:24" x14ac:dyDescent="0.25">
      <c r="B17" s="14" t="s">
        <v>28</v>
      </c>
      <c r="C17" s="15"/>
      <c r="D17" s="14"/>
      <c r="E17" s="20"/>
      <c r="F17" s="20"/>
      <c r="G17" s="21"/>
      <c r="H17" s="14"/>
      <c r="I17" s="21"/>
      <c r="J17" s="21" t="s">
        <v>21</v>
      </c>
      <c r="K17" s="22">
        <f>SUM(K14:K16)</f>
        <v>13.45</v>
      </c>
      <c r="L17" s="22">
        <f t="shared" ref="L17:P17" si="8">SUM(L14:L16)</f>
        <v>171.82</v>
      </c>
      <c r="M17" s="22">
        <f t="shared" si="8"/>
        <v>20.07</v>
      </c>
      <c r="N17" s="22">
        <f t="shared" si="8"/>
        <v>205.33999999999997</v>
      </c>
      <c r="O17" s="22">
        <f t="shared" si="8"/>
        <v>246.76000000000002</v>
      </c>
      <c r="P17" s="22">
        <f t="shared" si="8"/>
        <v>0</v>
      </c>
      <c r="Q17" s="22">
        <f>SUM(Q14:Q15:Q16)</f>
        <v>452.09999999999997</v>
      </c>
      <c r="R17" s="23">
        <f ca="1">SUM(R14:R15:R16)</f>
        <v>3786.2833999999998</v>
      </c>
      <c r="S17" s="22">
        <f ca="1">W17</f>
        <v>21769.5</v>
      </c>
      <c r="T17" s="24"/>
      <c r="U17" t="s">
        <v>44</v>
      </c>
      <c r="V17" s="4">
        <f ca="1">OFFSET([1]ЛОТЫ!$E$26,X17,0,1,1)</f>
        <v>5.75</v>
      </c>
      <c r="W17" s="4">
        <f ca="1">OFFSET([1]ЛОТЫ!$E$28,X17,-1,1,1)</f>
        <v>21769.5</v>
      </c>
      <c r="X17" s="4">
        <v>81</v>
      </c>
    </row>
    <row r="18" spans="2:24" x14ac:dyDescent="0.25">
      <c r="B18" s="14">
        <v>22</v>
      </c>
      <c r="C18" s="15" t="s">
        <v>22</v>
      </c>
      <c r="D18" s="14">
        <v>11</v>
      </c>
      <c r="E18" s="14">
        <v>45</v>
      </c>
      <c r="F18" s="14">
        <v>5</v>
      </c>
      <c r="G18" s="15">
        <v>2.1</v>
      </c>
      <c r="H18" s="14" t="s">
        <v>45</v>
      </c>
      <c r="I18" s="15" t="s">
        <v>24</v>
      </c>
      <c r="J18" s="15" t="s">
        <v>25</v>
      </c>
      <c r="K18" s="16">
        <f>INDEX([1]РАСЧЕТ!$B$22:$O$1073,MATCH($U18,[1]РАСЧЕТ!$O$22:$O$1073,0),8)</f>
        <v>25.51</v>
      </c>
      <c r="L18" s="16">
        <f>INDEX([1]РАСЧЕТ!$B$22:$O$1073,MATCH($U18,[1]РАСЧЕТ!$O$22:$O$1073,0),9)</f>
        <v>101.26</v>
      </c>
      <c r="M18" s="16">
        <f>INDEX([1]РАСЧЕТ!$B$22:$O$1073,MATCH($U18,[1]РАСЧЕТ!$O$22:$O$1073,0),10)</f>
        <v>25.16</v>
      </c>
      <c r="N18" s="16">
        <f t="shared" ref="N18:N21" si="9">SUBTOTAL(9,K18:M18)</f>
        <v>151.93</v>
      </c>
      <c r="O18" s="16">
        <f>INDEX([1]РАСЧЕТ!$B$22:$O$1073,MATCH($U18,[1]РАСЧЕТ!$O$22:$O$1073,0),12)</f>
        <v>177.68</v>
      </c>
      <c r="P18" s="16"/>
      <c r="Q18" s="16">
        <f t="shared" ref="Q18:Q21" si="10">SUM(N18:P18)</f>
        <v>329.61</v>
      </c>
      <c r="R18" s="17">
        <f ca="1">OFFSET(INDEX([1]РАСЧЕТ!$B$22:$O$1073,MATCH($U18,[1]РАСЧЕТ!$O$22:$O$1073,0),13),1,0,1,1)</f>
        <v>2669.2734999999998</v>
      </c>
      <c r="S18" s="16"/>
      <c r="T18" s="18" t="s">
        <v>26</v>
      </c>
      <c r="U18" t="s">
        <v>46</v>
      </c>
    </row>
    <row r="19" spans="2:24" x14ac:dyDescent="0.25">
      <c r="B19" s="14" t="s">
        <v>28</v>
      </c>
      <c r="C19" s="15"/>
      <c r="D19" s="14"/>
      <c r="E19" s="20"/>
      <c r="F19" s="20"/>
      <c r="G19" s="21"/>
      <c r="H19" s="14" t="s">
        <v>47</v>
      </c>
      <c r="I19" s="21"/>
      <c r="J19" s="15" t="s">
        <v>30</v>
      </c>
      <c r="K19" s="16">
        <f>INDEX([1]РАСЧЕТ!$B$22:$O$1073,MATCH($U19,[1]РАСЧЕТ!$O$22:$O$1073,0),8)</f>
        <v>0</v>
      </c>
      <c r="L19" s="16">
        <f>INDEX([1]РАСЧЕТ!$B$22:$O$1073,MATCH($U19,[1]РАСЧЕТ!$O$22:$O$1073,0),9)</f>
        <v>0</v>
      </c>
      <c r="M19" s="16">
        <f>INDEX([1]РАСЧЕТ!$B$22:$O$1073,MATCH($U19,[1]РАСЧЕТ!$O$22:$O$1073,0),10)</f>
        <v>0</v>
      </c>
      <c r="N19" s="16">
        <f t="shared" si="9"/>
        <v>0</v>
      </c>
      <c r="O19" s="16">
        <f>INDEX([1]РАСЧЕТ!$B$22:$O$1073,MATCH($U19,[1]РАСЧЕТ!$O$22:$O$1073,0),12)</f>
        <v>0</v>
      </c>
      <c r="P19" s="16"/>
      <c r="Q19" s="16">
        <f t="shared" si="10"/>
        <v>0</v>
      </c>
      <c r="R19" s="17">
        <f ca="1">OFFSET(INDEX([1]РАСЧЕТ!$B$22:$O$1073,MATCH($U19,[1]РАСЧЕТ!$O$22:$O$1073,0),13),1,0,1,1)</f>
        <v>0</v>
      </c>
      <c r="S19" s="16"/>
      <c r="T19" s="16"/>
      <c r="U19" t="s">
        <v>48</v>
      </c>
    </row>
    <row r="20" spans="2:24" x14ac:dyDescent="0.25">
      <c r="B20" s="14" t="s">
        <v>28</v>
      </c>
      <c r="C20" s="15"/>
      <c r="D20" s="14"/>
      <c r="E20" s="14"/>
      <c r="F20" s="14"/>
      <c r="G20" s="15"/>
      <c r="H20" s="14">
        <v>45</v>
      </c>
      <c r="I20" s="15"/>
      <c r="J20" s="15" t="s">
        <v>32</v>
      </c>
      <c r="K20" s="16">
        <f>INDEX([1]РАСЧЕТ!$B$22:$O$1073,MATCH($U20,[1]РАСЧЕТ!$O$22:$O$1073,0),8)</f>
        <v>0</v>
      </c>
      <c r="L20" s="16">
        <f>INDEX([1]РАСЧЕТ!$B$22:$O$1073,MATCH($U20,[1]РАСЧЕТ!$O$22:$O$1073,0),9)</f>
        <v>9.7899999999999991</v>
      </c>
      <c r="M20" s="16">
        <f>INDEX([1]РАСЧЕТ!$B$22:$O$1073,MATCH($U20,[1]РАСЧЕТ!$O$22:$O$1073,0),10)</f>
        <v>9.75</v>
      </c>
      <c r="N20" s="16">
        <f t="shared" si="9"/>
        <v>19.54</v>
      </c>
      <c r="O20" s="16">
        <f>INDEX([1]РАСЧЕТ!$B$22:$O$1073,MATCH($U20,[1]РАСЧЕТ!$O$22:$O$1073,0),12)</f>
        <v>20.34</v>
      </c>
      <c r="P20" s="16"/>
      <c r="Q20" s="16">
        <f t="shared" si="10"/>
        <v>39.879999999999995</v>
      </c>
      <c r="R20" s="17">
        <f ca="1">OFFSET(INDEX([1]РАСЧЕТ!$B$22:$O$1073,MATCH($U20,[1]РАСЧЕТ!$O$22:$O$1073,0),13),1,0,1,1)</f>
        <v>796.34379999999987</v>
      </c>
      <c r="S20" s="16"/>
      <c r="T20" s="16"/>
      <c r="U20" t="s">
        <v>49</v>
      </c>
    </row>
    <row r="21" spans="2:24" x14ac:dyDescent="0.25">
      <c r="B21" s="14"/>
      <c r="C21" s="15"/>
      <c r="D21" s="14"/>
      <c r="E21" s="14"/>
      <c r="F21" s="14"/>
      <c r="G21" s="15"/>
      <c r="H21" s="14"/>
      <c r="I21" s="15"/>
      <c r="J21" s="15" t="s">
        <v>41</v>
      </c>
      <c r="K21" s="16">
        <f>INDEX([1]РАСЧЕТ!$B$22:$O$1073,MATCH($U21,[1]РАСЧЕТ!$O$22:$O$1073,0),8)</f>
        <v>0</v>
      </c>
      <c r="L21" s="16">
        <f>INDEX([1]РАСЧЕТ!$B$22:$O$1073,MATCH($U21,[1]РАСЧЕТ!$O$22:$O$1073,0),9)</f>
        <v>0</v>
      </c>
      <c r="M21" s="16">
        <f>INDEX([1]РАСЧЕТ!$B$22:$O$1073,MATCH($U21,[1]РАСЧЕТ!$O$22:$O$1073,0),10)</f>
        <v>0</v>
      </c>
      <c r="N21" s="16">
        <f t="shared" si="9"/>
        <v>0</v>
      </c>
      <c r="O21" s="16">
        <f>INDEX([1]РАСЧЕТ!$B$22:$O$1073,MATCH($U21,[1]РАСЧЕТ!$O$22:$O$1073,0),12)</f>
        <v>3.95</v>
      </c>
      <c r="P21" s="16"/>
      <c r="Q21" s="16">
        <f t="shared" si="10"/>
        <v>3.95</v>
      </c>
      <c r="R21" s="17">
        <f ca="1">OFFSET(INDEX([1]РАСЧЕТ!$B$22:$O$1073,MATCH($U21,[1]РАСЧЕТ!$O$22:$O$1073,0),13),1,0,1,1)</f>
        <v>110.4815</v>
      </c>
      <c r="S21" s="16"/>
      <c r="T21" s="16"/>
      <c r="U21" t="s">
        <v>50</v>
      </c>
    </row>
    <row r="22" spans="2:24" x14ac:dyDescent="0.25">
      <c r="B22" s="14" t="s">
        <v>28</v>
      </c>
      <c r="C22" s="15"/>
      <c r="D22" s="14"/>
      <c r="E22" s="14"/>
      <c r="F22" s="14"/>
      <c r="G22" s="15"/>
      <c r="H22" s="14"/>
      <c r="I22" s="15"/>
      <c r="J22" s="21" t="s">
        <v>21</v>
      </c>
      <c r="K22" s="22">
        <f>SUM(K18:K21)</f>
        <v>25.51</v>
      </c>
      <c r="L22" s="22">
        <f t="shared" ref="L22:R22" si="11">SUM(L18:L21)</f>
        <v>111.05000000000001</v>
      </c>
      <c r="M22" s="22">
        <f t="shared" si="11"/>
        <v>34.909999999999997</v>
      </c>
      <c r="N22" s="22">
        <f t="shared" si="11"/>
        <v>171.47</v>
      </c>
      <c r="O22" s="22">
        <f t="shared" si="11"/>
        <v>201.97</v>
      </c>
      <c r="P22" s="22">
        <f t="shared" si="11"/>
        <v>0</v>
      </c>
      <c r="Q22" s="22">
        <f t="shared" si="11"/>
        <v>373.44</v>
      </c>
      <c r="R22" s="23">
        <f t="shared" ca="1" si="11"/>
        <v>3576.0987999999998</v>
      </c>
      <c r="S22" s="22">
        <f ca="1">W22</f>
        <v>19346.16</v>
      </c>
      <c r="T22" s="22"/>
      <c r="U22" t="s">
        <v>51</v>
      </c>
      <c r="V22" s="4">
        <f ca="1">OFFSET([1]ЛОТЫ!$E$26,X22,0,1,1)</f>
        <v>5.41</v>
      </c>
      <c r="W22" s="4">
        <f ca="1">OFFSET([1]ЛОТЫ!$E$28,X22,-1,1,1)</f>
        <v>19346.16</v>
      </c>
      <c r="X22" s="4">
        <v>118</v>
      </c>
    </row>
    <row r="23" spans="2:24" x14ac:dyDescent="0.25">
      <c r="B23" s="14">
        <v>23</v>
      </c>
      <c r="C23" s="15" t="s">
        <v>22</v>
      </c>
      <c r="D23" s="14">
        <v>51</v>
      </c>
      <c r="E23" s="14">
        <v>69</v>
      </c>
      <c r="F23" s="14">
        <v>1</v>
      </c>
      <c r="G23" s="15">
        <v>1.4</v>
      </c>
      <c r="H23" s="14" t="s">
        <v>45</v>
      </c>
      <c r="I23" s="15" t="s">
        <v>24</v>
      </c>
      <c r="J23" s="15" t="s">
        <v>25</v>
      </c>
      <c r="K23" s="16">
        <f>INDEX([1]РАСЧЕТ!$B$22:$O$1073,MATCH($U23,[1]РАСЧЕТ!$O$22:$O$1073,0),8)</f>
        <v>7.54</v>
      </c>
      <c r="L23" s="16">
        <f>INDEX([1]РАСЧЕТ!$B$22:$O$1073,MATCH($U23,[1]РАСЧЕТ!$O$22:$O$1073,0),9)</f>
        <v>37.5</v>
      </c>
      <c r="M23" s="16">
        <f>INDEX([1]РАСЧЕТ!$B$22:$O$1073,MATCH($U23,[1]РАСЧЕТ!$O$22:$O$1073,0),10)</f>
        <v>10.1</v>
      </c>
      <c r="N23" s="16">
        <f t="shared" ref="N23:N25" si="12">SUBTOTAL(9,K23:M23)</f>
        <v>55.14</v>
      </c>
      <c r="O23" s="16">
        <f>INDEX([1]РАСЧЕТ!$B$22:$O$1073,MATCH($U23,[1]РАСЧЕТ!$O$22:$O$1073,0),12)</f>
        <v>31.56</v>
      </c>
      <c r="P23" s="16"/>
      <c r="Q23" s="16">
        <f t="shared" ref="Q23:Q25" si="13">SUM(N23:P23)</f>
        <v>86.7</v>
      </c>
      <c r="R23" s="17">
        <f ca="1">OFFSET(INDEX([1]РАСЧЕТ!$B$22:$O$1073,MATCH($U23,[1]РАСЧЕТ!$O$22:$O$1073,0),13),1,0,1,1)</f>
        <v>932.38739999999996</v>
      </c>
      <c r="S23" s="16"/>
      <c r="T23" s="25" t="s">
        <v>52</v>
      </c>
      <c r="U23" t="s">
        <v>53</v>
      </c>
    </row>
    <row r="24" spans="2:24" x14ac:dyDescent="0.25">
      <c r="B24" s="14" t="s">
        <v>28</v>
      </c>
      <c r="C24" s="15"/>
      <c r="D24" s="14"/>
      <c r="E24" s="20"/>
      <c r="F24" s="20"/>
      <c r="G24" s="21"/>
      <c r="H24" s="14" t="s">
        <v>54</v>
      </c>
      <c r="I24" s="21"/>
      <c r="J24" s="15" t="s">
        <v>30</v>
      </c>
      <c r="K24" s="16">
        <f>INDEX([1]РАСЧЕТ!$B$22:$O$1073,MATCH($U24,[1]РАСЧЕТ!$O$22:$O$1073,0),8)</f>
        <v>20.18</v>
      </c>
      <c r="L24" s="16">
        <f>INDEX([1]РАСЧЕТ!$B$22:$O$1073,MATCH($U24,[1]РАСЧЕТ!$O$22:$O$1073,0),9)</f>
        <v>27.88</v>
      </c>
      <c r="M24" s="16">
        <f>INDEX([1]РАСЧЕТ!$B$22:$O$1073,MATCH($U24,[1]РАСЧЕТ!$O$22:$O$1073,0),10)</f>
        <v>14.36</v>
      </c>
      <c r="N24" s="16">
        <f t="shared" si="12"/>
        <v>62.42</v>
      </c>
      <c r="O24" s="16">
        <f>INDEX([1]РАСЧЕТ!$B$22:$O$1073,MATCH($U24,[1]РАСЧЕТ!$O$22:$O$1073,0),12)</f>
        <v>47.6</v>
      </c>
      <c r="P24" s="16"/>
      <c r="Q24" s="16">
        <f t="shared" si="13"/>
        <v>110.02000000000001</v>
      </c>
      <c r="R24" s="17">
        <f ca="1">OFFSET(INDEX([1]РАСЧЕТ!$B$22:$O$1073,MATCH($U24,[1]РАСЧЕТ!$O$22:$O$1073,0),13),1,0,1,1)</f>
        <v>5760.7094000000006</v>
      </c>
      <c r="S24" s="16"/>
      <c r="T24" s="16"/>
      <c r="U24" t="s">
        <v>55</v>
      </c>
    </row>
    <row r="25" spans="2:24" x14ac:dyDescent="0.25">
      <c r="B25" s="14"/>
      <c r="C25" s="15"/>
      <c r="D25" s="14"/>
      <c r="E25" s="20"/>
      <c r="F25" s="20"/>
      <c r="G25" s="21"/>
      <c r="H25" s="14"/>
      <c r="I25" s="21"/>
      <c r="J25" s="15" t="s">
        <v>32</v>
      </c>
      <c r="K25" s="16">
        <f>INDEX([1]РАСЧЕТ!$B$22:$O$1073,MATCH($U25,[1]РАСЧЕТ!$O$22:$O$1073,0),8)</f>
        <v>0.99</v>
      </c>
      <c r="L25" s="16">
        <f>INDEX([1]РАСЧЕТ!$B$22:$O$1073,MATCH($U25,[1]РАСЧЕТ!$O$22:$O$1073,0),9)</f>
        <v>10.24</v>
      </c>
      <c r="M25" s="16">
        <f>INDEX([1]РАСЧЕТ!$B$22:$O$1073,MATCH($U25,[1]РАСЧЕТ!$O$22:$O$1073,0),10)</f>
        <v>2.7</v>
      </c>
      <c r="N25" s="16">
        <f t="shared" si="12"/>
        <v>13.93</v>
      </c>
      <c r="O25" s="16">
        <f>INDEX([1]РАСЧЕТ!$B$22:$O$1073,MATCH($U25,[1]РАСЧЕТ!$O$22:$O$1073,0),12)</f>
        <v>10.92</v>
      </c>
      <c r="P25" s="16"/>
      <c r="Q25" s="16">
        <f t="shared" si="13"/>
        <v>24.85</v>
      </c>
      <c r="R25" s="17">
        <f ca="1">OFFSET(INDEX([1]РАСЧЕТ!$B$22:$O$1073,MATCH($U25,[1]РАСЧЕТ!$O$22:$O$1073,0),13),1,0,1,1)</f>
        <v>689.77569999999992</v>
      </c>
      <c r="S25" s="16"/>
      <c r="T25" s="16"/>
      <c r="U25" t="s">
        <v>56</v>
      </c>
    </row>
    <row r="26" spans="2:24" x14ac:dyDescent="0.25">
      <c r="B26" s="14" t="s">
        <v>28</v>
      </c>
      <c r="C26" s="15"/>
      <c r="D26" s="14"/>
      <c r="E26" s="14"/>
      <c r="F26" s="14"/>
      <c r="G26" s="15"/>
      <c r="H26" s="14">
        <v>80</v>
      </c>
      <c r="I26" s="15"/>
      <c r="J26" s="21" t="s">
        <v>21</v>
      </c>
      <c r="K26" s="22">
        <f>SUM(K23:K25)</f>
        <v>28.709999999999997</v>
      </c>
      <c r="L26" s="22">
        <f t="shared" ref="L26:R26" si="14">SUM(L23:L25)</f>
        <v>75.61999999999999</v>
      </c>
      <c r="M26" s="22">
        <f t="shared" si="14"/>
        <v>27.16</v>
      </c>
      <c r="N26" s="22">
        <f t="shared" si="14"/>
        <v>131.49</v>
      </c>
      <c r="O26" s="22">
        <f t="shared" si="14"/>
        <v>90.08</v>
      </c>
      <c r="P26" s="22">
        <f t="shared" si="14"/>
        <v>0</v>
      </c>
      <c r="Q26" s="22">
        <f t="shared" si="14"/>
        <v>221.57000000000002</v>
      </c>
      <c r="R26" s="23">
        <f t="shared" ca="1" si="14"/>
        <v>7382.8725000000004</v>
      </c>
      <c r="S26" s="22">
        <f ca="1">W26</f>
        <v>17866.86</v>
      </c>
      <c r="T26" s="22"/>
      <c r="U26" t="s">
        <v>57</v>
      </c>
      <c r="V26" s="4">
        <f ca="1">OFFSET([1]ЛОТЫ!$E$26,X26,0,1,1)</f>
        <v>2.42</v>
      </c>
      <c r="W26" s="4">
        <f ca="1">OFFSET([1]ЛОТЫ!$E$28,X26,-1,1,1)</f>
        <v>17866.86</v>
      </c>
      <c r="X26" s="4">
        <v>155</v>
      </c>
    </row>
    <row r="27" spans="2:24" x14ac:dyDescent="0.25">
      <c r="B27" s="14">
        <v>24</v>
      </c>
      <c r="C27" s="15" t="s">
        <v>58</v>
      </c>
      <c r="D27" s="14">
        <v>11</v>
      </c>
      <c r="E27" s="14">
        <v>27</v>
      </c>
      <c r="F27" s="14">
        <v>2</v>
      </c>
      <c r="G27" s="15">
        <v>2.5</v>
      </c>
      <c r="H27" s="14" t="s">
        <v>45</v>
      </c>
      <c r="I27" s="15" t="s">
        <v>24</v>
      </c>
      <c r="J27" s="15" t="s">
        <v>25</v>
      </c>
      <c r="K27" s="16">
        <f>INDEX([1]РАСЧЕТ!$B$22:$O$1073,MATCH($U27,[1]РАСЧЕТ!$O$22:$O$1073,0),8)</f>
        <v>20.72</v>
      </c>
      <c r="L27" s="16">
        <f>INDEX([1]РАСЧЕТ!$B$22:$O$1073,MATCH($U27,[1]РАСЧЕТ!$O$22:$O$1073,0),9)</f>
        <v>72.84</v>
      </c>
      <c r="M27" s="16">
        <f>INDEX([1]РАСЧЕТ!$B$22:$O$1073,MATCH($U27,[1]РАСЧЕТ!$O$22:$O$1073,0),10)</f>
        <v>3.92</v>
      </c>
      <c r="N27" s="16">
        <f t="shared" ref="N27:N30" si="15">SUBTOTAL(9,K27:M27)</f>
        <v>97.48</v>
      </c>
      <c r="O27" s="16">
        <f>INDEX([1]РАСЧЕТ!$B$22:$O$1073,MATCH($U27,[1]РАСЧЕТ!$O$22:$O$1073,0),12)</f>
        <v>149.47999999999999</v>
      </c>
      <c r="P27" s="16"/>
      <c r="Q27" s="16">
        <f t="shared" ref="Q27:Q30" si="16">SUM(N27:P27)</f>
        <v>246.95999999999998</v>
      </c>
      <c r="R27" s="17">
        <f ca="1">OFFSET(INDEX([1]РАСЧЕТ!$B$22:$O$1073,MATCH($U27,[1]РАСЧЕТ!$O$22:$O$1073,0),13),1,0,1,1)</f>
        <v>1861.0776000000001</v>
      </c>
      <c r="S27" s="16"/>
      <c r="T27" s="25" t="s">
        <v>59</v>
      </c>
      <c r="U27" t="s">
        <v>60</v>
      </c>
    </row>
    <row r="28" spans="2:24" x14ac:dyDescent="0.25">
      <c r="B28" s="14" t="s">
        <v>28</v>
      </c>
      <c r="C28" s="15"/>
      <c r="D28" s="14"/>
      <c r="E28" s="20"/>
      <c r="F28" s="20"/>
      <c r="G28" s="21"/>
      <c r="H28" s="14" t="s">
        <v>61</v>
      </c>
      <c r="I28" s="21"/>
      <c r="J28" s="15" t="s">
        <v>30</v>
      </c>
      <c r="K28" s="16">
        <f>INDEX([1]РАСЧЕТ!$B$22:$O$1073,MATCH($U28,[1]РАСЧЕТ!$O$22:$O$1073,0),8)</f>
        <v>0</v>
      </c>
      <c r="L28" s="16">
        <f>INDEX([1]РАСЧЕТ!$B$22:$O$1073,MATCH($U28,[1]РАСЧЕТ!$O$22:$O$1073,0),9)</f>
        <v>0</v>
      </c>
      <c r="M28" s="16">
        <f>INDEX([1]РАСЧЕТ!$B$22:$O$1073,MATCH($U28,[1]РАСЧЕТ!$O$22:$O$1073,0),10)</f>
        <v>0</v>
      </c>
      <c r="N28" s="16">
        <f t="shared" si="15"/>
        <v>0</v>
      </c>
      <c r="O28" s="16">
        <f>INDEX([1]РАСЧЕТ!$B$22:$O$1073,MATCH($U28,[1]РАСЧЕТ!$O$22:$O$1073,0),12)</f>
        <v>0</v>
      </c>
      <c r="P28" s="16"/>
      <c r="Q28" s="16">
        <f t="shared" si="16"/>
        <v>0</v>
      </c>
      <c r="R28" s="17">
        <f ca="1">OFFSET(INDEX([1]РАСЧЕТ!$B$22:$O$1073,MATCH($U28,[1]РАСЧЕТ!$O$22:$O$1073,0),13),1,0,1,1)</f>
        <v>0</v>
      </c>
      <c r="S28" s="16"/>
      <c r="T28" s="16"/>
      <c r="U28" t="s">
        <v>62</v>
      </c>
    </row>
    <row r="29" spans="2:24" x14ac:dyDescent="0.25">
      <c r="B29" s="14" t="s">
        <v>28</v>
      </c>
      <c r="C29" s="15"/>
      <c r="D29" s="14"/>
      <c r="E29" s="14"/>
      <c r="F29" s="14"/>
      <c r="G29" s="15"/>
      <c r="H29" s="14">
        <v>45</v>
      </c>
      <c r="I29" s="15"/>
      <c r="J29" s="15" t="s">
        <v>32</v>
      </c>
      <c r="K29" s="16">
        <f>INDEX([1]РАСЧЕТ!$B$22:$O$1073,MATCH($U29,[1]РАСЧЕТ!$O$22:$O$1073,0),8)</f>
        <v>1.68</v>
      </c>
      <c r="L29" s="16">
        <f>INDEX([1]РАСЧЕТ!$B$22:$O$1073,MATCH($U29,[1]РАСЧЕТ!$O$22:$O$1073,0),9)</f>
        <v>33.15</v>
      </c>
      <c r="M29" s="16">
        <f>INDEX([1]РАСЧЕТ!$B$22:$O$1073,MATCH($U29,[1]РАСЧЕТ!$O$22:$O$1073,0),10)</f>
        <v>8.76</v>
      </c>
      <c r="N29" s="16">
        <f t="shared" si="15"/>
        <v>43.589999999999996</v>
      </c>
      <c r="O29" s="16">
        <f>INDEX([1]РАСЧЕТ!$B$22:$O$1073,MATCH($U29,[1]РАСЧЕТ!$O$22:$O$1073,0),12)</f>
        <v>75.17</v>
      </c>
      <c r="P29" s="16"/>
      <c r="Q29" s="16">
        <f t="shared" si="16"/>
        <v>118.75999999999999</v>
      </c>
      <c r="R29" s="17">
        <f ca="1">OFFSET(INDEX([1]РАСЧЕТ!$B$22:$O$1073,MATCH($U29,[1]РАСЧЕТ!$O$22:$O$1073,0),13),1,0,1,1)</f>
        <v>2181.6624999999999</v>
      </c>
      <c r="S29" s="16"/>
      <c r="T29" s="16"/>
      <c r="U29" t="s">
        <v>63</v>
      </c>
    </row>
    <row r="30" spans="2:24" x14ac:dyDescent="0.25">
      <c r="B30" s="14"/>
      <c r="C30" s="15"/>
      <c r="D30" s="14"/>
      <c r="E30" s="14"/>
      <c r="F30" s="14"/>
      <c r="G30" s="15"/>
      <c r="H30" s="14"/>
      <c r="I30" s="15"/>
      <c r="J30" s="15" t="s">
        <v>41</v>
      </c>
      <c r="K30" s="16">
        <f>INDEX([1]РАСЧЕТ!$B$22:$O$1073,MATCH($U30,[1]РАСЧЕТ!$O$22:$O$1073,0),8)</f>
        <v>0</v>
      </c>
      <c r="L30" s="16">
        <f>INDEX([1]РАСЧЕТ!$B$22:$O$1073,MATCH($U30,[1]РАСЧЕТ!$O$22:$O$1073,0),9)</f>
        <v>0</v>
      </c>
      <c r="M30" s="16">
        <f>INDEX([1]РАСЧЕТ!$B$22:$O$1073,MATCH($U30,[1]РАСЧЕТ!$O$22:$O$1073,0),10)</f>
        <v>0</v>
      </c>
      <c r="N30" s="16">
        <f t="shared" si="15"/>
        <v>0</v>
      </c>
      <c r="O30" s="16">
        <f>INDEX([1]РАСЧЕТ!$B$22:$O$1073,MATCH($U30,[1]РАСЧЕТ!$O$22:$O$1073,0),12)</f>
        <v>0</v>
      </c>
      <c r="P30" s="16"/>
      <c r="Q30" s="16">
        <f t="shared" si="16"/>
        <v>0</v>
      </c>
      <c r="R30" s="17">
        <f ca="1">OFFSET(INDEX([1]РАСЧЕТ!$B$22:$O$1073,MATCH($U30,[1]РАСЧЕТ!$O$22:$O$1073,0),13),1,0,1,1)</f>
        <v>0</v>
      </c>
      <c r="S30" s="16"/>
      <c r="T30" s="16"/>
      <c r="U30" t="s">
        <v>64</v>
      </c>
    </row>
    <row r="31" spans="2:24" x14ac:dyDescent="0.25">
      <c r="B31" s="14" t="s">
        <v>28</v>
      </c>
      <c r="C31" s="15"/>
      <c r="D31" s="14"/>
      <c r="E31" s="14"/>
      <c r="F31" s="14"/>
      <c r="G31" s="15"/>
      <c r="H31" s="14"/>
      <c r="I31" s="15"/>
      <c r="J31" s="21" t="s">
        <v>21</v>
      </c>
      <c r="K31" s="22">
        <f>SUM(K27:K30)</f>
        <v>22.4</v>
      </c>
      <c r="L31" s="22">
        <f t="shared" ref="L31:R31" si="17">SUM(L27:L30)</f>
        <v>105.99000000000001</v>
      </c>
      <c r="M31" s="22">
        <f t="shared" si="17"/>
        <v>12.68</v>
      </c>
      <c r="N31" s="22">
        <f t="shared" si="17"/>
        <v>141.07</v>
      </c>
      <c r="O31" s="22">
        <f t="shared" si="17"/>
        <v>224.64999999999998</v>
      </c>
      <c r="P31" s="22">
        <f t="shared" si="17"/>
        <v>0</v>
      </c>
      <c r="Q31" s="22">
        <f t="shared" si="17"/>
        <v>365.71999999999997</v>
      </c>
      <c r="R31" s="23">
        <f t="shared" ca="1" si="17"/>
        <v>4042.7401</v>
      </c>
      <c r="S31" s="22">
        <f ca="1">W31</f>
        <v>22762.089999999997</v>
      </c>
      <c r="T31" s="22"/>
      <c r="U31" t="s">
        <v>65</v>
      </c>
      <c r="V31" s="4">
        <f ca="1">OFFSET([1]ЛОТЫ!$E$26,X31,0,1,1)</f>
        <v>5.629999999999999</v>
      </c>
      <c r="W31" s="4">
        <f ca="1">OFFSET([1]ЛОТЫ!$E$28,X31,-1,1,1)</f>
        <v>22762.089999999997</v>
      </c>
      <c r="X31" s="4">
        <v>192</v>
      </c>
    </row>
    <row r="32" spans="2:24" x14ac:dyDescent="0.25">
      <c r="B32" s="14">
        <v>25</v>
      </c>
      <c r="C32" s="15" t="s">
        <v>58</v>
      </c>
      <c r="D32" s="14">
        <v>13</v>
      </c>
      <c r="E32" s="14">
        <v>7</v>
      </c>
      <c r="F32" s="14">
        <v>1</v>
      </c>
      <c r="G32" s="15">
        <v>1.5</v>
      </c>
      <c r="H32" s="14" t="s">
        <v>23</v>
      </c>
      <c r="I32" s="15" t="s">
        <v>24</v>
      </c>
      <c r="J32" s="15" t="s">
        <v>25</v>
      </c>
      <c r="K32" s="16">
        <f>INDEX([1]РАСЧЕТ!$B$22:$O$1073,MATCH($U32,[1]РАСЧЕТ!$O$22:$O$1073,0),8)</f>
        <v>1.9</v>
      </c>
      <c r="L32" s="16">
        <f>INDEX([1]РАСЧЕТ!$B$22:$O$1073,MATCH($U32,[1]РАСЧЕТ!$O$22:$O$1073,0),9)</f>
        <v>19.29</v>
      </c>
      <c r="M32" s="16">
        <f>INDEX([1]РАСЧЕТ!$B$22:$O$1073,MATCH($U32,[1]РАСЧЕТ!$O$22:$O$1073,0),10)</f>
        <v>0.22</v>
      </c>
      <c r="N32" s="16">
        <f t="shared" ref="N32:N33" si="18">SUBTOTAL(9,K32:M32)</f>
        <v>21.409999999999997</v>
      </c>
      <c r="O32" s="16">
        <f>INDEX([1]РАСЧЕТ!$B$22:$O$1073,MATCH($U32,[1]РАСЧЕТ!$O$22:$O$1073,0),12)</f>
        <v>41.18</v>
      </c>
      <c r="P32" s="16"/>
      <c r="Q32" s="16">
        <f t="shared" ref="Q32:Q33" si="19">SUM(N32:P32)</f>
        <v>62.589999999999996</v>
      </c>
      <c r="R32" s="26">
        <f ca="1">OFFSET(INDEX([1]РАСЧЕТ!$B$22:$O$1073,MATCH($U32,[1]РАСЧЕТ!$O$22:$O$1073,0),13),1,0,1,1)</f>
        <v>404.63549999999998</v>
      </c>
      <c r="S32" s="16"/>
      <c r="T32" s="25" t="s">
        <v>59</v>
      </c>
      <c r="U32" t="s">
        <v>66</v>
      </c>
    </row>
    <row r="33" spans="2:27" ht="16.149999999999999" customHeight="1" x14ac:dyDescent="0.25">
      <c r="B33" s="14" t="s">
        <v>28</v>
      </c>
      <c r="C33" s="15"/>
      <c r="D33" s="14"/>
      <c r="E33" s="14"/>
      <c r="F33" s="14"/>
      <c r="G33" s="15"/>
      <c r="H33" s="14" t="s">
        <v>67</v>
      </c>
      <c r="I33" s="15"/>
      <c r="J33" s="15" t="s">
        <v>30</v>
      </c>
      <c r="K33" s="16">
        <f>INDEX([1]РАСЧЕТ!$B$22:$O$1073,MATCH($U33,[1]РАСЧЕТ!$O$22:$O$1073,0),8)</f>
        <v>5.62</v>
      </c>
      <c r="L33" s="16">
        <f>INDEX([1]РАСЧЕТ!$B$22:$O$1073,MATCH($U33,[1]РАСЧЕТ!$O$22:$O$1073,0),9)</f>
        <v>17.59</v>
      </c>
      <c r="M33" s="16">
        <f>INDEX([1]РАСЧЕТ!$B$22:$O$1073,MATCH($U33,[1]РАСЧЕТ!$O$22:$O$1073,0),10)</f>
        <v>1.61</v>
      </c>
      <c r="N33" s="16">
        <f t="shared" si="18"/>
        <v>24.82</v>
      </c>
      <c r="O33" s="16">
        <f>INDEX([1]РАСЧЕТ!$B$22:$O$1073,MATCH($U33,[1]РАСЧЕТ!$O$22:$O$1073,0),12)</f>
        <v>46.36</v>
      </c>
      <c r="P33" s="16"/>
      <c r="Q33" s="16">
        <f t="shared" si="19"/>
        <v>71.180000000000007</v>
      </c>
      <c r="R33" s="26">
        <f ca="1">OFFSET(INDEX([1]РАСЧЕТ!$B$22:$O$1073,MATCH($U33,[1]РАСЧЕТ!$O$22:$O$1073,0),13),1,0,1,1)</f>
        <v>2568.7066</v>
      </c>
      <c r="S33" s="16"/>
      <c r="T33" s="16"/>
      <c r="U33" t="s">
        <v>68</v>
      </c>
    </row>
    <row r="34" spans="2:27" ht="16.149999999999999" customHeight="1" x14ac:dyDescent="0.25">
      <c r="B34" s="14"/>
      <c r="C34" s="15"/>
      <c r="D34" s="14"/>
      <c r="E34" s="14"/>
      <c r="F34" s="14"/>
      <c r="G34" s="15"/>
      <c r="H34" s="14"/>
      <c r="I34" s="15"/>
      <c r="J34" s="15" t="s">
        <v>32</v>
      </c>
      <c r="K34" s="16">
        <v>0.15</v>
      </c>
      <c r="L34" s="16">
        <v>5.72</v>
      </c>
      <c r="M34" s="16">
        <v>0.76</v>
      </c>
      <c r="N34" s="16">
        <v>6.63</v>
      </c>
      <c r="O34" s="16">
        <v>8.02</v>
      </c>
      <c r="P34" s="16"/>
      <c r="Q34" s="16">
        <v>14.65</v>
      </c>
      <c r="R34" s="26">
        <v>339.4</v>
      </c>
      <c r="S34" s="16"/>
      <c r="T34" s="16"/>
    </row>
    <row r="35" spans="2:27" ht="16.149999999999999" customHeight="1" x14ac:dyDescent="0.25">
      <c r="B35" s="14" t="s">
        <v>28</v>
      </c>
      <c r="C35" s="15"/>
      <c r="D35" s="14"/>
      <c r="E35" s="20"/>
      <c r="F35" s="20"/>
      <c r="G35" s="21"/>
      <c r="H35" s="14">
        <v>55</v>
      </c>
      <c r="I35" s="21"/>
      <c r="J35" s="21" t="s">
        <v>21</v>
      </c>
      <c r="K35" s="22">
        <f>SUM(K32:K33:K34)</f>
        <v>7.67</v>
      </c>
      <c r="L35" s="22">
        <f>SUM(L32:L34:L34)</f>
        <v>42.599999999999994</v>
      </c>
      <c r="M35" s="22">
        <f>SUM(M32:M33:M34)</f>
        <v>2.59</v>
      </c>
      <c r="N35" s="22">
        <f>SUM(N32:N33:N34)</f>
        <v>52.86</v>
      </c>
      <c r="O35" s="22">
        <f>SUM(O32:O33:O34)</f>
        <v>95.559999999999988</v>
      </c>
      <c r="P35" s="22">
        <f t="shared" ref="P35" si="20">SUM(P32:P33)</f>
        <v>0</v>
      </c>
      <c r="Q35" s="22">
        <f>SUM(Q32:Q33:Q34)</f>
        <v>148.42000000000002</v>
      </c>
      <c r="R35" s="23">
        <f ca="1">SUM(R32:R33:R34)</f>
        <v>3312.7420999999999</v>
      </c>
      <c r="S35" s="22">
        <f ca="1">W35</f>
        <v>14510.94</v>
      </c>
      <c r="T35" s="22"/>
      <c r="U35" t="s">
        <v>69</v>
      </c>
      <c r="V35" s="4">
        <f ca="1">OFFSET([1]ЛОТЫ!$E$26,X35,0,1,1)</f>
        <v>4.38</v>
      </c>
      <c r="W35" s="4">
        <f ca="1">OFFSET([1]ЛОТЫ!$E$28,X35,-1,1,1)</f>
        <v>14510.94</v>
      </c>
      <c r="X35" s="4">
        <f t="shared" ref="X35" si="21">X31+37</f>
        <v>229</v>
      </c>
    </row>
    <row r="36" spans="2:27" ht="16.149999999999999" customHeight="1" x14ac:dyDescent="0.25">
      <c r="B36" s="14">
        <v>26</v>
      </c>
      <c r="C36" s="15" t="s">
        <v>58</v>
      </c>
      <c r="D36" s="14">
        <v>27</v>
      </c>
      <c r="E36" s="14">
        <v>5</v>
      </c>
      <c r="F36" s="14">
        <v>1</v>
      </c>
      <c r="G36" s="15">
        <v>1.2</v>
      </c>
      <c r="H36" s="14" t="s">
        <v>23</v>
      </c>
      <c r="I36" s="15" t="s">
        <v>24</v>
      </c>
      <c r="J36" s="15" t="s">
        <v>25</v>
      </c>
      <c r="K36" s="16">
        <f>INDEX([1]РАСЧЕТ!$B$22:$O$1073,MATCH($U36,[1]РАСЧЕТ!$O$22:$O$1073,0),8)</f>
        <v>20.440000000000001</v>
      </c>
      <c r="L36" s="16">
        <f>INDEX([1]РАСЧЕТ!$B$22:$O$1073,MATCH($U36,[1]РАСЧЕТ!$O$22:$O$1073,0),9)</f>
        <v>87.48</v>
      </c>
      <c r="M36" s="16">
        <f>INDEX([1]РАСЧЕТ!$B$22:$O$1073,MATCH($U36,[1]РАСЧЕТ!$O$22:$O$1073,0),10)</f>
        <v>3.92</v>
      </c>
      <c r="N36" s="16">
        <f t="shared" ref="N36" si="22">SUBTOTAL(9,K36:M36)</f>
        <v>111.84</v>
      </c>
      <c r="O36" s="16">
        <f>INDEX([1]РАСЧЕТ!$B$22:$O$1073,MATCH($U36,[1]РАСЧЕТ!$O$22:$O$1073,0),12)</f>
        <v>135.69999999999999</v>
      </c>
      <c r="P36" s="16"/>
      <c r="Q36" s="16">
        <f t="shared" ref="Q36" si="23">SUM(N36:P36)</f>
        <v>247.54</v>
      </c>
      <c r="R36" s="17">
        <f ca="1">OFFSET(INDEX([1]РАСЧЕТ!$B$22:$O$1073,MATCH($U36,[1]РАСЧЕТ!$O$22:$O$1073,0),13),1,0,1,1)</f>
        <v>2101.7130000000002</v>
      </c>
      <c r="S36" s="16"/>
      <c r="T36" s="25" t="s">
        <v>59</v>
      </c>
      <c r="U36" t="s">
        <v>70</v>
      </c>
    </row>
    <row r="37" spans="2:27" ht="16.149999999999999" customHeight="1" x14ac:dyDescent="0.25">
      <c r="B37" s="14"/>
      <c r="C37" s="15"/>
      <c r="D37" s="14"/>
      <c r="E37" s="14"/>
      <c r="F37" s="14"/>
      <c r="G37" s="15"/>
      <c r="H37" s="14" t="s">
        <v>71</v>
      </c>
      <c r="I37" s="15"/>
      <c r="J37" s="15" t="s">
        <v>32</v>
      </c>
      <c r="K37" s="16">
        <v>1.1100000000000001</v>
      </c>
      <c r="L37" s="16">
        <v>21.47</v>
      </c>
      <c r="M37" s="16">
        <v>3.79</v>
      </c>
      <c r="N37" s="16">
        <v>26.37</v>
      </c>
      <c r="O37" s="16">
        <v>40.700000000000003</v>
      </c>
      <c r="P37" s="16"/>
      <c r="Q37" s="16">
        <v>67.069999999999993</v>
      </c>
      <c r="R37" s="17">
        <v>1353.1</v>
      </c>
      <c r="S37" s="16"/>
      <c r="T37" s="27"/>
    </row>
    <row r="38" spans="2:27" ht="16.149999999999999" customHeight="1" x14ac:dyDescent="0.25">
      <c r="B38" s="14" t="s">
        <v>28</v>
      </c>
      <c r="C38" s="15"/>
      <c r="D38" s="20"/>
      <c r="E38" s="20"/>
      <c r="F38" s="20"/>
      <c r="G38" s="21"/>
      <c r="H38" s="14">
        <v>50</v>
      </c>
      <c r="I38" s="21"/>
      <c r="J38" s="21" t="s">
        <v>21</v>
      </c>
      <c r="K38" s="22">
        <f>SUM(K36:K37)</f>
        <v>21.55</v>
      </c>
      <c r="L38" s="22">
        <f>SUM(L36:L37)</f>
        <v>108.95</v>
      </c>
      <c r="M38" s="22">
        <f>SUM(M36:M37)</f>
        <v>7.71</v>
      </c>
      <c r="N38" s="22">
        <f>SUM(N36:N37)</f>
        <v>138.21</v>
      </c>
      <c r="O38" s="22">
        <f>SUM(O36:O37)</f>
        <v>176.39999999999998</v>
      </c>
      <c r="P38" s="22">
        <f t="shared" ref="P38" si="24">SUM(P36)</f>
        <v>0</v>
      </c>
      <c r="Q38" s="22">
        <f>SUM(Q36:Q37)</f>
        <v>314.61</v>
      </c>
      <c r="R38" s="23">
        <f ca="1">SUM(R36:R37)</f>
        <v>3454.8130000000001</v>
      </c>
      <c r="S38" s="22">
        <f ca="1">W38</f>
        <v>12437.999999999998</v>
      </c>
      <c r="T38" s="22"/>
      <c r="U38" t="s">
        <v>72</v>
      </c>
      <c r="V38" s="4">
        <f ca="1">OFFSET([1]ЛОТЫ!$E$26,X38,0,1,1)</f>
        <v>3.5999999999999996</v>
      </c>
      <c r="W38" s="4">
        <f ca="1">OFFSET([1]ЛОТЫ!$E$28,X38,-1,1,1)</f>
        <v>12437.999999999998</v>
      </c>
      <c r="X38" s="4">
        <v>266</v>
      </c>
    </row>
    <row r="39" spans="2:27" ht="16.149999999999999" customHeight="1" x14ac:dyDescent="0.25">
      <c r="B39" s="14">
        <v>27</v>
      </c>
      <c r="C39" s="15" t="s">
        <v>58</v>
      </c>
      <c r="D39" s="14">
        <v>29</v>
      </c>
      <c r="E39" s="14">
        <v>9</v>
      </c>
      <c r="F39" s="14">
        <v>3</v>
      </c>
      <c r="G39" s="15">
        <v>1.7</v>
      </c>
      <c r="H39" s="14" t="s">
        <v>23</v>
      </c>
      <c r="I39" s="15" t="s">
        <v>24</v>
      </c>
      <c r="J39" s="15" t="s">
        <v>25</v>
      </c>
      <c r="K39" s="16">
        <f>INDEX([1]РАСЧЕТ!$B$22:$O$1073,MATCH($U39,[1]РАСЧЕТ!$O$22:$O$1073,0),8)</f>
        <v>17.16</v>
      </c>
      <c r="L39" s="16">
        <f>INDEX([1]РАСЧЕТ!$B$22:$O$1073,MATCH($U39,[1]РАСЧЕТ!$O$22:$O$1073,0),9)</f>
        <v>52.57</v>
      </c>
      <c r="M39" s="16">
        <f>INDEX([1]РАСЧЕТ!$B$22:$O$1073,MATCH($U39,[1]РАСЧЕТ!$O$22:$O$1073,0),10)</f>
        <v>6.55</v>
      </c>
      <c r="N39" s="16">
        <f>SUBTOTAL(9,K39:M39)</f>
        <v>76.28</v>
      </c>
      <c r="O39" s="16">
        <f>INDEX([1]РАСЧЕТ!$B$22:$O$1073,MATCH($U39,[1]РАСЧЕТ!$O$22:$O$1073,0),12)</f>
        <v>193.71</v>
      </c>
      <c r="P39" s="16"/>
      <c r="Q39" s="16">
        <f>SUM(N39:P39)</f>
        <v>269.99</v>
      </c>
      <c r="R39" s="17">
        <f ca="1">OFFSET(INDEX([1]РАСЧЕТ!$B$22:$O$1073,MATCH($U39,[1]РАСЧЕТ!$O$22:$O$1073,0),13),1,0,1,1)</f>
        <v>1475.3887</v>
      </c>
      <c r="S39" s="16"/>
      <c r="T39" s="25" t="s">
        <v>59</v>
      </c>
      <c r="U39" t="s">
        <v>73</v>
      </c>
    </row>
    <row r="40" spans="2:27" ht="16.149999999999999" customHeight="1" x14ac:dyDescent="0.25">
      <c r="B40" s="14"/>
      <c r="C40" s="15"/>
      <c r="D40" s="14"/>
      <c r="E40" s="14"/>
      <c r="F40" s="14"/>
      <c r="G40" s="15"/>
      <c r="H40" s="14" t="s">
        <v>74</v>
      </c>
      <c r="I40" s="15"/>
      <c r="J40" s="15" t="s">
        <v>32</v>
      </c>
      <c r="K40" s="16">
        <v>0.5</v>
      </c>
      <c r="L40" s="16">
        <v>6.26</v>
      </c>
      <c r="M40" s="16">
        <v>1.32</v>
      </c>
      <c r="N40" s="16">
        <v>8.08</v>
      </c>
      <c r="O40" s="16">
        <v>24.97</v>
      </c>
      <c r="P40" s="16"/>
      <c r="Q40" s="16">
        <v>33.049999999999997</v>
      </c>
      <c r="R40" s="17">
        <v>431.6</v>
      </c>
      <c r="S40" s="16"/>
      <c r="T40" s="27"/>
    </row>
    <row r="41" spans="2:27" ht="16.149999999999999" customHeight="1" x14ac:dyDescent="0.25">
      <c r="B41" s="14" t="s">
        <v>28</v>
      </c>
      <c r="C41" s="15"/>
      <c r="D41" s="20"/>
      <c r="E41" s="20"/>
      <c r="F41" s="20"/>
      <c r="G41" s="21"/>
      <c r="H41" s="14">
        <v>70</v>
      </c>
      <c r="I41" s="21"/>
      <c r="J41" s="21" t="s">
        <v>21</v>
      </c>
      <c r="K41" s="22">
        <f>SUM(K39:K40)</f>
        <v>17.66</v>
      </c>
      <c r="L41" s="22">
        <f>SUM(L39:L40)</f>
        <v>58.83</v>
      </c>
      <c r="M41" s="22">
        <f>SUM(M39:M40)</f>
        <v>7.87</v>
      </c>
      <c r="N41" s="22">
        <f>SUM(N39:N40)</f>
        <v>84.36</v>
      </c>
      <c r="O41" s="22">
        <f>SUM(O39:O40)</f>
        <v>218.68</v>
      </c>
      <c r="P41" s="22">
        <f t="shared" ref="P41" si="25">SUM(P39)</f>
        <v>0</v>
      </c>
      <c r="Q41" s="22">
        <f>SUM(Q39:Q40)</f>
        <v>303.04000000000002</v>
      </c>
      <c r="R41" s="23">
        <f ca="1">SUM(R39:R40)</f>
        <v>1906.9886999999999</v>
      </c>
      <c r="S41" s="22">
        <f ca="1">W41</f>
        <v>14645.76</v>
      </c>
      <c r="T41" s="22"/>
      <c r="U41" t="s">
        <v>75</v>
      </c>
      <c r="V41" s="4">
        <f ca="1">OFFSET([1]ЛОТЫ!$E$26,X41,0,1,1)</f>
        <v>7.68</v>
      </c>
      <c r="W41" s="4">
        <f ca="1">OFFSET([1]ЛОТЫ!$E$28,X41,-1,1,1)</f>
        <v>14645.76</v>
      </c>
      <c r="X41" s="4">
        <v>303</v>
      </c>
    </row>
    <row r="42" spans="2:27" ht="16.149999999999999" customHeight="1" x14ac:dyDescent="0.25">
      <c r="B42" s="14">
        <v>28</v>
      </c>
      <c r="C42" s="15" t="s">
        <v>58</v>
      </c>
      <c r="D42" s="14">
        <v>64</v>
      </c>
      <c r="E42" s="14">
        <v>13</v>
      </c>
      <c r="F42" s="14">
        <v>1</v>
      </c>
      <c r="G42" s="15">
        <v>3</v>
      </c>
      <c r="H42" s="14" t="s">
        <v>23</v>
      </c>
      <c r="I42" s="15" t="s">
        <v>24</v>
      </c>
      <c r="J42" s="15" t="s">
        <v>25</v>
      </c>
      <c r="K42" s="16">
        <f>INDEX([1]РАСЧЕТ!$B$22:$O$1073,MATCH($U42,[1]РАСЧЕТ!$O$22:$O$1073,0),8)</f>
        <v>70.489999999999995</v>
      </c>
      <c r="L42" s="16">
        <f>INDEX([1]РАСЧЕТ!$B$22:$O$1073,MATCH($U42,[1]РАСЧЕТ!$O$22:$O$1073,0),9)</f>
        <v>173.37</v>
      </c>
      <c r="M42" s="16">
        <f>INDEX([1]РАСЧЕТ!$B$22:$O$1073,MATCH($U42,[1]РАСЧЕТ!$O$22:$O$1073,0),10)</f>
        <v>11.2</v>
      </c>
      <c r="N42" s="16">
        <f t="shared" ref="N42:N44" si="26">SUBTOTAL(9,K42:M42)</f>
        <v>255.06</v>
      </c>
      <c r="O42" s="16">
        <f>INDEX([1]РАСЧЕТ!$B$22:$O$1073,MATCH($U42,[1]РАСЧЕТ!$O$22:$O$1073,0),12)</f>
        <v>254.88</v>
      </c>
      <c r="P42" s="16"/>
      <c r="Q42" s="16">
        <f t="shared" ref="Q42:Q44" si="27">SUM(N42:P42)</f>
        <v>509.94</v>
      </c>
      <c r="R42" s="17">
        <f ca="1">OFFSET(INDEX([1]РАСЧЕТ!$B$22:$O$1073,MATCH($U42,[1]РАСЧЕТ!$O$22:$O$1073,0),13),1,0,1,1)</f>
        <v>4872.0600000000004</v>
      </c>
      <c r="S42" s="16"/>
      <c r="T42" s="27" t="s">
        <v>76</v>
      </c>
      <c r="U42" t="s">
        <v>77</v>
      </c>
    </row>
    <row r="43" spans="2:27" ht="16.149999999999999" customHeight="1" x14ac:dyDescent="0.25">
      <c r="B43" s="14" t="s">
        <v>28</v>
      </c>
      <c r="C43" s="15"/>
      <c r="D43" s="14"/>
      <c r="E43" s="14"/>
      <c r="F43" s="14"/>
      <c r="G43" s="15"/>
      <c r="H43" s="14" t="s">
        <v>29</v>
      </c>
      <c r="I43" s="15"/>
      <c r="J43" s="15" t="s">
        <v>30</v>
      </c>
      <c r="K43" s="16">
        <f>INDEX([1]РАСЧЕТ!$B$22:$O$1073,MATCH($U43,[1]РАСЧЕТ!$O$22:$O$1073,0),8)</f>
        <v>3.91</v>
      </c>
      <c r="L43" s="16">
        <f>INDEX([1]РАСЧЕТ!$B$22:$O$1073,MATCH($U43,[1]РАСЧЕТ!$O$22:$O$1073,0),9)</f>
        <v>19.82</v>
      </c>
      <c r="M43" s="16">
        <f>INDEX([1]РАСЧЕТ!$B$22:$O$1073,MATCH($U43,[1]РАСЧЕТ!$O$22:$O$1073,0),10)</f>
        <v>4.93</v>
      </c>
      <c r="N43" s="16">
        <f t="shared" si="26"/>
        <v>28.66</v>
      </c>
      <c r="O43" s="16">
        <f>INDEX([1]РАСЧЕТ!$B$22:$O$1073,MATCH($U43,[1]РАСЧЕТ!$O$22:$O$1073,0),12)</f>
        <v>40.71</v>
      </c>
      <c r="P43" s="16"/>
      <c r="Q43" s="16">
        <f t="shared" si="27"/>
        <v>69.37</v>
      </c>
      <c r="R43" s="17">
        <f ca="1">OFFSET(INDEX([1]РАСЧЕТ!$B$22:$O$1073,MATCH($U43,[1]РАСЧЕТ!$O$22:$O$1073,0),13),1,0,1,1)</f>
        <v>2659.5018000000005</v>
      </c>
      <c r="S43" s="16"/>
      <c r="T43" s="16"/>
      <c r="U43" t="s">
        <v>78</v>
      </c>
    </row>
    <row r="44" spans="2:27" ht="16.149999999999999" customHeight="1" x14ac:dyDescent="0.25">
      <c r="B44" s="14" t="s">
        <v>28</v>
      </c>
      <c r="C44" s="15"/>
      <c r="D44" s="14"/>
      <c r="E44" s="14"/>
      <c r="F44" s="14"/>
      <c r="G44" s="15"/>
      <c r="H44" s="14">
        <v>55</v>
      </c>
      <c r="I44" s="15"/>
      <c r="J44" s="15" t="s">
        <v>32</v>
      </c>
      <c r="K44" s="16">
        <f>INDEX([1]РАСЧЕТ!$B$22:$O$1073,MATCH($U44,[1]РАСЧЕТ!$O$22:$O$1073,0),8)</f>
        <v>0.32</v>
      </c>
      <c r="L44" s="16">
        <f>INDEX([1]РАСЧЕТ!$B$22:$O$1073,MATCH($U44,[1]РАСЧЕТ!$O$22:$O$1073,0),9)</f>
        <v>7.19</v>
      </c>
      <c r="M44" s="16">
        <f>INDEX([1]РАСЧЕТ!$B$22:$O$1073,MATCH($U44,[1]РАСЧЕТ!$O$22:$O$1073,0),10)</f>
        <v>1.56</v>
      </c>
      <c r="N44" s="16">
        <f t="shared" si="26"/>
        <v>9.07</v>
      </c>
      <c r="O44" s="16">
        <f>INDEX([1]РАСЧЕТ!$B$22:$O$1073,MATCH($U44,[1]РАСЧЕТ!$O$22:$O$1073,0),12)</f>
        <v>23.32</v>
      </c>
      <c r="P44" s="16"/>
      <c r="Q44" s="16">
        <f t="shared" si="27"/>
        <v>32.39</v>
      </c>
      <c r="R44" s="17">
        <f ca="1">OFFSET(INDEX([1]РАСЧЕТ!$B$22:$O$1073,MATCH($U44,[1]РАСЧЕТ!$O$22:$O$1073,0),13),1,0,1,1)</f>
        <v>471.03059999999999</v>
      </c>
      <c r="S44" s="16"/>
      <c r="T44" s="16"/>
      <c r="U44" t="s">
        <v>79</v>
      </c>
    </row>
    <row r="45" spans="2:27" ht="16.149999999999999" customHeight="1" x14ac:dyDescent="0.25">
      <c r="B45" s="28" t="s">
        <v>28</v>
      </c>
      <c r="C45" s="29"/>
      <c r="D45" s="30"/>
      <c r="E45" s="30"/>
      <c r="F45" s="30"/>
      <c r="G45" s="31"/>
      <c r="H45" s="28"/>
      <c r="I45" s="31"/>
      <c r="J45" s="31" t="s">
        <v>21</v>
      </c>
      <c r="K45" s="32">
        <f>SUM(K42:K44)</f>
        <v>74.719999999999985</v>
      </c>
      <c r="L45" s="32">
        <f t="shared" ref="L45:R45" si="28">SUM(L42:L44)</f>
        <v>200.38</v>
      </c>
      <c r="M45" s="32">
        <f t="shared" si="28"/>
        <v>17.689999999999998</v>
      </c>
      <c r="N45" s="32">
        <f t="shared" si="28"/>
        <v>292.79000000000002</v>
      </c>
      <c r="O45" s="32">
        <f t="shared" si="28"/>
        <v>318.90999999999997</v>
      </c>
      <c r="P45" s="32">
        <f t="shared" si="28"/>
        <v>0</v>
      </c>
      <c r="Q45" s="32">
        <f t="shared" si="28"/>
        <v>611.69999999999993</v>
      </c>
      <c r="R45" s="33">
        <f t="shared" ca="1" si="28"/>
        <v>8002.5924000000014</v>
      </c>
      <c r="S45" s="32">
        <f ca="1">W45</f>
        <v>30411.399999999998</v>
      </c>
      <c r="T45" s="32"/>
      <c r="U45" t="s">
        <v>80</v>
      </c>
      <c r="V45" s="4">
        <f ca="1">OFFSET([1]ЛОТЫ!$E$26,X45,0,1,1)</f>
        <v>3.8</v>
      </c>
      <c r="W45" s="4">
        <f ca="1">OFFSET([1]ЛОТЫ!$E$28,X45,-1,1,1)</f>
        <v>30411.399999999998</v>
      </c>
      <c r="X45" s="4">
        <v>340</v>
      </c>
    </row>
    <row r="46" spans="2:27" ht="16.149999999999999" customHeight="1" x14ac:dyDescent="0.25">
      <c r="B46" s="34" t="s">
        <v>28</v>
      </c>
      <c r="C46" s="35"/>
      <c r="D46" s="34"/>
      <c r="E46" s="34"/>
      <c r="F46" s="34"/>
      <c r="G46" s="35"/>
      <c r="H46" s="34"/>
      <c r="I46" s="35"/>
      <c r="J46" s="35"/>
      <c r="K46" s="36"/>
      <c r="L46" s="36"/>
      <c r="M46" s="36"/>
      <c r="N46" s="36"/>
      <c r="O46" s="36"/>
      <c r="P46" s="36"/>
      <c r="Q46" s="36"/>
      <c r="R46" s="37"/>
      <c r="S46" s="36"/>
      <c r="T46" s="36"/>
      <c r="U46" t="s">
        <v>81</v>
      </c>
      <c r="Z46" s="38"/>
      <c r="AA46" s="39"/>
    </row>
    <row r="47" spans="2:27" ht="16.149999999999999" customHeight="1" x14ac:dyDescent="0.25">
      <c r="B47" s="14"/>
      <c r="C47" s="21"/>
      <c r="D47" s="20" t="s">
        <v>82</v>
      </c>
      <c r="E47" s="20"/>
      <c r="F47" s="20"/>
      <c r="G47" s="21">
        <f>SUM(G7:G46)</f>
        <v>18.399999999999999</v>
      </c>
      <c r="H47" s="14"/>
      <c r="I47" s="21"/>
      <c r="J47" s="21"/>
      <c r="K47" s="22">
        <f t="shared" ref="K47:S47" si="29">SUM(K10,K13,K17,K22,K26,K31,K35,K38,K41,K45,)</f>
        <v>222.13</v>
      </c>
      <c r="L47" s="22">
        <f t="shared" si="29"/>
        <v>1163.6500000000001</v>
      </c>
      <c r="M47" s="22">
        <f t="shared" si="29"/>
        <v>156.58000000000001</v>
      </c>
      <c r="N47" s="22">
        <f t="shared" si="29"/>
        <v>1542.3599999999997</v>
      </c>
      <c r="O47" s="22">
        <f t="shared" si="29"/>
        <v>1828.4</v>
      </c>
      <c r="P47" s="22">
        <f t="shared" si="29"/>
        <v>0</v>
      </c>
      <c r="Q47" s="22">
        <f t="shared" si="29"/>
        <v>3370.7599999999998</v>
      </c>
      <c r="R47" s="23">
        <f t="shared" ca="1" si="29"/>
        <v>42219.512200000005</v>
      </c>
      <c r="S47" s="22">
        <f t="shared" ca="1" si="29"/>
        <v>179965.32</v>
      </c>
      <c r="T47" s="22"/>
      <c r="U47" t="s">
        <v>81</v>
      </c>
      <c r="Z47" s="38"/>
      <c r="AA47" s="39"/>
    </row>
    <row r="48" spans="2:27" x14ac:dyDescent="0.25">
      <c r="U48" t="s">
        <v>81</v>
      </c>
      <c r="Z48" s="38"/>
      <c r="AA48" s="39"/>
    </row>
    <row r="49" spans="3:27" customFormat="1" x14ac:dyDescent="0.25">
      <c r="C49" s="43"/>
      <c r="D49" s="44"/>
      <c r="E49" s="44"/>
      <c r="F49" s="44" t="s">
        <v>83</v>
      </c>
      <c r="G49" s="43"/>
      <c r="H49" s="43"/>
      <c r="I49" s="43"/>
      <c r="J49" s="45"/>
      <c r="K49" s="44"/>
      <c r="L49" s="44"/>
      <c r="M49" s="44"/>
      <c r="N49" s="44"/>
      <c r="O49" s="43" t="s">
        <v>84</v>
      </c>
      <c r="P49" s="44"/>
      <c r="Q49" s="44"/>
      <c r="R49" s="46"/>
      <c r="S49" s="42"/>
      <c r="T49" s="42"/>
      <c r="U49" t="s">
        <v>81</v>
      </c>
      <c r="V49" s="4"/>
      <c r="W49" s="4"/>
      <c r="X49" s="4"/>
      <c r="Z49" s="38"/>
      <c r="AA49" s="39"/>
    </row>
    <row r="50" spans="3:27" customFormat="1" x14ac:dyDescent="0.25">
      <c r="C50" s="43"/>
      <c r="D50" s="44"/>
      <c r="E50" s="44"/>
      <c r="F50" s="44"/>
      <c r="G50" s="43"/>
      <c r="H50" s="43"/>
      <c r="I50" s="43"/>
      <c r="J50" s="45"/>
      <c r="K50" s="44"/>
      <c r="L50" s="44"/>
      <c r="M50" s="44"/>
      <c r="N50" s="44"/>
      <c r="O50" s="44"/>
      <c r="P50" s="44"/>
      <c r="Q50" s="44"/>
      <c r="R50" s="46"/>
      <c r="S50" s="42"/>
      <c r="T50" s="42"/>
      <c r="V50" s="4"/>
      <c r="W50" s="4"/>
      <c r="X50" s="4"/>
      <c r="Z50" s="38"/>
      <c r="AA50" s="39"/>
    </row>
    <row r="51" spans="3:27" customFormat="1" ht="12.75" customHeight="1" x14ac:dyDescent="0.25">
      <c r="C51" s="47" t="s">
        <v>85</v>
      </c>
      <c r="D51" s="48"/>
      <c r="E51" s="48"/>
      <c r="F51" s="48"/>
      <c r="G51" s="49" t="s">
        <v>86</v>
      </c>
      <c r="H51" s="49"/>
      <c r="I51" s="49"/>
      <c r="J51" s="50"/>
      <c r="K51" s="51"/>
      <c r="L51" s="44"/>
      <c r="M51" s="44"/>
      <c r="N51" s="44" t="s">
        <v>87</v>
      </c>
      <c r="O51" s="44"/>
      <c r="P51" s="44"/>
      <c r="Q51" s="44"/>
      <c r="R51" s="46"/>
      <c r="S51" s="42"/>
      <c r="T51" s="42"/>
      <c r="V51" s="4"/>
      <c r="W51" s="4"/>
      <c r="X51" s="4"/>
      <c r="Z51" s="38"/>
      <c r="AA51" s="39"/>
    </row>
    <row r="52" spans="3:27" customFormat="1" x14ac:dyDescent="0.25">
      <c r="C52" s="48"/>
      <c r="D52" s="48"/>
      <c r="E52" s="48"/>
      <c r="F52" s="48"/>
      <c r="G52" s="43"/>
      <c r="H52" s="43"/>
      <c r="I52" s="43"/>
      <c r="J52" s="45"/>
      <c r="K52" s="44"/>
      <c r="L52" s="52"/>
      <c r="M52" s="53"/>
      <c r="N52" s="53"/>
      <c r="O52" s="44"/>
      <c r="P52" s="44"/>
      <c r="Q52" s="44"/>
      <c r="R52" s="46"/>
      <c r="S52" s="42"/>
      <c r="T52" s="42"/>
      <c r="V52" s="4"/>
      <c r="W52" s="4"/>
      <c r="X52" s="4"/>
      <c r="Z52" s="38"/>
      <c r="AA52" s="39"/>
    </row>
    <row r="53" spans="3:27" customFormat="1" x14ac:dyDescent="0.25">
      <c r="C53" s="54"/>
      <c r="D53" s="55"/>
      <c r="E53" s="55"/>
      <c r="F53" s="55"/>
      <c r="G53" s="41"/>
      <c r="H53" s="40"/>
      <c r="I53" s="41"/>
      <c r="J53" s="41"/>
      <c r="K53" s="42"/>
      <c r="L53" s="42"/>
      <c r="M53" s="56"/>
      <c r="N53" s="56"/>
      <c r="O53" s="42"/>
      <c r="P53" s="42"/>
      <c r="Q53" s="42"/>
      <c r="R53" s="42"/>
      <c r="S53" s="42"/>
      <c r="T53" s="42"/>
      <c r="V53" s="4"/>
      <c r="W53" s="4"/>
      <c r="X53" s="4"/>
      <c r="Z53" s="38"/>
      <c r="AA53" s="39"/>
    </row>
    <row r="54" spans="3:27" customFormat="1" x14ac:dyDescent="0.25">
      <c r="C54" s="41"/>
      <c r="D54" s="40"/>
      <c r="E54" s="40"/>
      <c r="F54" s="40"/>
      <c r="G54" s="41"/>
      <c r="H54" s="40"/>
      <c r="I54" s="41"/>
      <c r="J54" s="41"/>
      <c r="K54" s="42"/>
      <c r="L54" s="42"/>
      <c r="M54" s="42"/>
      <c r="N54" s="42"/>
      <c r="O54" s="42"/>
      <c r="P54" s="42"/>
      <c r="Q54" s="42"/>
      <c r="R54" s="42"/>
      <c r="S54" s="42"/>
      <c r="T54" s="42"/>
      <c r="V54" s="4"/>
      <c r="W54" s="4"/>
      <c r="X54" s="4"/>
      <c r="Z54" s="38"/>
      <c r="AA54" s="39"/>
    </row>
    <row r="55" spans="3:27" customFormat="1" x14ac:dyDescent="0.25">
      <c r="C55" s="41"/>
      <c r="D55" s="40"/>
      <c r="E55" s="40"/>
      <c r="F55" s="40"/>
      <c r="G55" s="41"/>
      <c r="H55" s="40"/>
      <c r="I55" s="41"/>
      <c r="J55" s="41"/>
      <c r="K55" s="42"/>
      <c r="L55" s="42"/>
      <c r="M55" s="42"/>
      <c r="N55" s="42"/>
      <c r="O55" s="42"/>
      <c r="P55" s="42"/>
      <c r="Q55" s="42"/>
      <c r="R55" s="42"/>
      <c r="S55" s="42"/>
      <c r="T55" s="42"/>
      <c r="V55" s="4"/>
      <c r="W55" s="4"/>
      <c r="X55" s="4"/>
      <c r="Z55" s="38"/>
    </row>
  </sheetData>
  <mergeCells count="21">
    <mergeCell ref="S5:S6"/>
    <mergeCell ref="T5:T6"/>
    <mergeCell ref="C51:F52"/>
    <mergeCell ref="G51:I51"/>
    <mergeCell ref="L52:N52"/>
    <mergeCell ref="J5:J6"/>
    <mergeCell ref="K5:N5"/>
    <mergeCell ref="O5:O6"/>
    <mergeCell ref="P5:P6"/>
    <mergeCell ref="Q5:Q6"/>
    <mergeCell ref="R5:R6"/>
    <mergeCell ref="B2:T2"/>
    <mergeCell ref="B3:T3"/>
    <mergeCell ref="B5:B6"/>
    <mergeCell ref="C5:C6"/>
    <mergeCell ref="D5:D6"/>
    <mergeCell ref="E5:E6"/>
    <mergeCell ref="F5:F6"/>
    <mergeCell ref="G5:G6"/>
    <mergeCell ref="H5:H6"/>
    <mergeCell ref="I5:I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М. Мосунов</dc:creator>
  <cp:lastModifiedBy>Алексей М. Мосунов</cp:lastModifiedBy>
  <dcterms:created xsi:type="dcterms:W3CDTF">2017-02-17T13:17:47Z</dcterms:created>
  <dcterms:modified xsi:type="dcterms:W3CDTF">2017-02-17T13:30:16Z</dcterms:modified>
</cp:coreProperties>
</file>