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6135" windowWidth="28830" windowHeight="619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Q102" i="1" l="1"/>
  <c r="G102" i="1"/>
  <c r="R101" i="1"/>
  <c r="R102" i="1" s="1"/>
  <c r="P101" i="1"/>
  <c r="P102" i="1" s="1"/>
  <c r="O101" i="1"/>
  <c r="M101" i="1"/>
  <c r="L101" i="1"/>
  <c r="K101" i="1"/>
  <c r="K102" i="1" s="1"/>
  <c r="N100" i="1"/>
  <c r="Q100" i="1" s="1"/>
  <c r="Q99" i="1"/>
  <c r="N99" i="1"/>
  <c r="N98" i="1"/>
  <c r="Q98" i="1" s="1"/>
  <c r="Q97" i="1"/>
  <c r="N97" i="1"/>
  <c r="N96" i="1"/>
  <c r="N101" i="1" s="1"/>
  <c r="R94" i="1"/>
  <c r="P94" i="1"/>
  <c r="O94" i="1"/>
  <c r="M94" i="1"/>
  <c r="L94" i="1"/>
  <c r="K94" i="1"/>
  <c r="N93" i="1"/>
  <c r="Q93" i="1" s="1"/>
  <c r="Q92" i="1"/>
  <c r="N92" i="1"/>
  <c r="N91" i="1"/>
  <c r="N94" i="1" s="1"/>
  <c r="R89" i="1"/>
  <c r="P89" i="1"/>
  <c r="O89" i="1"/>
  <c r="N89" i="1"/>
  <c r="M89" i="1"/>
  <c r="L89" i="1"/>
  <c r="K89" i="1"/>
  <c r="Q88" i="1"/>
  <c r="N88" i="1"/>
  <c r="N87" i="1"/>
  <c r="Q87" i="1" s="1"/>
  <c r="Q86" i="1"/>
  <c r="N86" i="1"/>
  <c r="N85" i="1"/>
  <c r="Q85" i="1" s="1"/>
  <c r="R83" i="1"/>
  <c r="P83" i="1"/>
  <c r="O83" i="1"/>
  <c r="M83" i="1"/>
  <c r="L83" i="1"/>
  <c r="K83" i="1"/>
  <c r="N82" i="1"/>
  <c r="Q82" i="1" s="1"/>
  <c r="Q81" i="1"/>
  <c r="N81" i="1"/>
  <c r="N80" i="1"/>
  <c r="N83" i="1" s="1"/>
  <c r="R78" i="1"/>
  <c r="P78" i="1"/>
  <c r="O78" i="1"/>
  <c r="N78" i="1"/>
  <c r="M78" i="1"/>
  <c r="L78" i="1"/>
  <c r="K78" i="1"/>
  <c r="Q77" i="1"/>
  <c r="N77" i="1"/>
  <c r="N76" i="1"/>
  <c r="Q76" i="1" s="1"/>
  <c r="Q75" i="1"/>
  <c r="N75" i="1"/>
  <c r="R73" i="1"/>
  <c r="P73" i="1"/>
  <c r="O73" i="1"/>
  <c r="M73" i="1"/>
  <c r="L73" i="1"/>
  <c r="K73" i="1"/>
  <c r="Q72" i="1"/>
  <c r="N72" i="1"/>
  <c r="N71" i="1"/>
  <c r="Q71" i="1" s="1"/>
  <c r="Q70" i="1"/>
  <c r="N70" i="1"/>
  <c r="N73" i="1" s="1"/>
  <c r="R68" i="1"/>
  <c r="P68" i="1"/>
  <c r="O68" i="1"/>
  <c r="M68" i="1"/>
  <c r="L68" i="1"/>
  <c r="L102" i="1" s="1"/>
  <c r="K68" i="1"/>
  <c r="N67" i="1"/>
  <c r="Q67" i="1" s="1"/>
  <c r="Q66" i="1"/>
  <c r="N66" i="1"/>
  <c r="N65" i="1"/>
  <c r="N68" i="1" s="1"/>
  <c r="R63" i="1"/>
  <c r="P63" i="1"/>
  <c r="O63" i="1"/>
  <c r="M63" i="1"/>
  <c r="L63" i="1"/>
  <c r="K63" i="1"/>
  <c r="N62" i="1"/>
  <c r="Q62" i="1" s="1"/>
  <c r="N61" i="1"/>
  <c r="Q61" i="1" s="1"/>
  <c r="N60" i="1"/>
  <c r="N63" i="1" s="1"/>
  <c r="P58" i="1"/>
  <c r="O58" i="1"/>
  <c r="M58" i="1"/>
  <c r="L58" i="1"/>
  <c r="K58" i="1"/>
  <c r="N57" i="1"/>
  <c r="Q57" i="1" s="1"/>
  <c r="N56" i="1"/>
  <c r="Q56" i="1" s="1"/>
  <c r="N55" i="1"/>
  <c r="N58" i="1" s="1"/>
  <c r="R53" i="1"/>
  <c r="P53" i="1"/>
  <c r="O53" i="1"/>
  <c r="N53" i="1"/>
  <c r="M53" i="1"/>
  <c r="L53" i="1"/>
  <c r="K53" i="1"/>
  <c r="Q52" i="1"/>
  <c r="N52" i="1"/>
  <c r="N51" i="1"/>
  <c r="Q51" i="1" s="1"/>
  <c r="Q50" i="1"/>
  <c r="N50" i="1"/>
  <c r="N49" i="1"/>
  <c r="Q49" i="1" s="1"/>
  <c r="R47" i="1"/>
  <c r="P47" i="1"/>
  <c r="O47" i="1"/>
  <c r="M47" i="1"/>
  <c r="L47" i="1"/>
  <c r="K47" i="1"/>
  <c r="N46" i="1"/>
  <c r="Q46" i="1" s="1"/>
  <c r="Q45" i="1"/>
  <c r="N45" i="1"/>
  <c r="N44" i="1"/>
  <c r="Q44" i="1" s="1"/>
  <c r="R42" i="1"/>
  <c r="P42" i="1"/>
  <c r="O42" i="1"/>
  <c r="N42" i="1"/>
  <c r="M42" i="1"/>
  <c r="L42" i="1"/>
  <c r="K42" i="1"/>
  <c r="Q41" i="1"/>
  <c r="N41" i="1"/>
  <c r="N40" i="1"/>
  <c r="Q40" i="1" s="1"/>
  <c r="Q39" i="1"/>
  <c r="N39" i="1"/>
  <c r="N38" i="1"/>
  <c r="Q38" i="1" s="1"/>
  <c r="Q37" i="1"/>
  <c r="N37" i="1"/>
  <c r="R35" i="1"/>
  <c r="P35" i="1"/>
  <c r="O35" i="1"/>
  <c r="L35" i="1"/>
  <c r="K35" i="1"/>
  <c r="Q34" i="1"/>
  <c r="N34" i="1"/>
  <c r="N33" i="1"/>
  <c r="Q33" i="1" s="1"/>
  <c r="M33" i="1"/>
  <c r="M35" i="1" s="1"/>
  <c r="N32" i="1"/>
  <c r="Q32" i="1" s="1"/>
  <c r="Q31" i="1"/>
  <c r="N31" i="1"/>
  <c r="N35" i="1" s="1"/>
  <c r="W29" i="1"/>
  <c r="S102" i="1" s="1"/>
  <c r="V29" i="1"/>
  <c r="R29" i="1"/>
  <c r="P29" i="1"/>
  <c r="O29" i="1"/>
  <c r="N29" i="1"/>
  <c r="M29" i="1"/>
  <c r="L29" i="1"/>
  <c r="K29" i="1"/>
  <c r="Q28" i="1"/>
  <c r="N28" i="1"/>
  <c r="N27" i="1"/>
  <c r="Q27" i="1" s="1"/>
  <c r="W25" i="1"/>
  <c r="V25" i="1"/>
  <c r="R25" i="1"/>
  <c r="P25" i="1"/>
  <c r="O25" i="1"/>
  <c r="M25" i="1"/>
  <c r="L25" i="1"/>
  <c r="K25" i="1"/>
  <c r="N24" i="1"/>
  <c r="Q24" i="1" s="1"/>
  <c r="Q23" i="1"/>
  <c r="N23" i="1"/>
  <c r="N22" i="1"/>
  <c r="N25" i="1" s="1"/>
  <c r="W20" i="1"/>
  <c r="V20" i="1"/>
  <c r="R20" i="1"/>
  <c r="P20" i="1"/>
  <c r="O20" i="1"/>
  <c r="M20" i="1"/>
  <c r="L20" i="1"/>
  <c r="K20" i="1"/>
  <c r="N19" i="1"/>
  <c r="Q19" i="1" s="1"/>
  <c r="Q18" i="1"/>
  <c r="N18" i="1"/>
  <c r="N17" i="1"/>
  <c r="N20" i="1" s="1"/>
  <c r="X15" i="1"/>
  <c r="W15" i="1" s="1"/>
  <c r="R15" i="1"/>
  <c r="P15" i="1"/>
  <c r="O15" i="1"/>
  <c r="M15" i="1"/>
  <c r="L15" i="1"/>
  <c r="K15" i="1"/>
  <c r="N14" i="1"/>
  <c r="Q14" i="1" s="1"/>
  <c r="Q13" i="1"/>
  <c r="N13" i="1"/>
  <c r="N12" i="1"/>
  <c r="N15" i="1" s="1"/>
  <c r="W10" i="1"/>
  <c r="V10" i="1"/>
  <c r="R10" i="1"/>
  <c r="P10" i="1"/>
  <c r="M10" i="1"/>
  <c r="L10" i="1"/>
  <c r="K10" i="1"/>
  <c r="V9" i="1"/>
  <c r="O9" i="1"/>
  <c r="O10" i="1" s="1"/>
  <c r="N9" i="1"/>
  <c r="M9" i="1"/>
  <c r="N8" i="1"/>
  <c r="Q8" i="1" s="1"/>
  <c r="V7" i="1"/>
  <c r="N7" i="1"/>
  <c r="N10" i="1" s="1"/>
  <c r="M102" i="1" l="1"/>
  <c r="O102" i="1"/>
  <c r="Q12" i="1"/>
  <c r="N47" i="1"/>
  <c r="N102" i="1" s="1"/>
  <c r="Q55" i="1"/>
  <c r="Q60" i="1"/>
  <c r="Q80" i="1"/>
  <c r="Q91" i="1"/>
  <c r="Q7" i="1"/>
  <c r="V15" i="1"/>
  <c r="Q17" i="1"/>
  <c r="Q22" i="1"/>
  <c r="Q65" i="1"/>
  <c r="Q96" i="1"/>
  <c r="Q9" i="1"/>
</calcChain>
</file>

<file path=xl/sharedStrings.xml><?xml version="1.0" encoding="utf-8"?>
<sst xmlns="http://schemas.openxmlformats.org/spreadsheetml/2006/main" count="244" uniqueCount="83">
  <si>
    <t xml:space="preserve">ВЕДОМОСТЬ </t>
  </si>
  <si>
    <t>аукционных единиц купли-продажи лесонасаждений  для аукциона (бизнес) Мамадышского лесничества</t>
  </si>
  <si>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</si>
  <si>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</si>
  <si>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</si>
  <si>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</si>
  <si>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</si>
  <si>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</si>
  <si>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</si>
  <si>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</si>
  <si>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</si>
  <si>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</si>
  <si>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</si>
  <si>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хворост, неликвид</t>
  </si>
  <si>
    <t>Всего</t>
  </si>
  <si>
    <t>Таксовая стоимость, руб</t>
  </si>
  <si>
    <t>Аукционная цена, руб</t>
  </si>
  <si>
    <t>кадастровый номер участка</t>
  </si>
  <si>
    <t>Крупная</t>
  </si>
  <si>
    <t>Средняя</t>
  </si>
  <si>
    <t>Мелкая</t>
  </si>
  <si>
    <t>Итого</t>
  </si>
  <si>
    <t>Кумазанское</t>
  </si>
  <si>
    <t>мягколиственное</t>
  </si>
  <si>
    <t>СР</t>
  </si>
  <si>
    <t>Береза</t>
  </si>
  <si>
    <t>Вишнево-Полянское/11/12/Осина</t>
  </si>
  <si>
    <t>9Б1Лп+Ос</t>
  </si>
  <si>
    <t>Липа</t>
  </si>
  <si>
    <t/>
  </si>
  <si>
    <t>Осина</t>
  </si>
  <si>
    <t>Вишнево-Полянское/11/12/Липа</t>
  </si>
  <si>
    <t>16:26:000000:1378</t>
  </si>
  <si>
    <t>Вишнево-Полянское/11/12/Итого</t>
  </si>
  <si>
    <t>Вишнево-Полянское/12/21/Осина</t>
  </si>
  <si>
    <t>8Б2Лп+Д+Е</t>
  </si>
  <si>
    <t>Дуб</t>
  </si>
  <si>
    <t>16:26:000000:2938</t>
  </si>
  <si>
    <t>Вишнево-Полянское/12/21/Итого</t>
  </si>
  <si>
    <t>Вишнево-Полянское/24/8/Осина</t>
  </si>
  <si>
    <t>9Ос1Б+Лп</t>
  </si>
  <si>
    <t>Вишнево-Полянское/24/8/Береза</t>
  </si>
  <si>
    <t>Вишнево-Полянское/24/8/Липа</t>
  </si>
  <si>
    <t>Вишнево-Полянское/24/8/Итого</t>
  </si>
  <si>
    <t xml:space="preserve">мягколиственное </t>
  </si>
  <si>
    <t>Восходское/46/3/Осина</t>
  </si>
  <si>
    <t>7Ос2Б1лп</t>
  </si>
  <si>
    <t>липа</t>
  </si>
  <si>
    <t>Восходское/46/3/Береза</t>
  </si>
  <si>
    <t>Восходское/46/3/Липа</t>
  </si>
  <si>
    <t>Восходское/46/3/Итого</t>
  </si>
  <si>
    <t>Нурминское</t>
  </si>
  <si>
    <t>Восходское/54/12/Осина</t>
  </si>
  <si>
    <t>10Ос+Б</t>
  </si>
  <si>
    <t>Восходское/54/12/Липа</t>
  </si>
  <si>
    <t>16:26:000000:3822</t>
  </si>
  <si>
    <t>Восходское/54/12/Итого</t>
  </si>
  <si>
    <t>16, 17</t>
  </si>
  <si>
    <t>6Ос3Б1Лп+Кл</t>
  </si>
  <si>
    <t>Клен</t>
  </si>
  <si>
    <t>/</t>
  </si>
  <si>
    <t>5Б3Ос2Лп+Д</t>
  </si>
  <si>
    <t>Ель</t>
  </si>
  <si>
    <t>Кляушское</t>
  </si>
  <si>
    <t>16:26:000000:2731</t>
  </si>
  <si>
    <t>5Ос3Б1Лп1Д</t>
  </si>
  <si>
    <t>5Б3Ос2Лп+К+В</t>
  </si>
  <si>
    <t>16:26:000000:1893</t>
  </si>
  <si>
    <t>7Ос3Б+С+Д</t>
  </si>
  <si>
    <t>16:26:000000:2131</t>
  </si>
  <si>
    <t>5Ос4Б1Лп</t>
  </si>
  <si>
    <t>10Б</t>
  </si>
  <si>
    <t>6Ос3Б1Лп</t>
  </si>
  <si>
    <t>5Ос3Б1Ол1В</t>
  </si>
  <si>
    <t>Ольха серая</t>
  </si>
  <si>
    <t>8Ос2Б+Лп</t>
  </si>
  <si>
    <t xml:space="preserve">итого </t>
  </si>
  <si>
    <t>6Ос4Б</t>
  </si>
  <si>
    <t>5Б3Ос1Лп1Д+Ос</t>
  </si>
  <si>
    <t>клен</t>
  </si>
  <si>
    <t>ВСЕГО</t>
  </si>
  <si>
    <t>Из ведомости исключены все виды ООПТ и резервных лесов, в т.ч. для населения.</t>
  </si>
  <si>
    <t>Делянки обсчитаны по ставкам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</si>
</sst>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_р_."/>
  </numFmts>
  <fonts count="3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Alignment="1">
      <alignment horizontal="center"/>
    </xf>
    <xf numFmtId="16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0" applyNumberFormat="1" applyFont="1" applyFill="1" applyBorder="1" applyAlignment="1" applyProtection="1">
      <alignment horizontal="center" vertical="center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0" applyNumberFormat="1" applyFont="1" applyFill="1" applyBorder="1" applyAlignment="1" applyProtection="1">
      <alignment horizontal="center" vertical="center"/>
      <protection hidden="1"/>
    </xf>
    <xf numFmtId="3" fontId="0" fillId="0" borderId="0" xfId="0" applyNumberFormat="1"/>
    <xf numFmtId="4" fontId="0" fillId="0" borderId="0" xfId="0" applyNumberFormat="1"/>
    <xf numFmtId="1" fontId="2" fillId="0" borderId="0" xfId="0" applyNumberFormat="1" applyFont="1" applyFill="1" applyBorder="1" applyAlignment="1" applyProtection="1">
      <alignment horizontal="center" vertical="center"/>
      <protection hidden="1"/>
    </xf>
    <xf numFmtId="2" fontId="2" fillId="0" borderId="2" xfId="0" applyNumberFormat="1" applyFont="1" applyFill="1" applyBorder="1" applyAlignment="1" applyProtection="1">
      <alignment horizontal="center" vertical="center"/>
      <protection hidden="1"/>
    </xf>
    <xf numFmtId="1" fontId="2" fillId="0" borderId="2" xfId="0" applyNumberFormat="1" applyFont="1" applyFill="1" applyBorder="1" applyAlignment="1" applyProtection="1">
      <alignment horizontal="center" vertical="center"/>
      <protection hidden="1"/>
    </xf>
    <xf numFmtId="2" fontId="1" fillId="0" borderId="2" xfId="0" applyNumberFormat="1" applyFont="1" applyFill="1" applyBorder="1" applyAlignment="1" applyProtection="1">
      <alignment horizontal="center" vertical="center"/>
      <protection hidden="1"/>
    </xf>
    <xf numFmtId="164" fontId="1" fillId="0" borderId="2" xfId="0" applyNumberFormat="1" applyFont="1" applyFill="1" applyBorder="1" applyAlignment="1" applyProtection="1">
      <alignment horizontal="center" vertical="center"/>
      <protection hidden="1"/>
    </xf>
    <xf numFmtId="1" fontId="1" fillId="0" borderId="2" xfId="0" applyNumberFormat="1" applyFont="1" applyFill="1" applyBorder="1" applyAlignment="1" applyProtection="1">
      <alignment horizontal="center" vertical="center"/>
      <protection hidden="1"/>
    </xf>
    <xf numFmtId="1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/>
      <protection hidden="1"/>
    </xf>
    <xf numFmtId="1" fontId="2" fillId="0" borderId="0" xfId="0" applyNumberFormat="1" applyFont="1" applyFill="1" applyBorder="1" applyAlignment="1" applyProtection="1">
      <alignment horizontal="center"/>
      <protection hidden="1"/>
    </xf>
    <xf numFmtId="2" fontId="2" fillId="0" borderId="0" xfId="0" applyNumberFormat="1" applyFont="1" applyFill="1" applyBorder="1" applyAlignment="1" applyProtection="1">
      <alignment horizontal="left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0" xfId="0" applyNumberFormat="1" applyFont="1" applyFill="1" applyBorder="1" applyAlignment="1" applyProtection="1">
      <alignment horizontal="center" vertical="center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7&#1052;&#1072;&#1084;&#1072;&#1076;&#1099;&#1096;%20&#1074;&#1077;&#1076;&#1086;&#1084;&#1086;&#1089;&#1090;&#1100;%20&#1072;&#1091;&#1082;&#1094;&#1080;&#1086;&#1085;&#1085;&#1099;&#1093;%20&#1077;&#1076;&#1077;&#1085;&#1080;&#109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"/>
      <sheetName val="ЛОТЫ"/>
      <sheetName val="Извещение"/>
    </sheetNames>
    <sheetDataSet>
      <sheetData sheetId="0">
        <row r="22">
          <cell r="B22" t="str">
            <v>Кумазанское</v>
          </cell>
          <cell r="C22" t="str">
            <v>сплошная рубка</v>
          </cell>
          <cell r="D22">
            <v>30</v>
          </cell>
          <cell r="E22">
            <v>2</v>
          </cell>
          <cell r="F22">
            <v>1</v>
          </cell>
          <cell r="G22">
            <v>2.2999999999999998</v>
          </cell>
          <cell r="H22" t="str">
            <v>Береза</v>
          </cell>
          <cell r="I22">
            <v>56.92</v>
          </cell>
          <cell r="J22">
            <v>109.69</v>
          </cell>
          <cell r="K22">
            <v>11.09</v>
          </cell>
          <cell r="L22">
            <v>177.70000000000002</v>
          </cell>
          <cell r="M22">
            <v>291.76</v>
          </cell>
          <cell r="N22">
            <v>469.46000000000004</v>
          </cell>
        </row>
        <row r="23">
          <cell r="H23" t="str">
            <v>стоимость</v>
          </cell>
          <cell r="I23">
            <v>6513.3556000000008</v>
          </cell>
          <cell r="J23">
            <v>8944.1226000000006</v>
          </cell>
          <cell r="K23">
            <v>458.12790000000001</v>
          </cell>
          <cell r="L23">
            <v>15915.606100000001</v>
          </cell>
          <cell r="M23">
            <v>1902.2751999999998</v>
          </cell>
          <cell r="N23">
            <v>17817.881300000001</v>
          </cell>
        </row>
        <row r="24">
          <cell r="H24" t="str">
            <v>Дуб</v>
          </cell>
          <cell r="J24" t="str">
            <v/>
          </cell>
          <cell r="K24" t="str">
            <v/>
          </cell>
          <cell r="L24">
            <v>0</v>
          </cell>
          <cell r="N24">
            <v>0</v>
          </cell>
        </row>
        <row r="25">
          <cell r="H25" t="str">
            <v>стоимость</v>
          </cell>
          <cell r="I25">
            <v>0</v>
          </cell>
          <cell r="J25" t="str">
            <v/>
          </cell>
          <cell r="K25" t="str">
            <v/>
          </cell>
          <cell r="L25">
            <v>0</v>
          </cell>
          <cell r="M25">
            <v>0</v>
          </cell>
          <cell r="N25">
            <v>0</v>
          </cell>
        </row>
        <row r="26">
          <cell r="H26" t="str">
            <v>Липа</v>
          </cell>
          <cell r="I26">
            <v>9.73</v>
          </cell>
          <cell r="J26">
            <v>14.52</v>
          </cell>
          <cell r="L26">
            <v>24.25</v>
          </cell>
          <cell r="M26">
            <v>39.700000000000003</v>
          </cell>
          <cell r="N26">
            <v>63.95</v>
          </cell>
        </row>
        <row r="27">
          <cell r="H27" t="str">
            <v>стоимость</v>
          </cell>
          <cell r="I27">
            <v>661.15350000000001</v>
          </cell>
          <cell r="J27">
            <v>718.30439999999999</v>
          </cell>
          <cell r="K27">
            <v>0</v>
          </cell>
          <cell r="L27">
            <v>1379.4578999999999</v>
          </cell>
          <cell r="M27">
            <v>53.992000000000004</v>
          </cell>
          <cell r="N27">
            <v>1433.4498999999998</v>
          </cell>
        </row>
        <row r="28">
          <cell r="H28" t="str">
            <v>Клен</v>
          </cell>
          <cell r="J28" t="str">
            <v/>
          </cell>
          <cell r="K28" t="str">
            <v/>
          </cell>
          <cell r="L28">
            <v>0</v>
          </cell>
          <cell r="N28">
            <v>0</v>
          </cell>
        </row>
        <row r="29">
          <cell r="H29" t="str">
            <v>стоимость</v>
          </cell>
          <cell r="I29">
            <v>0</v>
          </cell>
          <cell r="J29" t="str">
            <v/>
          </cell>
          <cell r="K29" t="str">
            <v/>
          </cell>
          <cell r="L29">
            <v>0</v>
          </cell>
          <cell r="M29">
            <v>0</v>
          </cell>
          <cell r="N29">
            <v>0</v>
          </cell>
        </row>
        <row r="30">
          <cell r="H30" t="str">
            <v>Осина</v>
          </cell>
          <cell r="I30">
            <v>0.19</v>
          </cell>
          <cell r="J30">
            <v>0.28999999999999998</v>
          </cell>
          <cell r="L30">
            <v>0.48</v>
          </cell>
          <cell r="M30">
            <v>1.45</v>
          </cell>
          <cell r="N30">
            <v>1.93</v>
          </cell>
        </row>
        <row r="31">
          <cell r="H31" t="str">
            <v>стоимость</v>
          </cell>
          <cell r="I31">
            <v>4.1305999999999994</v>
          </cell>
          <cell r="J31">
            <v>4.8081999999999994</v>
          </cell>
          <cell r="K31">
            <v>0</v>
          </cell>
          <cell r="L31">
            <v>8.9387999999999987</v>
          </cell>
          <cell r="M31">
            <v>0.78300000000000003</v>
          </cell>
          <cell r="N31">
            <v>9.7217999999999982</v>
          </cell>
        </row>
        <row r="32">
          <cell r="H32" t="str">
            <v>итого куб.м</v>
          </cell>
          <cell r="I32">
            <v>66.839999999999236</v>
          </cell>
          <cell r="J32">
            <v>124.50000000000364</v>
          </cell>
          <cell r="K32">
            <v>11.089999999999975</v>
          </cell>
          <cell r="L32">
            <v>202.43000000000285</v>
          </cell>
          <cell r="M32">
            <v>332.90999999999985</v>
          </cell>
          <cell r="N32">
            <v>535.34000000000265</v>
          </cell>
        </row>
        <row r="33">
          <cell r="H33" t="str">
            <v>стоимость, руб</v>
          </cell>
          <cell r="I33">
            <v>7178.6397000000015</v>
          </cell>
          <cell r="J33">
            <v>9667.2351999999992</v>
          </cell>
          <cell r="K33">
            <v>458.12790000000001</v>
          </cell>
          <cell r="L33">
            <v>17304.002800000002</v>
          </cell>
          <cell r="M33">
            <v>1957.0501999999997</v>
          </cell>
          <cell r="N33">
            <v>19261.053</v>
          </cell>
        </row>
        <row r="35">
          <cell r="B35" t="str">
            <v>Реквизиты для оплаты</v>
          </cell>
        </row>
        <row r="36">
          <cell r="B36" t="str">
            <v>отделение НБ РТ Банка России г. Казань</v>
          </cell>
        </row>
        <row r="37">
          <cell r="B37" t="str">
            <v>БИК 049205001</v>
          </cell>
        </row>
        <row r="38">
          <cell r="B38" t="str">
            <v>Счет № 40101810800000010001</v>
          </cell>
        </row>
        <row r="39">
          <cell r="B39" t="str">
            <v>ИНН 1660098481 КПП 165701001</v>
          </cell>
        </row>
        <row r="40">
          <cell r="B40" t="str">
            <v>Управление Федерального казначейства по Республике Татарстан</v>
          </cell>
        </row>
        <row r="41">
          <cell r="B41" t="str">
            <v xml:space="preserve">(Министерство лесного хозяйства Республики Татарстан) </v>
          </cell>
        </row>
        <row r="42">
          <cell r="B42" t="str">
            <v>КБК-  053 1 12 04011 016000 120</v>
          </cell>
        </row>
        <row r="43">
          <cell r="B43" t="str">
            <v>ОКТМО – 92646000</v>
          </cell>
        </row>
        <row r="45">
          <cell r="B45" t="str">
            <v>Продавец</v>
          </cell>
          <cell r="J45" t="str">
            <v>Покупатель</v>
          </cell>
        </row>
        <row r="46">
          <cell r="B46" t="str">
            <v>Назиров А.А.</v>
          </cell>
        </row>
        <row r="47">
          <cell r="B47" t="str">
            <v>(фамилия, имя, отчество)</v>
          </cell>
          <cell r="J47" t="str">
            <v>(фамилия, имя, отчество)</v>
          </cell>
        </row>
        <row r="50">
          <cell r="B50" t="str">
            <v>(подпись)</v>
          </cell>
          <cell r="J50" t="str">
            <v>(подпись)</v>
          </cell>
        </row>
        <row r="52">
          <cell r="B52" t="str">
            <v>М.П.</v>
          </cell>
          <cell r="J52" t="str">
            <v>М.П.</v>
          </cell>
        </row>
      </sheetData>
      <sheetData sheetId="1">
        <row r="26">
          <cell r="E26">
            <v>23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34"/>
  <sheetViews>
    <sheetView tabSelected="1" view="pageBreakPreview" topLeftCell="A78" zoomScale="130" zoomScaleNormal="100" zoomScaleSheetLayoutView="130" workbookViewId="0">
      <selection activeCell="S102" sqref="S102"/>
    </sheetView>
  </sheetViews>
  <sheetFormatPr defaultRowHeight="15" x14ac:dyDescent="0.25"/>
  <cols>
    <col min="1" max="1" width="4.28515625" customWidth="1"/>
    <col min="2" max="2" width="4.7109375" style="19" customWidth="1"/>
    <col min="3" max="3" width="19.140625" style="30" customWidth="1"/>
    <col min="4" max="4" width="8.7109375" style="19" customWidth="1"/>
    <col min="5" max="6" width="7.85546875" style="19" customWidth="1"/>
    <col min="7" max="7" width="8.5703125" style="30" customWidth="1"/>
    <col min="8" max="8" width="16.7109375" style="19" customWidth="1"/>
    <col min="9" max="9" width="7.5703125" style="30" customWidth="1"/>
    <col min="10" max="10" width="12.42578125" style="30" customWidth="1"/>
    <col min="11" max="11" width="13.28515625" style="29" customWidth="1"/>
    <col min="12" max="12" width="10.5703125" style="29" customWidth="1"/>
    <col min="13" max="13" width="11" style="29" customWidth="1"/>
    <col min="14" max="14" width="10.5703125" style="29" customWidth="1"/>
    <col min="15" max="15" width="11" style="29" customWidth="1"/>
    <col min="16" max="16" width="8.7109375" style="29" customWidth="1"/>
    <col min="17" max="17" width="9.42578125" style="29" customWidth="1"/>
    <col min="18" max="18" width="11.42578125" style="29" customWidth="1"/>
    <col min="19" max="19" width="12.42578125" style="29" customWidth="1"/>
    <col min="20" max="20" width="23.140625" style="29" customWidth="1"/>
    <col min="21" max="21" width="35.28515625" hidden="1" customWidth="1"/>
    <col min="22" max="22" width="9.140625" style="4" hidden="1" customWidth="1"/>
    <col min="23" max="23" width="12.7109375" style="4" hidden="1" customWidth="1"/>
    <col min="24" max="24" width="9.140625" style="4" hidden="1" customWidth="1"/>
  </cols>
  <sheetData>
    <row r="1" spans="2:24" x14ac:dyDescent="0.25"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3"/>
      <c r="S1" s="3"/>
      <c r="T1" s="3"/>
    </row>
    <row r="2" spans="2:24" x14ac:dyDescent="0.25">
      <c r="B2" s="31" t="s">
        <v>0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</row>
    <row r="3" spans="2:24" x14ac:dyDescent="0.25">
      <c r="B3" s="31" t="s">
        <v>1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</row>
    <row r="5" spans="2:24" x14ac:dyDescent="0.25">
      <c r="B5" s="32" t="s">
        <v>2</v>
      </c>
      <c r="C5" s="34" t="s">
        <v>3</v>
      </c>
      <c r="D5" s="32" t="s">
        <v>4</v>
      </c>
      <c r="E5" s="32" t="s">
        <v>5</v>
      </c>
      <c r="F5" s="32" t="s">
        <v>6</v>
      </c>
      <c r="G5" s="34" t="s">
        <v>7</v>
      </c>
      <c r="H5" s="32" t="s">
        <v>8</v>
      </c>
      <c r="I5" s="34" t="s">
        <v>9</v>
      </c>
      <c r="J5" s="34" t="s">
        <v>10</v>
      </c>
      <c r="K5" s="39" t="s">
        <v>11</v>
      </c>
      <c r="L5" s="39"/>
      <c r="M5" s="39"/>
      <c r="N5" s="39"/>
      <c r="O5" s="40" t="s">
        <v>12</v>
      </c>
      <c r="P5" s="40" t="s">
        <v>13</v>
      </c>
      <c r="Q5" s="40" t="s">
        <v>14</v>
      </c>
      <c r="R5" s="39" t="s">
        <v>15</v>
      </c>
      <c r="S5" s="39" t="s">
        <v>16</v>
      </c>
      <c r="T5" s="39" t="s">
        <v>17</v>
      </c>
    </row>
    <row r="6" spans="2:24" x14ac:dyDescent="0.25">
      <c r="B6" s="33"/>
      <c r="C6" s="35"/>
      <c r="D6" s="33"/>
      <c r="E6" s="33"/>
      <c r="F6" s="33"/>
      <c r="G6" s="35"/>
      <c r="H6" s="33"/>
      <c r="I6" s="35"/>
      <c r="J6" s="35"/>
      <c r="K6" s="5" t="s">
        <v>18</v>
      </c>
      <c r="L6" s="5" t="s">
        <v>19</v>
      </c>
      <c r="M6" s="5" t="s">
        <v>20</v>
      </c>
      <c r="N6" s="5" t="s">
        <v>21</v>
      </c>
      <c r="O6" s="41"/>
      <c r="P6" s="41"/>
      <c r="Q6" s="41"/>
      <c r="R6" s="39"/>
      <c r="S6" s="39"/>
      <c r="T6" s="39"/>
    </row>
    <row r="7" spans="2:24" x14ac:dyDescent="0.25">
      <c r="B7" s="6">
        <v>1</v>
      </c>
      <c r="C7" s="7" t="s">
        <v>22</v>
      </c>
      <c r="D7" s="6">
        <v>30</v>
      </c>
      <c r="E7" s="6">
        <v>2</v>
      </c>
      <c r="F7" s="6">
        <v>1</v>
      </c>
      <c r="G7" s="7">
        <v>2.2999999999999998</v>
      </c>
      <c r="H7" s="6" t="s">
        <v>23</v>
      </c>
      <c r="I7" s="7" t="s">
        <v>24</v>
      </c>
      <c r="J7" s="7" t="s">
        <v>25</v>
      </c>
      <c r="K7" s="8">
        <v>56.92</v>
      </c>
      <c r="L7" s="8">
        <v>109.69</v>
      </c>
      <c r="M7" s="8">
        <v>11.09</v>
      </c>
      <c r="N7" s="8">
        <f>SUBTOTAL(9,K7:M7)</f>
        <v>177.70000000000002</v>
      </c>
      <c r="O7" s="8">
        <v>291.76</v>
      </c>
      <c r="P7" s="8"/>
      <c r="Q7" s="8">
        <f>SUM(N7:P7)</f>
        <v>469.46000000000004</v>
      </c>
      <c r="R7" s="7">
        <v>17817.900000000001</v>
      </c>
      <c r="S7" s="8"/>
      <c r="T7" s="8"/>
      <c r="U7" t="s">
        <v>26</v>
      </c>
      <c r="V7" s="4" t="e">
        <f ca="1">OFFSET([1]ЛОТЫ!$E$28,5,0,1,1)</f>
        <v>#VALUE!</v>
      </c>
    </row>
    <row r="8" spans="2:24" x14ac:dyDescent="0.25">
      <c r="B8" s="6"/>
      <c r="C8" s="7"/>
      <c r="D8" s="6"/>
      <c r="E8" s="6"/>
      <c r="F8" s="6"/>
      <c r="G8" s="7"/>
      <c r="H8" s="6" t="s">
        <v>27</v>
      </c>
      <c r="I8" s="7"/>
      <c r="J8" s="7" t="s">
        <v>28</v>
      </c>
      <c r="K8" s="8">
        <v>9.73</v>
      </c>
      <c r="L8" s="8">
        <v>14.52</v>
      </c>
      <c r="M8" s="8"/>
      <c r="N8" s="8">
        <f>SUBTOTAL(9,K8:M8)</f>
        <v>24.25</v>
      </c>
      <c r="O8" s="8">
        <v>39.700000000000003</v>
      </c>
      <c r="P8" s="8"/>
      <c r="Q8" s="8">
        <f>SUM(N8:P8)</f>
        <v>63.95</v>
      </c>
      <c r="R8" s="7">
        <v>1433.4</v>
      </c>
      <c r="S8" s="8"/>
      <c r="T8" s="9"/>
    </row>
    <row r="9" spans="2:24" x14ac:dyDescent="0.25">
      <c r="B9" s="6" t="s">
        <v>29</v>
      </c>
      <c r="C9" s="7"/>
      <c r="D9" s="6"/>
      <c r="E9" s="6"/>
      <c r="F9" s="6"/>
      <c r="G9" s="7"/>
      <c r="H9" s="6">
        <v>65</v>
      </c>
      <c r="I9" s="7"/>
      <c r="J9" s="7" t="s">
        <v>30</v>
      </c>
      <c r="K9" s="8">
        <v>0.19</v>
      </c>
      <c r="L9" s="8">
        <v>0.28999999999999998</v>
      </c>
      <c r="M9" s="8">
        <f>INDEX([1]РАСЧЕТ!$B$22:$N$53,MATCH(J9,[1]РАСЧЕТ!$H$22:$H$53,0),10)</f>
        <v>0</v>
      </c>
      <c r="N9" s="8">
        <f t="shared" ref="N9" si="0">SUBTOTAL(9,K9:M9)</f>
        <v>0.48</v>
      </c>
      <c r="O9" s="8">
        <f>INDEX([1]РАСЧЕТ!$B$22:$N$53,MATCH(J9,[1]РАСЧЕТ!$H$22:$H$53,0),12)</f>
        <v>1.45</v>
      </c>
      <c r="P9" s="8"/>
      <c r="Q9" s="8">
        <f t="shared" ref="Q9" si="1">SUM(N9:P9)</f>
        <v>1.93</v>
      </c>
      <c r="R9" s="7">
        <v>9.6999999999999993</v>
      </c>
      <c r="S9" s="8"/>
      <c r="T9" s="8"/>
      <c r="U9" t="s">
        <v>31</v>
      </c>
      <c r="V9" s="4" t="e">
        <f ca="1">OFFSET([1]ЛОТЫ!$E$28,5,0,1,1)</f>
        <v>#VALUE!</v>
      </c>
    </row>
    <row r="10" spans="2:24" x14ac:dyDescent="0.25">
      <c r="B10" s="6" t="s">
        <v>29</v>
      </c>
      <c r="C10" s="7"/>
      <c r="D10" s="6"/>
      <c r="E10" s="10"/>
      <c r="F10" s="10"/>
      <c r="G10" s="11"/>
      <c r="H10" s="6"/>
      <c r="I10" s="11"/>
      <c r="J10" s="11" t="s">
        <v>21</v>
      </c>
      <c r="K10" s="12">
        <f t="shared" ref="K10:R10" si="2">SUM(K7:K9)</f>
        <v>66.84</v>
      </c>
      <c r="L10" s="12">
        <f t="shared" si="2"/>
        <v>124.5</v>
      </c>
      <c r="M10" s="12">
        <f t="shared" si="2"/>
        <v>11.09</v>
      </c>
      <c r="N10" s="12">
        <f t="shared" si="2"/>
        <v>202.43</v>
      </c>
      <c r="O10" s="12">
        <f t="shared" si="2"/>
        <v>332.90999999999997</v>
      </c>
      <c r="P10" s="12">
        <f t="shared" si="2"/>
        <v>0</v>
      </c>
      <c r="Q10" s="13">
        <v>535</v>
      </c>
      <c r="R10" s="14">
        <f t="shared" si="2"/>
        <v>19261.000000000004</v>
      </c>
      <c r="S10" s="12">
        <v>68376.55</v>
      </c>
      <c r="T10" s="8" t="s">
        <v>32</v>
      </c>
      <c r="U10" t="s">
        <v>33</v>
      </c>
      <c r="V10" s="4" t="e">
        <f ca="1">OFFSET([1]ЛОТЫ!$E$26,X10,0,1,1)</f>
        <v>#VALUE!</v>
      </c>
      <c r="W10" s="4" t="e">
        <f ca="1">OFFSET([1]ЛОТЫ!$E$28,X10,-1,1,1)</f>
        <v>#VALUE!</v>
      </c>
      <c r="X10" s="4">
        <v>7</v>
      </c>
    </row>
    <row r="11" spans="2:24" x14ac:dyDescent="0.25">
      <c r="B11" s="6"/>
      <c r="C11" s="7"/>
      <c r="D11" s="6"/>
      <c r="E11" s="10"/>
      <c r="F11" s="10"/>
      <c r="G11" s="11"/>
      <c r="H11" s="6"/>
      <c r="I11" s="11"/>
      <c r="J11" s="11"/>
      <c r="K11" s="12"/>
      <c r="L11" s="12"/>
      <c r="M11" s="12"/>
      <c r="N11" s="12"/>
      <c r="O11" s="12"/>
      <c r="P11" s="12"/>
      <c r="Q11" s="13"/>
      <c r="R11" s="14"/>
      <c r="S11" s="12"/>
      <c r="T11" s="8"/>
    </row>
    <row r="12" spans="2:24" x14ac:dyDescent="0.25">
      <c r="B12" s="6">
        <v>2</v>
      </c>
      <c r="C12" s="7" t="s">
        <v>22</v>
      </c>
      <c r="D12" s="6">
        <v>5</v>
      </c>
      <c r="E12" s="6">
        <v>52</v>
      </c>
      <c r="F12" s="6">
        <v>1</v>
      </c>
      <c r="G12" s="7">
        <v>1</v>
      </c>
      <c r="H12" s="6" t="s">
        <v>23</v>
      </c>
      <c r="I12" s="7" t="s">
        <v>24</v>
      </c>
      <c r="J12" s="7" t="s">
        <v>25</v>
      </c>
      <c r="K12" s="8">
        <v>32.15</v>
      </c>
      <c r="L12" s="8">
        <v>29.94</v>
      </c>
      <c r="M12" s="8">
        <v>3.85</v>
      </c>
      <c r="N12" s="8">
        <f t="shared" ref="N12:N14" si="3">SUBTOTAL(9,K12:M12)</f>
        <v>65.94</v>
      </c>
      <c r="O12" s="8">
        <v>81.22</v>
      </c>
      <c r="P12" s="8"/>
      <c r="Q12" s="8">
        <f t="shared" ref="Q12:Q14" si="4">SUM(N12:P12)</f>
        <v>147.16</v>
      </c>
      <c r="R12" s="15">
        <v>6808.7</v>
      </c>
      <c r="S12" s="8"/>
      <c r="T12" s="8"/>
      <c r="U12" t="s">
        <v>34</v>
      </c>
    </row>
    <row r="13" spans="2:24" x14ac:dyDescent="0.25">
      <c r="B13" s="6"/>
      <c r="C13" s="7"/>
      <c r="D13" s="6"/>
      <c r="E13" s="6"/>
      <c r="F13" s="6"/>
      <c r="G13" s="7"/>
      <c r="H13" s="6" t="s">
        <v>35</v>
      </c>
      <c r="I13" s="7"/>
      <c r="J13" s="7" t="s">
        <v>36</v>
      </c>
      <c r="K13" s="8"/>
      <c r="L13" s="8">
        <v>0.35</v>
      </c>
      <c r="M13" s="8"/>
      <c r="N13" s="8">
        <f t="shared" si="3"/>
        <v>0.35</v>
      </c>
      <c r="O13" s="8">
        <v>1.1399999999999999</v>
      </c>
      <c r="P13" s="8"/>
      <c r="Q13" s="8">
        <f t="shared" si="4"/>
        <v>1.4899999999999998</v>
      </c>
      <c r="R13" s="15">
        <v>244.4</v>
      </c>
      <c r="S13" s="8"/>
      <c r="T13" s="8"/>
    </row>
    <row r="14" spans="2:24" x14ac:dyDescent="0.25">
      <c r="B14" s="6"/>
      <c r="C14" s="7"/>
      <c r="D14" s="6"/>
      <c r="E14" s="6"/>
      <c r="F14" s="6"/>
      <c r="G14" s="7"/>
      <c r="H14" s="6">
        <v>95</v>
      </c>
      <c r="I14" s="7"/>
      <c r="J14" s="7" t="s">
        <v>28</v>
      </c>
      <c r="K14" s="8">
        <v>4.34</v>
      </c>
      <c r="L14" s="8">
        <v>14.52</v>
      </c>
      <c r="M14" s="8">
        <v>0.52</v>
      </c>
      <c r="N14" s="8">
        <f t="shared" si="3"/>
        <v>19.38</v>
      </c>
      <c r="O14" s="8">
        <v>20.98</v>
      </c>
      <c r="P14" s="8"/>
      <c r="Q14" s="8">
        <f t="shared" si="4"/>
        <v>40.36</v>
      </c>
      <c r="R14" s="15">
        <v>1054.9000000000001</v>
      </c>
      <c r="S14" s="8"/>
      <c r="T14" s="8"/>
    </row>
    <row r="15" spans="2:24" x14ac:dyDescent="0.25">
      <c r="B15" s="6" t="s">
        <v>29</v>
      </c>
      <c r="C15" s="7"/>
      <c r="D15" s="6"/>
      <c r="E15" s="10"/>
      <c r="F15" s="10"/>
      <c r="G15" s="11"/>
      <c r="H15" s="6"/>
      <c r="I15" s="11"/>
      <c r="J15" s="11" t="s">
        <v>21</v>
      </c>
      <c r="K15" s="12">
        <f t="shared" ref="K15:P15" si="5">SUM(K12:K14)</f>
        <v>36.489999999999995</v>
      </c>
      <c r="L15" s="12">
        <f t="shared" si="5"/>
        <v>44.81</v>
      </c>
      <c r="M15" s="12">
        <f t="shared" si="5"/>
        <v>4.37</v>
      </c>
      <c r="N15" s="12">
        <f t="shared" si="5"/>
        <v>85.669999999999987</v>
      </c>
      <c r="O15" s="12">
        <f t="shared" si="5"/>
        <v>103.34</v>
      </c>
      <c r="P15" s="12">
        <f t="shared" si="5"/>
        <v>0</v>
      </c>
      <c r="Q15" s="13">
        <v>189</v>
      </c>
      <c r="R15" s="13">
        <f>SUM(R12:R14)</f>
        <v>8108</v>
      </c>
      <c r="S15" s="12">
        <v>29513.119999999999</v>
      </c>
      <c r="T15" s="8" t="s">
        <v>37</v>
      </c>
      <c r="U15" t="s">
        <v>38</v>
      </c>
      <c r="V15" s="4" t="e">
        <f ca="1">OFFSET([1]ЛОТЫ!$E$26,X15,0,1,1)</f>
        <v>#VALUE!</v>
      </c>
      <c r="W15" s="4" t="e">
        <f ca="1">OFFSET([1]ЛОТЫ!$E$28,X15,-1,1,1)</f>
        <v>#VALUE!</v>
      </c>
      <c r="X15" s="4">
        <f>X10+37</f>
        <v>44</v>
      </c>
    </row>
    <row r="16" spans="2:24" x14ac:dyDescent="0.25">
      <c r="B16" s="6"/>
      <c r="C16" s="7"/>
      <c r="D16" s="6"/>
      <c r="E16" s="10"/>
      <c r="F16" s="10"/>
      <c r="G16" s="11"/>
      <c r="H16" s="6"/>
      <c r="I16" s="11"/>
      <c r="J16" s="11"/>
      <c r="K16" s="12"/>
      <c r="L16" s="12"/>
      <c r="M16" s="12"/>
      <c r="N16" s="12"/>
      <c r="O16" s="12"/>
      <c r="P16" s="12"/>
      <c r="Q16" s="13"/>
      <c r="R16" s="13"/>
      <c r="S16" s="12"/>
      <c r="T16" s="8"/>
    </row>
    <row r="17" spans="2:27" ht="16.149999999999999" customHeight="1" x14ac:dyDescent="0.25">
      <c r="B17" s="6">
        <v>3</v>
      </c>
      <c r="C17" s="7" t="s">
        <v>22</v>
      </c>
      <c r="D17" s="6">
        <v>31</v>
      </c>
      <c r="E17" s="6">
        <v>59</v>
      </c>
      <c r="F17" s="6">
        <v>1</v>
      </c>
      <c r="G17" s="7">
        <v>4.5</v>
      </c>
      <c r="H17" s="6" t="s">
        <v>23</v>
      </c>
      <c r="I17" s="7" t="s">
        <v>24</v>
      </c>
      <c r="J17" s="7" t="s">
        <v>25</v>
      </c>
      <c r="K17" s="8">
        <v>13.44</v>
      </c>
      <c r="L17" s="8">
        <v>18.52</v>
      </c>
      <c r="M17" s="8">
        <v>3.01</v>
      </c>
      <c r="N17" s="8">
        <f t="shared" ref="N17:N19" si="6">SUBTOTAL(9,K17:M17)</f>
        <v>34.97</v>
      </c>
      <c r="O17" s="8">
        <v>52.95</v>
      </c>
      <c r="P17" s="8"/>
      <c r="Q17" s="8">
        <f t="shared" ref="Q17:Q19" si="7">SUM(N17:P17)</f>
        <v>87.92</v>
      </c>
      <c r="R17" s="15">
        <v>3517.6</v>
      </c>
      <c r="S17" s="8"/>
      <c r="T17" s="8"/>
      <c r="U17" t="s">
        <v>39</v>
      </c>
    </row>
    <row r="18" spans="2:27" ht="16.149999999999999" customHeight="1" x14ac:dyDescent="0.25">
      <c r="B18" s="6" t="s">
        <v>29</v>
      </c>
      <c r="C18" s="7"/>
      <c r="D18" s="6"/>
      <c r="E18" s="6"/>
      <c r="F18" s="6"/>
      <c r="G18" s="7"/>
      <c r="H18" s="6" t="s">
        <v>40</v>
      </c>
      <c r="I18" s="7"/>
      <c r="J18" s="7" t="s">
        <v>30</v>
      </c>
      <c r="K18" s="8">
        <v>292.45999999999998</v>
      </c>
      <c r="L18" s="8">
        <v>69.2</v>
      </c>
      <c r="M18" s="8">
        <v>4.28</v>
      </c>
      <c r="N18" s="8">
        <f t="shared" si="6"/>
        <v>365.93999999999994</v>
      </c>
      <c r="O18" s="8">
        <v>550.98</v>
      </c>
      <c r="P18" s="8"/>
      <c r="Q18" s="8">
        <f t="shared" si="7"/>
        <v>916.92</v>
      </c>
      <c r="R18" s="15">
        <v>7839</v>
      </c>
      <c r="S18" s="8"/>
      <c r="T18" s="8"/>
      <c r="U18" t="s">
        <v>41</v>
      </c>
    </row>
    <row r="19" spans="2:27" ht="16.149999999999999" customHeight="1" x14ac:dyDescent="0.25">
      <c r="B19" s="6" t="s">
        <v>29</v>
      </c>
      <c r="C19" s="7"/>
      <c r="D19" s="6"/>
      <c r="E19" s="6"/>
      <c r="F19" s="6"/>
      <c r="G19" s="7"/>
      <c r="H19" s="6">
        <v>45</v>
      </c>
      <c r="I19" s="7"/>
      <c r="J19" s="7" t="s">
        <v>28</v>
      </c>
      <c r="K19" s="8">
        <v>2.68</v>
      </c>
      <c r="L19" s="8">
        <v>7.24</v>
      </c>
      <c r="M19" s="8">
        <v>2.42</v>
      </c>
      <c r="N19" s="8">
        <f t="shared" si="6"/>
        <v>12.34</v>
      </c>
      <c r="O19" s="8">
        <v>11.86</v>
      </c>
      <c r="P19" s="8"/>
      <c r="Q19" s="8">
        <f t="shared" si="7"/>
        <v>24.2</v>
      </c>
      <c r="R19" s="15">
        <v>617.6</v>
      </c>
      <c r="S19" s="8"/>
      <c r="T19" s="8"/>
      <c r="U19" t="s">
        <v>42</v>
      </c>
    </row>
    <row r="20" spans="2:27" ht="16.149999999999999" customHeight="1" x14ac:dyDescent="0.25">
      <c r="B20" s="6" t="s">
        <v>29</v>
      </c>
      <c r="C20" s="7"/>
      <c r="D20" s="6"/>
      <c r="E20" s="10"/>
      <c r="F20" s="10"/>
      <c r="G20" s="11"/>
      <c r="H20" s="6"/>
      <c r="I20" s="11"/>
      <c r="J20" s="11" t="s">
        <v>21</v>
      </c>
      <c r="K20" s="12">
        <f t="shared" ref="K20:R20" si="8">SUM(K17:K19)</f>
        <v>308.58</v>
      </c>
      <c r="L20" s="12">
        <f t="shared" si="8"/>
        <v>94.96</v>
      </c>
      <c r="M20" s="12">
        <f t="shared" si="8"/>
        <v>9.7100000000000009</v>
      </c>
      <c r="N20" s="12">
        <f t="shared" si="8"/>
        <v>413.24999999999994</v>
      </c>
      <c r="O20" s="12">
        <f t="shared" si="8"/>
        <v>615.79000000000008</v>
      </c>
      <c r="P20" s="12">
        <f t="shared" si="8"/>
        <v>0</v>
      </c>
      <c r="Q20" s="13">
        <v>1029</v>
      </c>
      <c r="R20" s="13">
        <f t="shared" si="8"/>
        <v>11974.2</v>
      </c>
      <c r="S20" s="12">
        <v>108125.22</v>
      </c>
      <c r="T20" s="8" t="s">
        <v>32</v>
      </c>
      <c r="U20" t="s">
        <v>43</v>
      </c>
      <c r="V20" s="4" t="e">
        <f ca="1">OFFSET([1]ЛОТЫ!$E$26,X20,0,1,1)</f>
        <v>#VALUE!</v>
      </c>
      <c r="W20" s="4" t="e">
        <f ca="1">OFFSET([1]ЛОТЫ!$E$28,X20,-1,1,1)</f>
        <v>#VALUE!</v>
      </c>
      <c r="X20" s="4">
        <v>81</v>
      </c>
    </row>
    <row r="21" spans="2:27" ht="16.149999999999999" customHeight="1" x14ac:dyDescent="0.25">
      <c r="B21" s="6"/>
      <c r="C21" s="7"/>
      <c r="D21" s="6"/>
      <c r="E21" s="10"/>
      <c r="F21" s="10"/>
      <c r="G21" s="11"/>
      <c r="H21" s="6"/>
      <c r="I21" s="11"/>
      <c r="J21" s="11"/>
      <c r="K21" s="12"/>
      <c r="L21" s="12"/>
      <c r="M21" s="12"/>
      <c r="N21" s="12"/>
      <c r="O21" s="12"/>
      <c r="P21" s="12"/>
      <c r="Q21" s="13"/>
      <c r="R21" s="13"/>
      <c r="S21" s="12"/>
      <c r="T21" s="8"/>
    </row>
    <row r="22" spans="2:27" ht="16.149999999999999" customHeight="1" x14ac:dyDescent="0.25">
      <c r="B22" s="6">
        <v>4</v>
      </c>
      <c r="C22" s="7" t="s">
        <v>22</v>
      </c>
      <c r="D22" s="6">
        <v>50</v>
      </c>
      <c r="E22" s="6">
        <v>19</v>
      </c>
      <c r="F22" s="6">
        <v>1</v>
      </c>
      <c r="G22" s="7">
        <v>0.5</v>
      </c>
      <c r="H22" s="6" t="s">
        <v>44</v>
      </c>
      <c r="I22" s="7" t="s">
        <v>24</v>
      </c>
      <c r="J22" s="7" t="s">
        <v>25</v>
      </c>
      <c r="K22" s="8">
        <v>1.74</v>
      </c>
      <c r="L22" s="8">
        <v>7.43</v>
      </c>
      <c r="M22" s="8">
        <v>0.45</v>
      </c>
      <c r="N22" s="8">
        <f t="shared" ref="N22:N24" si="9">SUBTOTAL(9,K22:M22)</f>
        <v>9.6199999999999992</v>
      </c>
      <c r="O22" s="8">
        <v>12.84</v>
      </c>
      <c r="P22" s="8"/>
      <c r="Q22" s="8">
        <f t="shared" ref="Q22:Q24" si="10">SUM(N22:P22)</f>
        <v>22.46</v>
      </c>
      <c r="R22" s="15">
        <v>907.3</v>
      </c>
      <c r="S22" s="8"/>
      <c r="T22" s="8"/>
      <c r="U22" t="s">
        <v>45</v>
      </c>
    </row>
    <row r="23" spans="2:27" ht="16.149999999999999" customHeight="1" x14ac:dyDescent="0.25">
      <c r="B23" s="6" t="s">
        <v>29</v>
      </c>
      <c r="C23" s="7"/>
      <c r="D23" s="6"/>
      <c r="E23" s="10"/>
      <c r="F23" s="10"/>
      <c r="G23" s="11"/>
      <c r="H23" s="6" t="s">
        <v>46</v>
      </c>
      <c r="I23" s="11"/>
      <c r="J23" s="7" t="s">
        <v>47</v>
      </c>
      <c r="K23" s="8">
        <v>0.6</v>
      </c>
      <c r="L23" s="8">
        <v>4.05</v>
      </c>
      <c r="M23" s="8">
        <v>0.3</v>
      </c>
      <c r="N23" s="8">
        <f t="shared" si="9"/>
        <v>4.9499999999999993</v>
      </c>
      <c r="O23" s="8">
        <v>5.93</v>
      </c>
      <c r="P23" s="8"/>
      <c r="Q23" s="8">
        <f t="shared" si="10"/>
        <v>10.879999999999999</v>
      </c>
      <c r="R23" s="15">
        <v>256.8</v>
      </c>
      <c r="S23" s="8"/>
      <c r="T23" s="8"/>
      <c r="U23" t="s">
        <v>48</v>
      </c>
    </row>
    <row r="24" spans="2:27" ht="16.149999999999999" customHeight="1" x14ac:dyDescent="0.25">
      <c r="B24" s="6" t="s">
        <v>29</v>
      </c>
      <c r="C24" s="7"/>
      <c r="D24" s="6"/>
      <c r="E24" s="6"/>
      <c r="F24" s="6"/>
      <c r="G24" s="7"/>
      <c r="H24" s="6">
        <v>45</v>
      </c>
      <c r="I24" s="7"/>
      <c r="J24" s="7" t="s">
        <v>30</v>
      </c>
      <c r="K24" s="8">
        <v>12.19</v>
      </c>
      <c r="L24" s="8">
        <v>16.649999999999999</v>
      </c>
      <c r="M24" s="8"/>
      <c r="N24" s="8">
        <f t="shared" si="9"/>
        <v>28.839999999999996</v>
      </c>
      <c r="O24" s="8">
        <v>44.41</v>
      </c>
      <c r="P24" s="8"/>
      <c r="Q24" s="8">
        <f t="shared" si="10"/>
        <v>73.25</v>
      </c>
      <c r="R24" s="15">
        <v>565</v>
      </c>
      <c r="S24" s="8"/>
      <c r="T24" s="8"/>
      <c r="U24" t="s">
        <v>49</v>
      </c>
    </row>
    <row r="25" spans="2:27" ht="24" customHeight="1" x14ac:dyDescent="0.25">
      <c r="B25" s="6" t="s">
        <v>29</v>
      </c>
      <c r="C25" s="7"/>
      <c r="D25" s="6"/>
      <c r="E25" s="6"/>
      <c r="F25" s="6"/>
      <c r="G25" s="7"/>
      <c r="H25" s="6"/>
      <c r="I25" s="7"/>
      <c r="J25" s="11" t="s">
        <v>21</v>
      </c>
      <c r="K25" s="12">
        <f t="shared" ref="K25:R25" si="11">SUM(K22:K24)</f>
        <v>14.53</v>
      </c>
      <c r="L25" s="12">
        <f t="shared" si="11"/>
        <v>28.13</v>
      </c>
      <c r="M25" s="12">
        <f t="shared" si="11"/>
        <v>0.75</v>
      </c>
      <c r="N25" s="12">
        <f t="shared" si="11"/>
        <v>43.41</v>
      </c>
      <c r="O25" s="12">
        <f t="shared" si="11"/>
        <v>63.179999999999993</v>
      </c>
      <c r="P25" s="12">
        <f t="shared" si="11"/>
        <v>0</v>
      </c>
      <c r="Q25" s="13">
        <v>107</v>
      </c>
      <c r="R25" s="13">
        <f t="shared" si="11"/>
        <v>1729.1</v>
      </c>
      <c r="S25" s="12">
        <v>12483.38</v>
      </c>
      <c r="T25" s="8" t="s">
        <v>32</v>
      </c>
      <c r="U25" t="s">
        <v>50</v>
      </c>
      <c r="V25" s="4" t="e">
        <f ca="1">OFFSET([1]ЛОТЫ!$E$26,X25,0,1,1)</f>
        <v>#VALUE!</v>
      </c>
      <c r="W25" s="4" t="e">
        <f ca="1">OFFSET([1]ЛОТЫ!$E$28,X25,-1,1,1)</f>
        <v>#VALUE!</v>
      </c>
      <c r="X25" s="4">
        <v>118</v>
      </c>
    </row>
    <row r="26" spans="2:27" ht="24" customHeight="1" x14ac:dyDescent="0.25">
      <c r="B26" s="6"/>
      <c r="C26" s="7"/>
      <c r="D26" s="6"/>
      <c r="E26" s="6"/>
      <c r="F26" s="6"/>
      <c r="G26" s="7"/>
      <c r="H26" s="6"/>
      <c r="I26" s="7"/>
      <c r="J26" s="11"/>
      <c r="K26" s="12"/>
      <c r="L26" s="12"/>
      <c r="M26" s="12"/>
      <c r="N26" s="12"/>
      <c r="O26" s="12"/>
      <c r="P26" s="12"/>
      <c r="Q26" s="13"/>
      <c r="R26" s="13"/>
      <c r="S26" s="12"/>
      <c r="T26" s="8"/>
    </row>
    <row r="27" spans="2:27" ht="16.149999999999999" customHeight="1" x14ac:dyDescent="0.25">
      <c r="B27" s="6">
        <v>5</v>
      </c>
      <c r="C27" s="7" t="s">
        <v>51</v>
      </c>
      <c r="D27" s="6">
        <v>42</v>
      </c>
      <c r="E27" s="6">
        <v>19</v>
      </c>
      <c r="F27" s="6">
        <v>1</v>
      </c>
      <c r="G27" s="7">
        <v>2.9</v>
      </c>
      <c r="H27" s="6" t="s">
        <v>44</v>
      </c>
      <c r="I27" s="7" t="s">
        <v>24</v>
      </c>
      <c r="J27" s="7" t="s">
        <v>25</v>
      </c>
      <c r="K27" s="8">
        <v>6.85</v>
      </c>
      <c r="L27" s="8">
        <v>28.78</v>
      </c>
      <c r="M27" s="8">
        <v>3.42</v>
      </c>
      <c r="N27" s="8">
        <f t="shared" ref="N27:N28" si="12">SUBTOTAL(9,K27:M27)</f>
        <v>39.050000000000004</v>
      </c>
      <c r="O27" s="8">
        <v>34.65</v>
      </c>
      <c r="P27" s="8"/>
      <c r="Q27" s="8">
        <f t="shared" ref="Q27:Q28" si="13">SUM(N27:P27)</f>
        <v>73.7</v>
      </c>
      <c r="R27" s="15">
        <v>3497.8</v>
      </c>
      <c r="S27" s="8"/>
      <c r="T27" s="16"/>
      <c r="U27" t="s">
        <v>52</v>
      </c>
    </row>
    <row r="28" spans="2:27" ht="16.149999999999999" customHeight="1" x14ac:dyDescent="0.25">
      <c r="B28" s="6"/>
      <c r="C28" s="7"/>
      <c r="D28" s="6"/>
      <c r="E28" s="10"/>
      <c r="F28" s="10"/>
      <c r="G28" s="11"/>
      <c r="H28" s="6" t="s">
        <v>53</v>
      </c>
      <c r="I28" s="11"/>
      <c r="J28" s="7" t="s">
        <v>30</v>
      </c>
      <c r="K28" s="8">
        <v>20.09</v>
      </c>
      <c r="L28" s="8">
        <v>165.59</v>
      </c>
      <c r="M28" s="8"/>
      <c r="N28" s="8">
        <f t="shared" si="12"/>
        <v>185.68</v>
      </c>
      <c r="O28" s="8">
        <v>287.5</v>
      </c>
      <c r="P28" s="8"/>
      <c r="Q28" s="8">
        <f t="shared" si="13"/>
        <v>473.18</v>
      </c>
      <c r="R28" s="15">
        <v>3337.5</v>
      </c>
      <c r="S28" s="8"/>
      <c r="T28" s="8"/>
      <c r="U28" t="s">
        <v>54</v>
      </c>
    </row>
    <row r="29" spans="2:27" ht="16.149999999999999" customHeight="1" x14ac:dyDescent="0.25">
      <c r="B29" s="6" t="s">
        <v>29</v>
      </c>
      <c r="C29" s="7"/>
      <c r="D29" s="6"/>
      <c r="E29" s="6"/>
      <c r="F29" s="6"/>
      <c r="G29" s="7"/>
      <c r="H29" s="6">
        <v>60</v>
      </c>
      <c r="I29" s="7"/>
      <c r="J29" s="11" t="s">
        <v>21</v>
      </c>
      <c r="K29" s="12">
        <f t="shared" ref="K29:P29" si="14">SUM(K27:K28)</f>
        <v>26.939999999999998</v>
      </c>
      <c r="L29" s="12">
        <f t="shared" si="14"/>
        <v>194.37</v>
      </c>
      <c r="M29" s="12">
        <f t="shared" si="14"/>
        <v>3.42</v>
      </c>
      <c r="N29" s="12">
        <f t="shared" si="14"/>
        <v>224.73000000000002</v>
      </c>
      <c r="O29" s="12">
        <f t="shared" si="14"/>
        <v>322.14999999999998</v>
      </c>
      <c r="P29" s="12">
        <f t="shared" si="14"/>
        <v>0</v>
      </c>
      <c r="Q29" s="13">
        <v>547</v>
      </c>
      <c r="R29" s="13">
        <f>SUM(R27:R28)</f>
        <v>6835.3</v>
      </c>
      <c r="S29" s="12">
        <v>68828.45</v>
      </c>
      <c r="T29" s="16" t="s">
        <v>55</v>
      </c>
      <c r="U29" t="s">
        <v>56</v>
      </c>
      <c r="V29" s="4" t="e">
        <f ca="1">OFFSET([1]ЛОТЫ!$E$26,X29,0,1,1)</f>
        <v>#VALUE!</v>
      </c>
      <c r="W29" s="4" t="e">
        <f ca="1">OFFSET([1]ЛОТЫ!$E$28,X29,-1,1,1)</f>
        <v>#VALUE!</v>
      </c>
      <c r="X29" s="4">
        <v>155</v>
      </c>
    </row>
    <row r="30" spans="2:27" ht="16.149999999999999" customHeight="1" x14ac:dyDescent="0.25">
      <c r="B30" s="6"/>
      <c r="C30" s="7"/>
      <c r="D30" s="6"/>
      <c r="E30" s="6"/>
      <c r="F30" s="6"/>
      <c r="G30" s="7"/>
      <c r="H30" s="6"/>
      <c r="I30" s="7"/>
      <c r="J30" s="11"/>
      <c r="K30" s="12"/>
      <c r="L30" s="12"/>
      <c r="M30" s="12"/>
      <c r="N30" s="12"/>
      <c r="O30" s="12"/>
      <c r="P30" s="12"/>
      <c r="Q30" s="13"/>
      <c r="R30" s="13"/>
      <c r="S30" s="12"/>
      <c r="T30" s="16"/>
    </row>
    <row r="31" spans="2:27" ht="16.149999999999999" customHeight="1" x14ac:dyDescent="0.25">
      <c r="B31" s="6">
        <v>6</v>
      </c>
      <c r="C31" s="7" t="s">
        <v>51</v>
      </c>
      <c r="D31" s="6">
        <v>40</v>
      </c>
      <c r="E31" s="6" t="s">
        <v>57</v>
      </c>
      <c r="F31" s="6">
        <v>1</v>
      </c>
      <c r="G31" s="7">
        <v>5.9</v>
      </c>
      <c r="H31" s="6" t="s">
        <v>23</v>
      </c>
      <c r="I31" s="7" t="s">
        <v>24</v>
      </c>
      <c r="J31" s="7" t="s">
        <v>25</v>
      </c>
      <c r="K31" s="8">
        <v>18.45</v>
      </c>
      <c r="L31" s="8">
        <v>120.3</v>
      </c>
      <c r="M31" s="8">
        <v>9.89</v>
      </c>
      <c r="N31" s="8">
        <f>SUBTOTAL(9,K31:M31)</f>
        <v>148.63999999999999</v>
      </c>
      <c r="O31" s="8">
        <v>209.39</v>
      </c>
      <c r="P31" s="8"/>
      <c r="Q31" s="8">
        <f>SUM(N31:P31)</f>
        <v>358.03</v>
      </c>
      <c r="R31" s="7">
        <v>13694.3</v>
      </c>
      <c r="S31" s="8"/>
      <c r="T31" s="8"/>
      <c r="Z31" s="17"/>
      <c r="AA31" s="18"/>
    </row>
    <row r="32" spans="2:27" ht="16.149999999999999" customHeight="1" x14ac:dyDescent="0.25">
      <c r="B32" s="6"/>
      <c r="C32" s="7"/>
      <c r="D32" s="6"/>
      <c r="E32" s="6"/>
      <c r="F32" s="6"/>
      <c r="G32" s="7"/>
      <c r="H32" s="6" t="s">
        <v>58</v>
      </c>
      <c r="I32" s="7"/>
      <c r="J32" s="7" t="s">
        <v>28</v>
      </c>
      <c r="K32" s="8"/>
      <c r="L32" s="8">
        <v>22.02</v>
      </c>
      <c r="M32" s="8">
        <v>9.19</v>
      </c>
      <c r="N32" s="8">
        <f>SUBTOTAL(9,K32:M32)</f>
        <v>31.21</v>
      </c>
      <c r="O32" s="8">
        <v>23.94</v>
      </c>
      <c r="P32" s="8"/>
      <c r="Q32" s="8">
        <f>SUM(N32:P32)</f>
        <v>55.150000000000006</v>
      </c>
      <c r="R32" s="7">
        <v>1354.2</v>
      </c>
      <c r="S32" s="8"/>
      <c r="T32" s="9"/>
      <c r="Z32" s="17"/>
      <c r="AA32" s="18"/>
    </row>
    <row r="33" spans="2:27" ht="16.149999999999999" customHeight="1" x14ac:dyDescent="0.25">
      <c r="B33" s="6"/>
      <c r="C33" s="7"/>
      <c r="D33" s="6"/>
      <c r="E33" s="6"/>
      <c r="F33" s="6"/>
      <c r="G33" s="7"/>
      <c r="H33" s="6">
        <v>50</v>
      </c>
      <c r="I33" s="7"/>
      <c r="J33" s="7" t="s">
        <v>59</v>
      </c>
      <c r="K33" s="8"/>
      <c r="L33" s="8"/>
      <c r="M33" s="8" t="str">
        <f>INDEX([1]РАСЧЕТ!$B$22:$N$53,MATCH(J33,[1]РАСЧЕТ!$H$22:$H$53,0),10)</f>
        <v/>
      </c>
      <c r="N33" s="8">
        <f>SUBTOTAL(9,K33:M33)</f>
        <v>0</v>
      </c>
      <c r="O33" s="8">
        <v>73.17</v>
      </c>
      <c r="P33" s="8"/>
      <c r="Q33" s="8">
        <f>SUM(N33:P33)</f>
        <v>73.17</v>
      </c>
      <c r="R33" s="7">
        <v>1949.2</v>
      </c>
      <c r="S33" s="8"/>
      <c r="T33" s="9"/>
      <c r="Z33" s="17"/>
      <c r="AA33" s="18"/>
    </row>
    <row r="34" spans="2:27" ht="16.149999999999999" customHeight="1" x14ac:dyDescent="0.25">
      <c r="B34" s="6" t="s">
        <v>29</v>
      </c>
      <c r="C34" s="7"/>
      <c r="D34" s="6"/>
      <c r="E34" s="6"/>
      <c r="F34" s="6"/>
      <c r="G34" s="7"/>
      <c r="H34" s="6"/>
      <c r="I34" s="7"/>
      <c r="J34" s="7" t="s">
        <v>30</v>
      </c>
      <c r="K34" s="8">
        <v>33.619999999999997</v>
      </c>
      <c r="L34" s="8">
        <v>227.66</v>
      </c>
      <c r="M34" s="8">
        <v>6.18</v>
      </c>
      <c r="N34" s="8">
        <f t="shared" ref="N34" si="15">SUBTOTAL(9,K34:M34)</f>
        <v>267.45999999999998</v>
      </c>
      <c r="O34" s="8">
        <v>352.01</v>
      </c>
      <c r="P34" s="8"/>
      <c r="Q34" s="8">
        <f t="shared" ref="Q34" si="16">SUM(N34:P34)</f>
        <v>619.47</v>
      </c>
      <c r="R34" s="7">
        <v>4747.7</v>
      </c>
      <c r="S34" s="8"/>
      <c r="T34" s="8"/>
      <c r="Z34" s="17"/>
      <c r="AA34" s="18"/>
    </row>
    <row r="35" spans="2:27" x14ac:dyDescent="0.25">
      <c r="B35" s="6" t="s">
        <v>29</v>
      </c>
      <c r="C35" s="7"/>
      <c r="D35" s="6"/>
      <c r="E35" s="10"/>
      <c r="F35" s="10"/>
      <c r="G35" s="11"/>
      <c r="H35" s="6"/>
      <c r="I35" s="11"/>
      <c r="J35" s="11" t="s">
        <v>21</v>
      </c>
      <c r="K35" s="12">
        <f t="shared" ref="K35:R35" si="17">SUM(K31:K34)</f>
        <v>52.069999999999993</v>
      </c>
      <c r="L35" s="12">
        <f t="shared" si="17"/>
        <v>369.98</v>
      </c>
      <c r="M35" s="12">
        <f t="shared" si="17"/>
        <v>25.259999999999998</v>
      </c>
      <c r="N35" s="12">
        <f t="shared" si="17"/>
        <v>447.30999999999995</v>
      </c>
      <c r="O35" s="12">
        <f t="shared" si="17"/>
        <v>658.51</v>
      </c>
      <c r="P35" s="12">
        <f t="shared" si="17"/>
        <v>0</v>
      </c>
      <c r="Q35" s="13">
        <v>1106</v>
      </c>
      <c r="R35" s="13">
        <f t="shared" si="17"/>
        <v>21745.4</v>
      </c>
      <c r="S35" s="12">
        <v>147866</v>
      </c>
      <c r="T35" s="8" t="s">
        <v>55</v>
      </c>
      <c r="U35" t="s">
        <v>60</v>
      </c>
      <c r="Z35" s="17"/>
      <c r="AA35" s="18"/>
    </row>
    <row r="36" spans="2:27" x14ac:dyDescent="0.25">
      <c r="B36" s="6"/>
      <c r="C36" s="7"/>
      <c r="D36" s="6"/>
      <c r="E36" s="10"/>
      <c r="F36" s="10"/>
      <c r="G36" s="11"/>
      <c r="H36" s="6"/>
      <c r="I36" s="11"/>
      <c r="J36" s="11"/>
      <c r="K36" s="12"/>
      <c r="L36" s="12"/>
      <c r="M36" s="12"/>
      <c r="N36" s="12"/>
      <c r="O36" s="12"/>
      <c r="P36" s="12"/>
      <c r="Q36" s="13"/>
      <c r="R36" s="13"/>
      <c r="S36" s="12"/>
      <c r="T36" s="8"/>
      <c r="Z36" s="17"/>
      <c r="AA36" s="18"/>
    </row>
    <row r="37" spans="2:27" x14ac:dyDescent="0.25">
      <c r="B37" s="6">
        <v>7</v>
      </c>
      <c r="C37" s="7" t="s">
        <v>51</v>
      </c>
      <c r="D37" s="6">
        <v>40</v>
      </c>
      <c r="E37" s="6">
        <v>33</v>
      </c>
      <c r="F37" s="6">
        <v>1</v>
      </c>
      <c r="G37" s="7">
        <v>3</v>
      </c>
      <c r="H37" s="6" t="s">
        <v>23</v>
      </c>
      <c r="I37" s="7" t="s">
        <v>24</v>
      </c>
      <c r="J37" s="7" t="s">
        <v>25</v>
      </c>
      <c r="K37" s="8">
        <v>34.840000000000003</v>
      </c>
      <c r="L37" s="8">
        <v>94.98</v>
      </c>
      <c r="M37" s="8">
        <v>3.87</v>
      </c>
      <c r="N37" s="8">
        <f t="shared" ref="N37:N41" si="18">SUBTOTAL(9,K37:M37)</f>
        <v>133.69</v>
      </c>
      <c r="O37" s="8">
        <v>158.38999999999999</v>
      </c>
      <c r="P37" s="8"/>
      <c r="Q37" s="8">
        <f t="shared" ref="Q37:Q41" si="19">SUM(N37:P37)</f>
        <v>292.08</v>
      </c>
      <c r="R37" s="15">
        <v>12924</v>
      </c>
      <c r="S37" s="8"/>
      <c r="T37" s="8"/>
      <c r="Z37" s="17"/>
      <c r="AA37" s="18"/>
    </row>
    <row r="38" spans="2:27" x14ac:dyDescent="0.25">
      <c r="B38" s="6"/>
      <c r="C38" s="7"/>
      <c r="D38" s="6"/>
      <c r="E38" s="6"/>
      <c r="F38" s="6"/>
      <c r="G38" s="7"/>
      <c r="H38" s="6" t="s">
        <v>61</v>
      </c>
      <c r="I38" s="7"/>
      <c r="J38" s="7" t="s">
        <v>36</v>
      </c>
      <c r="K38" s="8">
        <v>0.05</v>
      </c>
      <c r="L38" s="8">
        <v>0.97</v>
      </c>
      <c r="M38" s="8">
        <v>7.0000000000000007E-2</v>
      </c>
      <c r="N38" s="8">
        <f t="shared" si="18"/>
        <v>1.0900000000000001</v>
      </c>
      <c r="O38" s="8">
        <v>6.57</v>
      </c>
      <c r="P38" s="8"/>
      <c r="Q38" s="8">
        <f t="shared" si="19"/>
        <v>7.66</v>
      </c>
      <c r="R38" s="15">
        <v>832.6</v>
      </c>
      <c r="S38" s="8"/>
      <c r="T38" s="8"/>
      <c r="Z38" s="17"/>
      <c r="AA38" s="18"/>
    </row>
    <row r="39" spans="2:27" x14ac:dyDescent="0.25">
      <c r="B39" s="6"/>
      <c r="C39" s="7"/>
      <c r="D39" s="6"/>
      <c r="E39" s="6"/>
      <c r="F39" s="6"/>
      <c r="G39" s="7"/>
      <c r="H39" s="6">
        <v>65</v>
      </c>
      <c r="I39" s="7"/>
      <c r="J39" s="7" t="s">
        <v>28</v>
      </c>
      <c r="K39" s="8"/>
      <c r="L39" s="8">
        <v>55.82</v>
      </c>
      <c r="M39" s="8">
        <v>5.34</v>
      </c>
      <c r="N39" s="8">
        <f t="shared" si="18"/>
        <v>61.16</v>
      </c>
      <c r="O39" s="8">
        <v>39.22</v>
      </c>
      <c r="P39" s="8"/>
      <c r="Q39" s="8">
        <f t="shared" si="19"/>
        <v>100.38</v>
      </c>
      <c r="R39" s="15">
        <v>2949.7</v>
      </c>
      <c r="S39" s="8"/>
      <c r="T39" s="8"/>
      <c r="Z39" s="17"/>
    </row>
    <row r="40" spans="2:27" x14ac:dyDescent="0.25">
      <c r="B40" s="6"/>
      <c r="C40" s="7"/>
      <c r="D40" s="6"/>
      <c r="E40" s="6"/>
      <c r="F40" s="6"/>
      <c r="G40" s="7"/>
      <c r="H40" s="6"/>
      <c r="I40" s="7"/>
      <c r="J40" s="7" t="s">
        <v>62</v>
      </c>
      <c r="K40" s="8"/>
      <c r="L40" s="8"/>
      <c r="M40" s="8"/>
      <c r="N40" s="8">
        <f t="shared" si="18"/>
        <v>0</v>
      </c>
      <c r="O40" s="8"/>
      <c r="P40" s="8"/>
      <c r="Q40" s="8">
        <f t="shared" si="19"/>
        <v>0</v>
      </c>
      <c r="R40" s="15"/>
      <c r="S40" s="8"/>
      <c r="T40" s="8"/>
    </row>
    <row r="41" spans="2:27" x14ac:dyDescent="0.25">
      <c r="B41" s="6" t="s">
        <v>29</v>
      </c>
      <c r="C41" s="7"/>
      <c r="D41" s="6"/>
      <c r="E41" s="6"/>
      <c r="F41" s="6"/>
      <c r="G41" s="7"/>
      <c r="H41" s="6"/>
      <c r="I41" s="7"/>
      <c r="J41" s="7" t="s">
        <v>30</v>
      </c>
      <c r="K41" s="8">
        <v>38.729999999999997</v>
      </c>
      <c r="L41" s="8">
        <v>45.79</v>
      </c>
      <c r="M41" s="8"/>
      <c r="N41" s="8">
        <f t="shared" si="18"/>
        <v>84.52</v>
      </c>
      <c r="O41" s="8">
        <v>78.89</v>
      </c>
      <c r="P41" s="8"/>
      <c r="Q41" s="8">
        <f t="shared" si="19"/>
        <v>163.41</v>
      </c>
      <c r="R41" s="15">
        <v>1643.8</v>
      </c>
      <c r="S41" s="8"/>
      <c r="T41" s="8"/>
    </row>
    <row r="42" spans="2:27" x14ac:dyDescent="0.25">
      <c r="B42" s="6" t="s">
        <v>29</v>
      </c>
      <c r="C42" s="7"/>
      <c r="D42" s="6"/>
      <c r="E42" s="10"/>
      <c r="F42" s="10"/>
      <c r="G42" s="11"/>
      <c r="H42" s="6"/>
      <c r="I42" s="11"/>
      <c r="J42" s="11" t="s">
        <v>21</v>
      </c>
      <c r="K42" s="12">
        <f>SUM(K37:K41)</f>
        <v>73.62</v>
      </c>
      <c r="L42" s="12">
        <f t="shared" ref="L42:R42" si="20">SUM(L37:L41)</f>
        <v>197.56</v>
      </c>
      <c r="M42" s="12">
        <f t="shared" si="20"/>
        <v>9.2799999999999994</v>
      </c>
      <c r="N42" s="12">
        <f t="shared" si="20"/>
        <v>280.45999999999998</v>
      </c>
      <c r="O42" s="12">
        <f t="shared" si="20"/>
        <v>283.07</v>
      </c>
      <c r="P42" s="12">
        <f t="shared" si="20"/>
        <v>0</v>
      </c>
      <c r="Q42" s="13">
        <v>564</v>
      </c>
      <c r="R42" s="13">
        <f t="shared" si="20"/>
        <v>18350.099999999999</v>
      </c>
      <c r="S42" s="12">
        <v>82575</v>
      </c>
      <c r="T42" s="8" t="s">
        <v>55</v>
      </c>
    </row>
    <row r="43" spans="2:27" x14ac:dyDescent="0.25">
      <c r="B43" s="6"/>
      <c r="C43" s="7"/>
      <c r="D43" s="6"/>
      <c r="E43" s="10"/>
      <c r="F43" s="10"/>
      <c r="G43" s="11"/>
      <c r="H43" s="6"/>
      <c r="I43" s="11"/>
      <c r="J43" s="11"/>
      <c r="K43" s="12"/>
      <c r="L43" s="12"/>
      <c r="M43" s="12"/>
      <c r="N43" s="12"/>
      <c r="O43" s="12"/>
      <c r="P43" s="12"/>
      <c r="Q43" s="13"/>
      <c r="R43" s="13"/>
      <c r="S43" s="12"/>
      <c r="T43" s="8"/>
    </row>
    <row r="44" spans="2:27" x14ac:dyDescent="0.25">
      <c r="B44" s="6">
        <v>8</v>
      </c>
      <c r="C44" s="7" t="s">
        <v>63</v>
      </c>
      <c r="D44" s="6">
        <v>47</v>
      </c>
      <c r="E44" s="6">
        <v>26</v>
      </c>
      <c r="F44" s="6">
        <v>3</v>
      </c>
      <c r="G44" s="7">
        <v>2.1</v>
      </c>
      <c r="H44" s="6" t="s">
        <v>44</v>
      </c>
      <c r="I44" s="7" t="s">
        <v>24</v>
      </c>
      <c r="J44" s="7" t="s">
        <v>25</v>
      </c>
      <c r="K44" s="8"/>
      <c r="L44" s="8">
        <v>10.02</v>
      </c>
      <c r="M44" s="8">
        <v>0.81</v>
      </c>
      <c r="N44" s="8">
        <f t="shared" ref="N44:N46" si="21">SUBTOTAL(9,K44:M44)</f>
        <v>10.83</v>
      </c>
      <c r="O44" s="8">
        <v>12.67</v>
      </c>
      <c r="P44" s="8"/>
      <c r="Q44" s="8">
        <f t="shared" ref="Q44:Q46" si="22">SUM(N44:P44)</f>
        <v>23.5</v>
      </c>
      <c r="R44" s="15">
        <v>933.1</v>
      </c>
      <c r="S44" s="8"/>
      <c r="T44" s="8"/>
    </row>
    <row r="45" spans="2:27" x14ac:dyDescent="0.25">
      <c r="B45" s="6" t="s">
        <v>29</v>
      </c>
      <c r="C45" s="7"/>
      <c r="D45" s="6"/>
      <c r="E45" s="10"/>
      <c r="F45" s="10"/>
      <c r="G45" s="11"/>
      <c r="H45" s="6" t="s">
        <v>53</v>
      </c>
      <c r="I45" s="11"/>
      <c r="J45" s="7" t="s">
        <v>47</v>
      </c>
      <c r="K45" s="8"/>
      <c r="L45" s="8"/>
      <c r="M45" s="8"/>
      <c r="N45" s="8">
        <f t="shared" si="21"/>
        <v>0</v>
      </c>
      <c r="O45" s="8"/>
      <c r="P45" s="8"/>
      <c r="Q45" s="8">
        <f t="shared" si="22"/>
        <v>0</v>
      </c>
      <c r="R45" s="15"/>
      <c r="S45" s="8"/>
      <c r="T45" s="8"/>
    </row>
    <row r="46" spans="2:27" x14ac:dyDescent="0.25">
      <c r="B46" s="6" t="s">
        <v>29</v>
      </c>
      <c r="C46" s="7"/>
      <c r="D46" s="6"/>
      <c r="E46" s="6"/>
      <c r="F46" s="6"/>
      <c r="G46" s="7"/>
      <c r="H46" s="6">
        <v>50</v>
      </c>
      <c r="I46" s="7"/>
      <c r="J46" s="7" t="s">
        <v>30</v>
      </c>
      <c r="K46" s="8">
        <v>96.64</v>
      </c>
      <c r="L46" s="8">
        <v>103.67</v>
      </c>
      <c r="M46" s="8">
        <v>2.82</v>
      </c>
      <c r="N46" s="8">
        <f t="shared" si="21"/>
        <v>203.13</v>
      </c>
      <c r="O46" s="8">
        <v>172.23</v>
      </c>
      <c r="P46" s="8"/>
      <c r="Q46" s="8">
        <f t="shared" si="22"/>
        <v>375.36</v>
      </c>
      <c r="R46" s="15">
        <v>3936.6</v>
      </c>
      <c r="S46" s="8"/>
      <c r="T46" s="8"/>
    </row>
    <row r="47" spans="2:27" x14ac:dyDescent="0.25">
      <c r="B47" s="6" t="s">
        <v>29</v>
      </c>
      <c r="C47" s="7"/>
      <c r="D47" s="6"/>
      <c r="E47" s="6"/>
      <c r="F47" s="6"/>
      <c r="G47" s="7"/>
      <c r="H47" s="6"/>
      <c r="I47" s="7"/>
      <c r="J47" s="11" t="s">
        <v>21</v>
      </c>
      <c r="K47" s="12">
        <f t="shared" ref="K47:R47" si="23">SUM(K44:K46)</f>
        <v>96.64</v>
      </c>
      <c r="L47" s="12">
        <f t="shared" si="23"/>
        <v>113.69</v>
      </c>
      <c r="M47" s="12">
        <f t="shared" si="23"/>
        <v>3.63</v>
      </c>
      <c r="N47" s="12">
        <f t="shared" si="23"/>
        <v>213.96</v>
      </c>
      <c r="O47" s="12">
        <f t="shared" si="23"/>
        <v>184.89999999999998</v>
      </c>
      <c r="P47" s="12">
        <f t="shared" si="23"/>
        <v>0</v>
      </c>
      <c r="Q47" s="13">
        <v>399</v>
      </c>
      <c r="R47" s="13">
        <f t="shared" si="23"/>
        <v>4869.7</v>
      </c>
      <c r="S47" s="12">
        <v>49868.800000000003</v>
      </c>
      <c r="T47" s="8" t="s">
        <v>64</v>
      </c>
    </row>
    <row r="48" spans="2:27" x14ac:dyDescent="0.25">
      <c r="B48" s="6"/>
      <c r="C48" s="7"/>
      <c r="D48" s="6"/>
      <c r="E48" s="6"/>
      <c r="F48" s="6"/>
      <c r="G48" s="7"/>
      <c r="H48" s="6"/>
      <c r="I48" s="7"/>
      <c r="J48" s="11"/>
      <c r="K48" s="12"/>
      <c r="L48" s="12"/>
      <c r="M48" s="12"/>
      <c r="N48" s="12"/>
      <c r="O48" s="12"/>
      <c r="P48" s="12"/>
      <c r="Q48" s="13"/>
      <c r="R48" s="13"/>
      <c r="S48" s="12"/>
      <c r="T48" s="8"/>
    </row>
    <row r="49" spans="2:20" customFormat="1" x14ac:dyDescent="0.25">
      <c r="B49" s="6">
        <v>9</v>
      </c>
      <c r="C49" s="7" t="s">
        <v>63</v>
      </c>
      <c r="D49" s="6">
        <v>47</v>
      </c>
      <c r="E49" s="6">
        <v>1</v>
      </c>
      <c r="F49" s="6">
        <v>1</v>
      </c>
      <c r="G49" s="7">
        <v>3</v>
      </c>
      <c r="H49" s="6" t="s">
        <v>44</v>
      </c>
      <c r="I49" s="7" t="s">
        <v>24</v>
      </c>
      <c r="J49" s="7" t="s">
        <v>25</v>
      </c>
      <c r="K49" s="8">
        <v>50.64</v>
      </c>
      <c r="L49" s="8">
        <v>46.89</v>
      </c>
      <c r="M49" s="8">
        <v>1.17</v>
      </c>
      <c r="N49" s="8">
        <f t="shared" ref="N49:N52" si="24">SUBTOTAL(9,K49:M49)</f>
        <v>98.7</v>
      </c>
      <c r="O49" s="8">
        <v>52.36</v>
      </c>
      <c r="P49" s="8"/>
      <c r="Q49" s="8">
        <f t="shared" ref="Q49:Q52" si="25">SUM(N49:P49)</f>
        <v>151.06</v>
      </c>
      <c r="R49" s="15">
        <v>10007.9</v>
      </c>
      <c r="S49" s="8"/>
      <c r="T49" s="8"/>
    </row>
    <row r="50" spans="2:20" customFormat="1" x14ac:dyDescent="0.25">
      <c r="B50" s="6"/>
      <c r="C50" s="7"/>
      <c r="D50" s="6"/>
      <c r="E50" s="6"/>
      <c r="F50" s="6"/>
      <c r="G50" s="7"/>
      <c r="H50" s="6" t="s">
        <v>65</v>
      </c>
      <c r="I50" s="7"/>
      <c r="J50" s="7" t="s">
        <v>36</v>
      </c>
      <c r="K50" s="8">
        <v>13.55</v>
      </c>
      <c r="L50" s="8">
        <v>14.07</v>
      </c>
      <c r="M50" s="8"/>
      <c r="N50" s="8">
        <f t="shared" si="24"/>
        <v>27.62</v>
      </c>
      <c r="O50" s="8">
        <v>23.94</v>
      </c>
      <c r="P50" s="8"/>
      <c r="Q50" s="8">
        <f t="shared" si="25"/>
        <v>51.56</v>
      </c>
      <c r="R50" s="15">
        <v>20839.7</v>
      </c>
      <c r="S50" s="8"/>
      <c r="T50" s="16"/>
    </row>
    <row r="51" spans="2:20" customFormat="1" x14ac:dyDescent="0.25">
      <c r="B51" s="6"/>
      <c r="C51" s="7"/>
      <c r="D51" s="6"/>
      <c r="E51" s="6"/>
      <c r="F51" s="6"/>
      <c r="G51" s="7"/>
      <c r="H51" s="6">
        <v>50</v>
      </c>
      <c r="I51" s="7"/>
      <c r="J51" s="7" t="s">
        <v>28</v>
      </c>
      <c r="K51" s="8"/>
      <c r="L51" s="8">
        <v>11.9</v>
      </c>
      <c r="M51" s="8">
        <v>1.84</v>
      </c>
      <c r="N51" s="8">
        <f t="shared" si="24"/>
        <v>13.74</v>
      </c>
      <c r="O51" s="8">
        <v>16.12</v>
      </c>
      <c r="P51" s="8"/>
      <c r="Q51" s="8">
        <f t="shared" si="25"/>
        <v>29.86</v>
      </c>
      <c r="R51" s="15">
        <v>657.1</v>
      </c>
      <c r="S51" s="8"/>
      <c r="T51" s="16"/>
    </row>
    <row r="52" spans="2:20" customFormat="1" x14ac:dyDescent="0.25">
      <c r="B52" s="6"/>
      <c r="C52" s="7"/>
      <c r="D52" s="6"/>
      <c r="E52" s="10"/>
      <c r="F52" s="10"/>
      <c r="G52" s="11"/>
      <c r="H52" s="6"/>
      <c r="I52" s="11"/>
      <c r="J52" s="7" t="s">
        <v>30</v>
      </c>
      <c r="K52" s="8">
        <v>84.6</v>
      </c>
      <c r="L52" s="8">
        <v>52.91</v>
      </c>
      <c r="M52" s="8">
        <v>0.86</v>
      </c>
      <c r="N52" s="8">
        <f t="shared" si="24"/>
        <v>138.37</v>
      </c>
      <c r="O52" s="8">
        <v>89.06</v>
      </c>
      <c r="P52" s="8"/>
      <c r="Q52" s="8">
        <f t="shared" si="25"/>
        <v>227.43</v>
      </c>
      <c r="R52" s="15">
        <v>2771.8</v>
      </c>
      <c r="S52" s="8"/>
      <c r="T52" s="8"/>
    </row>
    <row r="53" spans="2:20" customFormat="1" x14ac:dyDescent="0.25">
      <c r="B53" s="6" t="s">
        <v>29</v>
      </c>
      <c r="C53" s="7"/>
      <c r="D53" s="6"/>
      <c r="E53" s="6"/>
      <c r="F53" s="6"/>
      <c r="G53" s="7"/>
      <c r="H53" s="6"/>
      <c r="I53" s="7"/>
      <c r="J53" s="11" t="s">
        <v>21</v>
      </c>
      <c r="K53" s="12">
        <f t="shared" ref="K53:R53" si="26">SUM(K49:K52)</f>
        <v>148.79</v>
      </c>
      <c r="L53" s="12">
        <f t="shared" si="26"/>
        <v>125.77</v>
      </c>
      <c r="M53" s="12">
        <f t="shared" si="26"/>
        <v>3.8699999999999997</v>
      </c>
      <c r="N53" s="12">
        <f t="shared" si="26"/>
        <v>278.43</v>
      </c>
      <c r="O53" s="12">
        <f t="shared" si="26"/>
        <v>181.48000000000002</v>
      </c>
      <c r="P53" s="12">
        <f t="shared" si="26"/>
        <v>0</v>
      </c>
      <c r="Q53" s="13">
        <v>460</v>
      </c>
      <c r="R53" s="13">
        <f t="shared" si="26"/>
        <v>34276.5</v>
      </c>
      <c r="S53" s="12">
        <v>98717.759999999995</v>
      </c>
      <c r="T53" s="8" t="s">
        <v>64</v>
      </c>
    </row>
    <row r="54" spans="2:20" customFormat="1" x14ac:dyDescent="0.25">
      <c r="B54" s="6"/>
      <c r="C54" s="7"/>
      <c r="D54" s="6"/>
      <c r="E54" s="6"/>
      <c r="F54" s="6"/>
      <c r="G54" s="7"/>
      <c r="H54" s="6"/>
      <c r="I54" s="7"/>
      <c r="J54" s="11"/>
      <c r="K54" s="12"/>
      <c r="L54" s="12"/>
      <c r="M54" s="12"/>
      <c r="N54" s="12"/>
      <c r="O54" s="12"/>
      <c r="P54" s="12"/>
      <c r="Q54" s="13"/>
      <c r="R54" s="13"/>
      <c r="S54" s="12"/>
      <c r="T54" s="8"/>
    </row>
    <row r="55" spans="2:20" customFormat="1" x14ac:dyDescent="0.25">
      <c r="B55" s="6">
        <v>10</v>
      </c>
      <c r="C55" s="7" t="s">
        <v>51</v>
      </c>
      <c r="D55" s="6">
        <v>6</v>
      </c>
      <c r="E55" s="6">
        <v>17</v>
      </c>
      <c r="F55" s="6">
        <v>1</v>
      </c>
      <c r="G55" s="7">
        <v>1.5</v>
      </c>
      <c r="H55" s="6" t="s">
        <v>23</v>
      </c>
      <c r="I55" s="7" t="s">
        <v>24</v>
      </c>
      <c r="J55" s="7" t="s">
        <v>25</v>
      </c>
      <c r="K55" s="8">
        <v>7.37</v>
      </c>
      <c r="L55" s="8">
        <v>36.15</v>
      </c>
      <c r="M55" s="8">
        <v>9.98</v>
      </c>
      <c r="N55" s="8">
        <f>SUBTOTAL(9,K55:M55)</f>
        <v>53.5</v>
      </c>
      <c r="O55" s="8">
        <v>96.56</v>
      </c>
      <c r="P55" s="8"/>
      <c r="Q55" s="8">
        <f>SUM(N55:P55)</f>
        <v>150.06</v>
      </c>
      <c r="R55" s="7">
        <v>4832.8999999999996</v>
      </c>
      <c r="S55" s="8"/>
      <c r="T55" s="8"/>
    </row>
    <row r="56" spans="2:20" customFormat="1" x14ac:dyDescent="0.25">
      <c r="B56" s="6"/>
      <c r="C56" s="7"/>
      <c r="D56" s="6"/>
      <c r="E56" s="6"/>
      <c r="F56" s="6"/>
      <c r="G56" s="7"/>
      <c r="H56" s="6" t="s">
        <v>66</v>
      </c>
      <c r="I56" s="7"/>
      <c r="J56" s="7" t="s">
        <v>30</v>
      </c>
      <c r="K56" s="8">
        <v>5.37</v>
      </c>
      <c r="L56" s="8">
        <v>23.92</v>
      </c>
      <c r="M56" s="8">
        <v>0.8</v>
      </c>
      <c r="N56" s="8">
        <f>SUBTOTAL(9,K56:M56)</f>
        <v>30.090000000000003</v>
      </c>
      <c r="O56" s="8">
        <v>47.49</v>
      </c>
      <c r="P56" s="8"/>
      <c r="Q56" s="8">
        <f>SUM(N56:P56)</f>
        <v>77.580000000000013</v>
      </c>
      <c r="R56" s="7">
        <v>545.70000000000005</v>
      </c>
      <c r="S56" s="8"/>
      <c r="T56" s="9"/>
    </row>
    <row r="57" spans="2:20" customFormat="1" x14ac:dyDescent="0.25">
      <c r="B57" s="6"/>
      <c r="C57" s="7"/>
      <c r="D57" s="6"/>
      <c r="E57" s="6"/>
      <c r="F57" s="6"/>
      <c r="G57" s="7"/>
      <c r="H57" s="6">
        <v>87</v>
      </c>
      <c r="I57" s="7"/>
      <c r="J57" s="7" t="s">
        <v>47</v>
      </c>
      <c r="K57" s="8">
        <v>0.14000000000000001</v>
      </c>
      <c r="L57" s="8">
        <v>7.55</v>
      </c>
      <c r="M57" s="8">
        <v>2.2599999999999998</v>
      </c>
      <c r="N57" s="8">
        <f>SUBTOTAL(9,K57:M57)</f>
        <v>9.9499999999999993</v>
      </c>
      <c r="O57" s="8">
        <v>35.83</v>
      </c>
      <c r="P57" s="8"/>
      <c r="Q57" s="8">
        <f>SUM(N57:P57)</f>
        <v>45.78</v>
      </c>
      <c r="R57" s="7">
        <v>488.9</v>
      </c>
      <c r="S57" s="8"/>
      <c r="T57" s="9"/>
    </row>
    <row r="58" spans="2:20" customFormat="1" x14ac:dyDescent="0.25">
      <c r="B58" s="6" t="s">
        <v>29</v>
      </c>
      <c r="C58" s="7"/>
      <c r="D58" s="6"/>
      <c r="E58" s="10"/>
      <c r="F58" s="10"/>
      <c r="G58" s="11"/>
      <c r="H58" s="6"/>
      <c r="I58" s="11"/>
      <c r="J58" s="11" t="s">
        <v>21</v>
      </c>
      <c r="K58" s="12">
        <f t="shared" ref="K58:P58" si="27">SUM(K55:K57)</f>
        <v>12.88</v>
      </c>
      <c r="L58" s="12">
        <f t="shared" si="27"/>
        <v>67.62</v>
      </c>
      <c r="M58" s="12">
        <f t="shared" si="27"/>
        <v>13.040000000000001</v>
      </c>
      <c r="N58" s="12">
        <f t="shared" si="27"/>
        <v>93.54</v>
      </c>
      <c r="O58" s="12">
        <f t="shared" si="27"/>
        <v>179.88</v>
      </c>
      <c r="P58" s="12">
        <f t="shared" si="27"/>
        <v>0</v>
      </c>
      <c r="Q58" s="13">
        <v>273</v>
      </c>
      <c r="R58" s="13">
        <v>5867</v>
      </c>
      <c r="S58" s="12">
        <v>37959.49</v>
      </c>
      <c r="T58" s="8" t="s">
        <v>67</v>
      </c>
    </row>
    <row r="59" spans="2:20" customFormat="1" x14ac:dyDescent="0.25">
      <c r="B59" s="6"/>
      <c r="C59" s="7"/>
      <c r="D59" s="6"/>
      <c r="E59" s="10"/>
      <c r="F59" s="10"/>
      <c r="G59" s="11"/>
      <c r="H59" s="6"/>
      <c r="I59" s="11"/>
      <c r="J59" s="11"/>
      <c r="K59" s="12"/>
      <c r="L59" s="12"/>
      <c r="M59" s="12"/>
      <c r="N59" s="12"/>
      <c r="O59" s="12"/>
      <c r="P59" s="12"/>
      <c r="Q59" s="13"/>
      <c r="R59" s="13"/>
      <c r="S59" s="12"/>
      <c r="T59" s="8"/>
    </row>
    <row r="60" spans="2:20" customFormat="1" x14ac:dyDescent="0.25">
      <c r="B60" s="6">
        <v>11</v>
      </c>
      <c r="C60" s="7" t="s">
        <v>63</v>
      </c>
      <c r="D60" s="6">
        <v>69</v>
      </c>
      <c r="E60" s="6">
        <v>46</v>
      </c>
      <c r="F60" s="6">
        <v>1</v>
      </c>
      <c r="G60" s="7">
        <v>2.4</v>
      </c>
      <c r="H60" s="6" t="s">
        <v>23</v>
      </c>
      <c r="I60" s="7" t="s">
        <v>24</v>
      </c>
      <c r="J60" s="7" t="s">
        <v>25</v>
      </c>
      <c r="K60" s="8">
        <v>31.9</v>
      </c>
      <c r="L60" s="8">
        <v>51.26</v>
      </c>
      <c r="M60" s="8">
        <v>0.54</v>
      </c>
      <c r="N60" s="8">
        <f t="shared" ref="N60:N62" si="28">SUBTOTAL(9,K60:M60)</f>
        <v>83.7</v>
      </c>
      <c r="O60" s="8">
        <v>30.6</v>
      </c>
      <c r="P60" s="8"/>
      <c r="Q60" s="8">
        <f t="shared" ref="Q60:Q62" si="29">SUM(N60:P60)</f>
        <v>114.30000000000001</v>
      </c>
      <c r="R60" s="15">
        <v>8051.9</v>
      </c>
      <c r="S60" s="8"/>
      <c r="T60" s="8"/>
    </row>
    <row r="61" spans="2:20" customFormat="1" x14ac:dyDescent="0.25">
      <c r="B61" s="6"/>
      <c r="C61" s="7"/>
      <c r="D61" s="6"/>
      <c r="E61" s="6"/>
      <c r="F61" s="6"/>
      <c r="G61" s="7"/>
      <c r="H61" s="6" t="s">
        <v>68</v>
      </c>
      <c r="I61" s="7"/>
      <c r="J61" s="7" t="s">
        <v>30</v>
      </c>
      <c r="K61" s="8">
        <v>79.13</v>
      </c>
      <c r="L61" s="8">
        <v>47.07</v>
      </c>
      <c r="M61" s="8"/>
      <c r="N61" s="8">
        <f t="shared" si="28"/>
        <v>126.19999999999999</v>
      </c>
      <c r="O61" s="8">
        <v>134.4</v>
      </c>
      <c r="P61" s="8"/>
      <c r="Q61" s="8">
        <f t="shared" si="29"/>
        <v>260.60000000000002</v>
      </c>
      <c r="R61" s="15">
        <v>2573.3000000000002</v>
      </c>
      <c r="S61" s="8"/>
      <c r="T61" s="8"/>
    </row>
    <row r="62" spans="2:20" customFormat="1" x14ac:dyDescent="0.25">
      <c r="B62" s="6" t="s">
        <v>29</v>
      </c>
      <c r="C62" s="7"/>
      <c r="D62" s="6"/>
      <c r="E62" s="6"/>
      <c r="F62" s="6"/>
      <c r="G62" s="7"/>
      <c r="H62" s="6">
        <v>45</v>
      </c>
      <c r="I62" s="7"/>
      <c r="J62" s="7" t="s">
        <v>59</v>
      </c>
      <c r="K62" s="8"/>
      <c r="L62" s="8"/>
      <c r="M62" s="8"/>
      <c r="N62" s="8">
        <f t="shared" si="28"/>
        <v>0</v>
      </c>
      <c r="O62" s="8">
        <v>1.54</v>
      </c>
      <c r="P62" s="8"/>
      <c r="Q62" s="8">
        <f t="shared" si="29"/>
        <v>1.54</v>
      </c>
      <c r="R62" s="15">
        <v>41</v>
      </c>
      <c r="S62" s="8"/>
      <c r="T62" s="8"/>
    </row>
    <row r="63" spans="2:20" customFormat="1" x14ac:dyDescent="0.25">
      <c r="B63" s="6" t="s">
        <v>29</v>
      </c>
      <c r="C63" s="7"/>
      <c r="D63" s="6"/>
      <c r="E63" s="10"/>
      <c r="F63" s="10"/>
      <c r="G63" s="11"/>
      <c r="H63" s="6"/>
      <c r="I63" s="11"/>
      <c r="J63" s="11" t="s">
        <v>21</v>
      </c>
      <c r="K63" s="12">
        <f t="shared" ref="K63:P63" si="30">SUM(K60:K62)</f>
        <v>111.03</v>
      </c>
      <c r="L63" s="12">
        <f t="shared" si="30"/>
        <v>98.33</v>
      </c>
      <c r="M63" s="12">
        <f t="shared" si="30"/>
        <v>0.54</v>
      </c>
      <c r="N63" s="12">
        <f t="shared" si="30"/>
        <v>209.89999999999998</v>
      </c>
      <c r="O63" s="12">
        <f t="shared" si="30"/>
        <v>166.54</v>
      </c>
      <c r="P63" s="12">
        <f t="shared" si="30"/>
        <v>0</v>
      </c>
      <c r="Q63" s="13">
        <v>376</v>
      </c>
      <c r="R63" s="13">
        <f>SUM(R60:R62)</f>
        <v>10666.2</v>
      </c>
      <c r="S63" s="12">
        <v>61969.46</v>
      </c>
      <c r="T63" s="8" t="s">
        <v>69</v>
      </c>
    </row>
    <row r="64" spans="2:20" customFormat="1" x14ac:dyDescent="0.25">
      <c r="B64" s="6"/>
      <c r="C64" s="7"/>
      <c r="D64" s="6"/>
      <c r="E64" s="10"/>
      <c r="F64" s="10"/>
      <c r="G64" s="11"/>
      <c r="H64" s="6"/>
      <c r="I64" s="11"/>
      <c r="J64" s="11"/>
      <c r="K64" s="12"/>
      <c r="L64" s="12"/>
      <c r="M64" s="12"/>
      <c r="N64" s="12"/>
      <c r="O64" s="12"/>
      <c r="P64" s="12"/>
      <c r="Q64" s="13"/>
      <c r="R64" s="13"/>
      <c r="S64" s="12"/>
      <c r="T64" s="8"/>
    </row>
    <row r="65" spans="2:20" customFormat="1" x14ac:dyDescent="0.25">
      <c r="B65" s="6">
        <v>12</v>
      </c>
      <c r="C65" s="7" t="s">
        <v>63</v>
      </c>
      <c r="D65" s="6">
        <v>47</v>
      </c>
      <c r="E65" s="6">
        <v>16</v>
      </c>
      <c r="F65" s="6">
        <v>6</v>
      </c>
      <c r="G65" s="7">
        <v>1.6</v>
      </c>
      <c r="H65" s="6" t="s">
        <v>23</v>
      </c>
      <c r="I65" s="7" t="s">
        <v>24</v>
      </c>
      <c r="J65" s="7" t="s">
        <v>25</v>
      </c>
      <c r="K65" s="8">
        <v>7.13</v>
      </c>
      <c r="L65" s="8">
        <v>42.79</v>
      </c>
      <c r="M65" s="8">
        <v>4.1500000000000004</v>
      </c>
      <c r="N65" s="8">
        <f t="shared" ref="N65:N67" si="31">SUBTOTAL(9,K65:M65)</f>
        <v>54.07</v>
      </c>
      <c r="O65" s="8">
        <v>44.22</v>
      </c>
      <c r="P65" s="8"/>
      <c r="Q65" s="8">
        <f t="shared" ref="Q65:Q67" si="32">SUM(N65:P65)</f>
        <v>98.289999999999992</v>
      </c>
      <c r="R65" s="15">
        <v>4764.7</v>
      </c>
      <c r="S65" s="8"/>
      <c r="T65" s="8"/>
    </row>
    <row r="66" spans="2:20" customFormat="1" x14ac:dyDescent="0.25">
      <c r="B66" s="6" t="s">
        <v>29</v>
      </c>
      <c r="C66" s="7"/>
      <c r="D66" s="6"/>
      <c r="E66" s="6"/>
      <c r="F66" s="6"/>
      <c r="G66" s="7"/>
      <c r="H66" s="6" t="s">
        <v>70</v>
      </c>
      <c r="I66" s="7"/>
      <c r="J66" s="7" t="s">
        <v>30</v>
      </c>
      <c r="K66" s="8">
        <v>52.18</v>
      </c>
      <c r="L66" s="8">
        <v>138.38999999999999</v>
      </c>
      <c r="M66" s="8"/>
      <c r="N66" s="8">
        <f t="shared" si="31"/>
        <v>190.57</v>
      </c>
      <c r="O66" s="8">
        <v>93.54</v>
      </c>
      <c r="P66" s="8"/>
      <c r="Q66" s="8">
        <f t="shared" si="32"/>
        <v>284.11</v>
      </c>
      <c r="R66" s="15">
        <v>3479.4</v>
      </c>
      <c r="S66" s="8"/>
      <c r="T66" s="8"/>
    </row>
    <row r="67" spans="2:20" customFormat="1" x14ac:dyDescent="0.25">
      <c r="B67" s="6" t="s">
        <v>29</v>
      </c>
      <c r="C67" s="7"/>
      <c r="D67" s="6"/>
      <c r="E67" s="6"/>
      <c r="F67" s="6"/>
      <c r="G67" s="7"/>
      <c r="H67" s="6">
        <v>50</v>
      </c>
      <c r="I67" s="7"/>
      <c r="J67" s="7" t="s">
        <v>28</v>
      </c>
      <c r="K67" s="8">
        <v>1.26</v>
      </c>
      <c r="L67" s="8">
        <v>11.39</v>
      </c>
      <c r="M67" s="8">
        <v>1.1599999999999999</v>
      </c>
      <c r="N67" s="8">
        <f t="shared" si="31"/>
        <v>13.81</v>
      </c>
      <c r="O67" s="8">
        <v>12.07</v>
      </c>
      <c r="P67" s="8"/>
      <c r="Q67" s="8">
        <f t="shared" si="32"/>
        <v>25.880000000000003</v>
      </c>
      <c r="R67" s="15">
        <v>694.8</v>
      </c>
      <c r="S67" s="8"/>
      <c r="T67" s="8"/>
    </row>
    <row r="68" spans="2:20" customFormat="1" x14ac:dyDescent="0.25">
      <c r="B68" s="6" t="s">
        <v>29</v>
      </c>
      <c r="C68" s="7"/>
      <c r="D68" s="6"/>
      <c r="E68" s="10"/>
      <c r="F68" s="10"/>
      <c r="G68" s="11"/>
      <c r="H68" s="6"/>
      <c r="I68" s="11"/>
      <c r="J68" s="11" t="s">
        <v>21</v>
      </c>
      <c r="K68" s="12">
        <f t="shared" ref="K68:R68" si="33">SUM(K65:K67)</f>
        <v>60.57</v>
      </c>
      <c r="L68" s="12">
        <f t="shared" si="33"/>
        <v>192.57</v>
      </c>
      <c r="M68" s="12">
        <f t="shared" si="33"/>
        <v>5.3100000000000005</v>
      </c>
      <c r="N68" s="12">
        <f t="shared" si="33"/>
        <v>258.45</v>
      </c>
      <c r="O68" s="12">
        <f t="shared" si="33"/>
        <v>149.82999999999998</v>
      </c>
      <c r="P68" s="12">
        <f t="shared" si="33"/>
        <v>0</v>
      </c>
      <c r="Q68" s="13">
        <v>408</v>
      </c>
      <c r="R68" s="13">
        <f t="shared" si="33"/>
        <v>8938.9</v>
      </c>
      <c r="S68" s="12">
        <v>43264.76</v>
      </c>
      <c r="T68" s="8" t="s">
        <v>64</v>
      </c>
    </row>
    <row r="69" spans="2:20" customFormat="1" x14ac:dyDescent="0.25">
      <c r="B69" s="6"/>
      <c r="C69" s="7"/>
      <c r="D69" s="6"/>
      <c r="E69" s="10"/>
      <c r="F69" s="10"/>
      <c r="G69" s="11"/>
      <c r="H69" s="6"/>
      <c r="I69" s="11"/>
      <c r="J69" s="11"/>
      <c r="K69" s="12"/>
      <c r="L69" s="12"/>
      <c r="M69" s="12"/>
      <c r="N69" s="12"/>
      <c r="O69" s="12"/>
      <c r="P69" s="12"/>
      <c r="Q69" s="13"/>
      <c r="R69" s="13"/>
      <c r="S69" s="12"/>
      <c r="T69" s="8"/>
    </row>
    <row r="70" spans="2:20" customFormat="1" x14ac:dyDescent="0.25">
      <c r="B70" s="6">
        <v>13</v>
      </c>
      <c r="C70" s="7" t="s">
        <v>63</v>
      </c>
      <c r="D70" s="6">
        <v>46</v>
      </c>
      <c r="E70" s="6">
        <v>32</v>
      </c>
      <c r="F70" s="6">
        <v>2</v>
      </c>
      <c r="G70" s="7">
        <v>2</v>
      </c>
      <c r="H70" s="6" t="s">
        <v>44</v>
      </c>
      <c r="I70" s="7" t="s">
        <v>24</v>
      </c>
      <c r="J70" s="7" t="s">
        <v>25</v>
      </c>
      <c r="K70" s="8">
        <v>57.28</v>
      </c>
      <c r="L70" s="8">
        <v>132.66999999999999</v>
      </c>
      <c r="M70" s="8">
        <v>4.8</v>
      </c>
      <c r="N70" s="8">
        <f t="shared" ref="N70:N72" si="34">SUBTOTAL(9,K70:M70)</f>
        <v>194.75</v>
      </c>
      <c r="O70" s="8">
        <v>187.39</v>
      </c>
      <c r="P70" s="8"/>
      <c r="Q70" s="8">
        <f t="shared" ref="Q70:Q72" si="35">SUM(N70:P70)</f>
        <v>382.14</v>
      </c>
      <c r="R70" s="15">
        <v>18792.5</v>
      </c>
      <c r="S70" s="8"/>
      <c r="T70" s="8"/>
    </row>
    <row r="71" spans="2:20" customFormat="1" x14ac:dyDescent="0.25">
      <c r="B71" s="6" t="s">
        <v>29</v>
      </c>
      <c r="C71" s="7"/>
      <c r="D71" s="6"/>
      <c r="E71" s="10"/>
      <c r="F71" s="10"/>
      <c r="G71" s="11"/>
      <c r="H71" s="6" t="s">
        <v>71</v>
      </c>
      <c r="I71" s="11"/>
      <c r="J71" s="7" t="s">
        <v>47</v>
      </c>
      <c r="K71" s="8"/>
      <c r="L71" s="8"/>
      <c r="M71" s="8"/>
      <c r="N71" s="8">
        <f t="shared" si="34"/>
        <v>0</v>
      </c>
      <c r="O71" s="8"/>
      <c r="P71" s="8"/>
      <c r="Q71" s="8">
        <f t="shared" si="35"/>
        <v>0</v>
      </c>
      <c r="R71" s="15"/>
      <c r="S71" s="8"/>
      <c r="T71" s="8"/>
    </row>
    <row r="72" spans="2:20" customFormat="1" x14ac:dyDescent="0.25">
      <c r="B72" s="6" t="s">
        <v>29</v>
      </c>
      <c r="C72" s="7"/>
      <c r="D72" s="6"/>
      <c r="E72" s="6"/>
      <c r="F72" s="6"/>
      <c r="G72" s="7"/>
      <c r="H72" s="6">
        <v>65</v>
      </c>
      <c r="I72" s="7"/>
      <c r="J72" s="7" t="s">
        <v>30</v>
      </c>
      <c r="K72" s="8"/>
      <c r="L72" s="8"/>
      <c r="M72" s="8"/>
      <c r="N72" s="8">
        <f t="shared" si="34"/>
        <v>0</v>
      </c>
      <c r="O72" s="8"/>
      <c r="P72" s="8"/>
      <c r="Q72" s="8">
        <f t="shared" si="35"/>
        <v>0</v>
      </c>
      <c r="R72" s="15"/>
      <c r="S72" s="8"/>
      <c r="T72" s="8"/>
    </row>
    <row r="73" spans="2:20" customFormat="1" x14ac:dyDescent="0.25">
      <c r="B73" s="6" t="s">
        <v>29</v>
      </c>
      <c r="C73" s="7"/>
      <c r="D73" s="6"/>
      <c r="E73" s="6"/>
      <c r="F73" s="6"/>
      <c r="G73" s="7"/>
      <c r="H73" s="6"/>
      <c r="I73" s="7"/>
      <c r="J73" s="11" t="s">
        <v>21</v>
      </c>
      <c r="K73" s="12">
        <f t="shared" ref="K73:R73" si="36">SUM(K70:K72)</f>
        <v>57.28</v>
      </c>
      <c r="L73" s="12">
        <f t="shared" si="36"/>
        <v>132.66999999999999</v>
      </c>
      <c r="M73" s="12">
        <f t="shared" si="36"/>
        <v>4.8</v>
      </c>
      <c r="N73" s="12">
        <f t="shared" si="36"/>
        <v>194.75</v>
      </c>
      <c r="O73" s="12">
        <f t="shared" si="36"/>
        <v>187.39</v>
      </c>
      <c r="P73" s="12">
        <f t="shared" si="36"/>
        <v>0</v>
      </c>
      <c r="Q73" s="13">
        <v>382</v>
      </c>
      <c r="R73" s="13">
        <f t="shared" si="36"/>
        <v>18792.5</v>
      </c>
      <c r="S73" s="12">
        <v>61641.04</v>
      </c>
      <c r="T73" s="8" t="s">
        <v>64</v>
      </c>
    </row>
    <row r="74" spans="2:20" customFormat="1" x14ac:dyDescent="0.25">
      <c r="B74" s="6"/>
      <c r="C74" s="7"/>
      <c r="D74" s="6"/>
      <c r="E74" s="6"/>
      <c r="F74" s="6"/>
      <c r="G74" s="7"/>
      <c r="H74" s="6"/>
      <c r="I74" s="7"/>
      <c r="J74" s="11"/>
      <c r="K74" s="12"/>
      <c r="L74" s="12"/>
      <c r="M74" s="12"/>
      <c r="N74" s="12"/>
      <c r="O74" s="12"/>
      <c r="P74" s="12"/>
      <c r="Q74" s="13"/>
      <c r="R74" s="13"/>
      <c r="S74" s="12"/>
      <c r="T74" s="8"/>
    </row>
    <row r="75" spans="2:20" customFormat="1" x14ac:dyDescent="0.25">
      <c r="B75" s="6">
        <v>14</v>
      </c>
      <c r="C75" s="7" t="s">
        <v>63</v>
      </c>
      <c r="D75" s="6">
        <v>47</v>
      </c>
      <c r="E75" s="6">
        <v>15</v>
      </c>
      <c r="F75" s="6">
        <v>3</v>
      </c>
      <c r="G75" s="7">
        <v>1.2</v>
      </c>
      <c r="H75" s="6" t="s">
        <v>44</v>
      </c>
      <c r="I75" s="7" t="s">
        <v>24</v>
      </c>
      <c r="J75" s="7" t="s">
        <v>25</v>
      </c>
      <c r="K75" s="8">
        <v>15.5</v>
      </c>
      <c r="L75" s="8">
        <v>13.15</v>
      </c>
      <c r="M75" s="8"/>
      <c r="N75" s="8">
        <f t="shared" ref="N75:N77" si="37">SUBTOTAL(9,K75:M75)</f>
        <v>28.65</v>
      </c>
      <c r="O75" s="8">
        <v>32.26</v>
      </c>
      <c r="P75" s="8"/>
      <c r="Q75" s="8">
        <f t="shared" ref="Q75:Q77" si="38">SUM(N75:P75)</f>
        <v>60.91</v>
      </c>
      <c r="R75" s="15">
        <v>3056.3</v>
      </c>
      <c r="S75" s="8"/>
      <c r="T75" s="8"/>
    </row>
    <row r="76" spans="2:20" customFormat="1" x14ac:dyDescent="0.25">
      <c r="B76" s="6"/>
      <c r="C76" s="7"/>
      <c r="D76" s="6"/>
      <c r="E76" s="6"/>
      <c r="F76" s="6"/>
      <c r="G76" s="7"/>
      <c r="H76" s="6" t="s">
        <v>72</v>
      </c>
      <c r="I76" s="7"/>
      <c r="J76" s="7" t="s">
        <v>28</v>
      </c>
      <c r="K76" s="8"/>
      <c r="L76" s="8">
        <v>4.3499999999999996</v>
      </c>
      <c r="M76" s="8">
        <v>0.52</v>
      </c>
      <c r="N76" s="8">
        <f t="shared" si="37"/>
        <v>4.8699999999999992</v>
      </c>
      <c r="O76" s="8">
        <v>8.85</v>
      </c>
      <c r="P76" s="8"/>
      <c r="Q76" s="8">
        <f t="shared" si="38"/>
        <v>13.719999999999999</v>
      </c>
      <c r="R76" s="15">
        <v>240.4</v>
      </c>
      <c r="S76" s="8"/>
      <c r="T76" s="16"/>
    </row>
    <row r="77" spans="2:20" customFormat="1" x14ac:dyDescent="0.25">
      <c r="B77" s="6"/>
      <c r="C77" s="7"/>
      <c r="D77" s="6"/>
      <c r="E77" s="10"/>
      <c r="F77" s="10"/>
      <c r="G77" s="11"/>
      <c r="H77" s="6">
        <v>45</v>
      </c>
      <c r="I77" s="11"/>
      <c r="J77" s="7" t="s">
        <v>30</v>
      </c>
      <c r="K77" s="8">
        <v>39.17</v>
      </c>
      <c r="L77" s="8">
        <v>23.54</v>
      </c>
      <c r="M77" s="8">
        <v>1.22</v>
      </c>
      <c r="N77" s="8">
        <f t="shared" si="37"/>
        <v>63.93</v>
      </c>
      <c r="O77" s="8">
        <v>49.26</v>
      </c>
      <c r="P77" s="8"/>
      <c r="Q77" s="8">
        <f t="shared" si="38"/>
        <v>113.19</v>
      </c>
      <c r="R77" s="15">
        <v>1278.7</v>
      </c>
      <c r="S77" s="8"/>
      <c r="T77" s="8"/>
    </row>
    <row r="78" spans="2:20" customFormat="1" x14ac:dyDescent="0.25">
      <c r="B78" s="6" t="s">
        <v>29</v>
      </c>
      <c r="C78" s="7"/>
      <c r="D78" s="6"/>
      <c r="E78" s="6"/>
      <c r="F78" s="6"/>
      <c r="G78" s="7"/>
      <c r="H78" s="6"/>
      <c r="I78" s="7"/>
      <c r="J78" s="11" t="s">
        <v>21</v>
      </c>
      <c r="K78" s="12">
        <f t="shared" ref="K78:R78" si="39">SUM(K75:K77)</f>
        <v>54.67</v>
      </c>
      <c r="L78" s="12">
        <f t="shared" si="39"/>
        <v>41.04</v>
      </c>
      <c r="M78" s="12">
        <f t="shared" si="39"/>
        <v>1.74</v>
      </c>
      <c r="N78" s="12">
        <f t="shared" si="39"/>
        <v>97.449999999999989</v>
      </c>
      <c r="O78" s="12">
        <f t="shared" si="39"/>
        <v>90.37</v>
      </c>
      <c r="P78" s="12">
        <f t="shared" si="39"/>
        <v>0</v>
      </c>
      <c r="Q78" s="13">
        <v>188</v>
      </c>
      <c r="R78" s="13">
        <f t="shared" si="39"/>
        <v>4575.4000000000005</v>
      </c>
      <c r="S78" s="12">
        <v>30286.5</v>
      </c>
      <c r="T78" s="8" t="s">
        <v>64</v>
      </c>
    </row>
    <row r="79" spans="2:20" customFormat="1" x14ac:dyDescent="0.25">
      <c r="B79" s="6"/>
      <c r="C79" s="7"/>
      <c r="D79" s="6"/>
      <c r="E79" s="6"/>
      <c r="F79" s="6"/>
      <c r="G79" s="7"/>
      <c r="H79" s="6"/>
      <c r="I79" s="7"/>
      <c r="J79" s="11"/>
      <c r="K79" s="12"/>
      <c r="L79" s="12"/>
      <c r="M79" s="12"/>
      <c r="N79" s="12"/>
      <c r="O79" s="12"/>
      <c r="P79" s="12"/>
      <c r="Q79" s="13"/>
      <c r="R79" s="13"/>
      <c r="S79" s="12"/>
      <c r="T79" s="8"/>
    </row>
    <row r="80" spans="2:20" customFormat="1" x14ac:dyDescent="0.25">
      <c r="B80" s="6">
        <v>15</v>
      </c>
      <c r="C80" s="7" t="s">
        <v>63</v>
      </c>
      <c r="D80" s="6">
        <v>47</v>
      </c>
      <c r="E80" s="6">
        <v>4</v>
      </c>
      <c r="F80" s="6">
        <v>4</v>
      </c>
      <c r="G80" s="7">
        <v>1.7</v>
      </c>
      <c r="H80" s="6" t="s">
        <v>23</v>
      </c>
      <c r="I80" s="7" t="s">
        <v>24</v>
      </c>
      <c r="J80" s="7" t="s">
        <v>25</v>
      </c>
      <c r="K80" s="8">
        <v>6.38</v>
      </c>
      <c r="L80" s="8">
        <v>41.45</v>
      </c>
      <c r="M80" s="8">
        <v>9.0399999999999991</v>
      </c>
      <c r="N80" s="8">
        <f>SUBTOTAL(9,K80:M80)</f>
        <v>56.870000000000005</v>
      </c>
      <c r="O80" s="8">
        <v>47.56</v>
      </c>
      <c r="P80" s="8"/>
      <c r="Q80" s="8">
        <f>SUM(N80:P80)</f>
        <v>104.43</v>
      </c>
      <c r="R80" s="7">
        <v>4793.3999999999996</v>
      </c>
      <c r="S80" s="8"/>
      <c r="T80" s="8"/>
    </row>
    <row r="81" spans="2:20" customFormat="1" x14ac:dyDescent="0.25">
      <c r="B81" s="6"/>
      <c r="C81" s="7"/>
      <c r="D81" s="6"/>
      <c r="E81" s="6"/>
      <c r="F81" s="6"/>
      <c r="G81" s="7"/>
      <c r="H81" s="6" t="s">
        <v>73</v>
      </c>
      <c r="I81" s="7"/>
      <c r="J81" s="7" t="s">
        <v>74</v>
      </c>
      <c r="K81" s="8"/>
      <c r="L81" s="8">
        <v>3.74</v>
      </c>
      <c r="M81" s="8">
        <v>1.96</v>
      </c>
      <c r="N81" s="8">
        <f>SUBTOTAL(9,K81:M81)</f>
        <v>5.7</v>
      </c>
      <c r="O81" s="8">
        <v>14.97</v>
      </c>
      <c r="P81" s="8"/>
      <c r="Q81" s="8">
        <f>SUM(N81:P81)</f>
        <v>20.67</v>
      </c>
      <c r="R81" s="7">
        <v>86.6</v>
      </c>
      <c r="S81" s="8"/>
      <c r="T81" s="9"/>
    </row>
    <row r="82" spans="2:20" customFormat="1" x14ac:dyDescent="0.25">
      <c r="B82" s="6" t="s">
        <v>29</v>
      </c>
      <c r="C82" s="7"/>
      <c r="D82" s="6"/>
      <c r="E82" s="6"/>
      <c r="F82" s="6"/>
      <c r="G82" s="7"/>
      <c r="H82" s="6">
        <v>45</v>
      </c>
      <c r="I82" s="7"/>
      <c r="J82" s="7" t="s">
        <v>30</v>
      </c>
      <c r="K82" s="8">
        <v>9.9700000000000006</v>
      </c>
      <c r="L82" s="8">
        <v>68.36</v>
      </c>
      <c r="M82" s="8">
        <v>2.88</v>
      </c>
      <c r="N82" s="8">
        <f t="shared" ref="N82" si="40">SUBTOTAL(9,K82:M82)</f>
        <v>81.209999999999994</v>
      </c>
      <c r="O82" s="8">
        <v>57.93</v>
      </c>
      <c r="P82" s="8"/>
      <c r="Q82" s="8">
        <f t="shared" ref="Q82" si="41">SUM(N82:P82)</f>
        <v>139.13999999999999</v>
      </c>
      <c r="R82" s="7">
        <v>1405.7</v>
      </c>
      <c r="S82" s="8"/>
      <c r="T82" s="8"/>
    </row>
    <row r="83" spans="2:20" customFormat="1" x14ac:dyDescent="0.25">
      <c r="B83" s="6" t="s">
        <v>29</v>
      </c>
      <c r="C83" s="7"/>
      <c r="D83" s="6"/>
      <c r="E83" s="10"/>
      <c r="F83" s="10"/>
      <c r="G83" s="11"/>
      <c r="H83" s="6"/>
      <c r="I83" s="11"/>
      <c r="J83" s="11" t="s">
        <v>21</v>
      </c>
      <c r="K83" s="12">
        <f t="shared" ref="K83:R83" si="42">SUM(K80:K82)</f>
        <v>16.350000000000001</v>
      </c>
      <c r="L83" s="12">
        <f t="shared" si="42"/>
        <v>113.55000000000001</v>
      </c>
      <c r="M83" s="12">
        <f t="shared" si="42"/>
        <v>13.879999999999999</v>
      </c>
      <c r="N83" s="12">
        <f t="shared" si="42"/>
        <v>143.78</v>
      </c>
      <c r="O83" s="12">
        <f t="shared" si="42"/>
        <v>120.46000000000001</v>
      </c>
      <c r="P83" s="12">
        <f t="shared" si="42"/>
        <v>0</v>
      </c>
      <c r="Q83" s="13">
        <v>264</v>
      </c>
      <c r="R83" s="13">
        <f t="shared" si="42"/>
        <v>6285.7</v>
      </c>
      <c r="S83" s="12">
        <v>42681.94</v>
      </c>
      <c r="T83" s="8" t="s">
        <v>64</v>
      </c>
    </row>
    <row r="84" spans="2:20" customFormat="1" x14ac:dyDescent="0.25">
      <c r="B84" s="6"/>
      <c r="C84" s="7"/>
      <c r="D84" s="6"/>
      <c r="E84" s="10"/>
      <c r="F84" s="10"/>
      <c r="G84" s="11"/>
      <c r="H84" s="6"/>
      <c r="I84" s="11"/>
      <c r="J84" s="11"/>
      <c r="K84" s="12"/>
      <c r="L84" s="12"/>
      <c r="M84" s="12"/>
      <c r="N84" s="12"/>
      <c r="O84" s="12"/>
      <c r="P84" s="12"/>
      <c r="Q84" s="13"/>
      <c r="R84" s="13"/>
      <c r="S84" s="12"/>
      <c r="T84" s="8"/>
    </row>
    <row r="85" spans="2:20" customFormat="1" x14ac:dyDescent="0.25">
      <c r="B85" s="6">
        <v>16</v>
      </c>
      <c r="C85" s="7" t="s">
        <v>63</v>
      </c>
      <c r="D85" s="6">
        <v>47</v>
      </c>
      <c r="E85" s="6">
        <v>5</v>
      </c>
      <c r="F85" s="6">
        <v>5</v>
      </c>
      <c r="G85" s="7">
        <v>1.7</v>
      </c>
      <c r="H85" s="6" t="s">
        <v>23</v>
      </c>
      <c r="I85" s="7" t="s">
        <v>24</v>
      </c>
      <c r="J85" s="7" t="s">
        <v>25</v>
      </c>
      <c r="K85" s="8">
        <v>2.59</v>
      </c>
      <c r="L85" s="8">
        <v>17.05</v>
      </c>
      <c r="M85" s="8">
        <v>3.03</v>
      </c>
      <c r="N85" s="8">
        <f t="shared" ref="N85:N88" si="43">SUBTOTAL(9,K85:M85)</f>
        <v>22.67</v>
      </c>
      <c r="O85" s="8">
        <v>17.54</v>
      </c>
      <c r="P85" s="8"/>
      <c r="Q85" s="8">
        <f t="shared" ref="Q85:Q88" si="44">SUM(N85:P85)</f>
        <v>40.21</v>
      </c>
      <c r="R85" s="15">
        <v>1926.2</v>
      </c>
      <c r="S85" s="8"/>
      <c r="T85" s="8"/>
    </row>
    <row r="86" spans="2:20" customFormat="1" x14ac:dyDescent="0.25">
      <c r="B86" s="6"/>
      <c r="C86" s="7"/>
      <c r="D86" s="6"/>
      <c r="E86" s="6"/>
      <c r="F86" s="6"/>
      <c r="G86" s="7"/>
      <c r="H86" s="6" t="s">
        <v>75</v>
      </c>
      <c r="I86" s="7"/>
      <c r="J86" s="7" t="s">
        <v>36</v>
      </c>
      <c r="K86" s="8"/>
      <c r="L86" s="8"/>
      <c r="M86" s="8"/>
      <c r="N86" s="8">
        <f t="shared" si="43"/>
        <v>0</v>
      </c>
      <c r="O86" s="8"/>
      <c r="P86" s="8"/>
      <c r="Q86" s="8">
        <f t="shared" si="44"/>
        <v>0</v>
      </c>
      <c r="R86" s="15"/>
      <c r="S86" s="8"/>
      <c r="T86" s="8"/>
    </row>
    <row r="87" spans="2:20" customFormat="1" x14ac:dyDescent="0.25">
      <c r="B87" s="6"/>
      <c r="C87" s="7"/>
      <c r="D87" s="6"/>
      <c r="E87" s="6"/>
      <c r="F87" s="6"/>
      <c r="G87" s="7"/>
      <c r="H87" s="6">
        <v>45</v>
      </c>
      <c r="I87" s="7"/>
      <c r="J87" s="7" t="s">
        <v>28</v>
      </c>
      <c r="K87" s="8">
        <v>0.6</v>
      </c>
      <c r="L87" s="8">
        <v>4.6900000000000004</v>
      </c>
      <c r="M87" s="8">
        <v>0.92</v>
      </c>
      <c r="N87" s="8">
        <f t="shared" si="43"/>
        <v>6.21</v>
      </c>
      <c r="O87" s="8">
        <v>6.84</v>
      </c>
      <c r="P87" s="8"/>
      <c r="Q87" s="8">
        <f t="shared" si="44"/>
        <v>13.05</v>
      </c>
      <c r="R87" s="15">
        <v>305.3</v>
      </c>
      <c r="S87" s="8"/>
      <c r="T87" s="8"/>
    </row>
    <row r="88" spans="2:20" customFormat="1" x14ac:dyDescent="0.25">
      <c r="B88" s="6"/>
      <c r="C88" s="7"/>
      <c r="D88" s="6"/>
      <c r="E88" s="6"/>
      <c r="F88" s="6"/>
      <c r="G88" s="7"/>
      <c r="H88" s="6"/>
      <c r="I88" s="7"/>
      <c r="J88" s="7" t="s">
        <v>30</v>
      </c>
      <c r="K88" s="8">
        <v>5.99</v>
      </c>
      <c r="L88" s="8">
        <v>100.76</v>
      </c>
      <c r="M88" s="8">
        <v>1.29</v>
      </c>
      <c r="N88" s="8">
        <f t="shared" si="43"/>
        <v>108.04</v>
      </c>
      <c r="O88" s="8">
        <v>90.45</v>
      </c>
      <c r="P88" s="8"/>
      <c r="Q88" s="8">
        <f t="shared" si="44"/>
        <v>198.49</v>
      </c>
      <c r="R88" s="15">
        <v>1860.5</v>
      </c>
      <c r="S88" s="8"/>
      <c r="T88" s="8"/>
    </row>
    <row r="89" spans="2:20" customFormat="1" x14ac:dyDescent="0.25">
      <c r="B89" s="19"/>
      <c r="C89" s="20"/>
      <c r="D89" s="21"/>
      <c r="E89" s="21"/>
      <c r="F89" s="21"/>
      <c r="G89" s="20"/>
      <c r="H89" s="21"/>
      <c r="I89" s="20"/>
      <c r="J89" s="22" t="s">
        <v>76</v>
      </c>
      <c r="K89" s="23">
        <f t="shared" ref="K89:R89" si="45">SUM(K85:K88)</f>
        <v>9.18</v>
      </c>
      <c r="L89" s="23">
        <f t="shared" si="45"/>
        <v>122.5</v>
      </c>
      <c r="M89" s="23">
        <f t="shared" si="45"/>
        <v>5.24</v>
      </c>
      <c r="N89" s="23">
        <f t="shared" si="45"/>
        <v>136.92000000000002</v>
      </c>
      <c r="O89" s="23">
        <f t="shared" si="45"/>
        <v>114.83</v>
      </c>
      <c r="P89" s="23">
        <f t="shared" si="45"/>
        <v>0</v>
      </c>
      <c r="Q89" s="24">
        <v>252</v>
      </c>
      <c r="R89" s="23">
        <f t="shared" si="45"/>
        <v>4092</v>
      </c>
      <c r="S89" s="23">
        <v>40551.72</v>
      </c>
      <c r="T89" s="8" t="s">
        <v>64</v>
      </c>
    </row>
    <row r="90" spans="2:20" customFormat="1" x14ac:dyDescent="0.25">
      <c r="B90" s="19"/>
      <c r="C90" s="20"/>
      <c r="D90" s="21"/>
      <c r="E90" s="21"/>
      <c r="F90" s="21"/>
      <c r="G90" s="20"/>
      <c r="H90" s="21"/>
      <c r="I90" s="20"/>
      <c r="J90" s="22"/>
      <c r="K90" s="23"/>
      <c r="L90" s="23"/>
      <c r="M90" s="23"/>
      <c r="N90" s="23"/>
      <c r="O90" s="23"/>
      <c r="P90" s="23"/>
      <c r="Q90" s="24"/>
      <c r="R90" s="23"/>
      <c r="S90" s="23"/>
      <c r="T90" s="8"/>
    </row>
    <row r="91" spans="2:20" customFormat="1" x14ac:dyDescent="0.25">
      <c r="B91" s="6">
        <v>17</v>
      </c>
      <c r="C91" s="7" t="s">
        <v>63</v>
      </c>
      <c r="D91" s="6">
        <v>69</v>
      </c>
      <c r="E91" s="6">
        <v>39</v>
      </c>
      <c r="F91" s="6">
        <v>2</v>
      </c>
      <c r="G91" s="7">
        <v>3.5</v>
      </c>
      <c r="H91" s="6" t="s">
        <v>23</v>
      </c>
      <c r="I91" s="7" t="s">
        <v>24</v>
      </c>
      <c r="J91" s="7" t="s">
        <v>25</v>
      </c>
      <c r="K91" s="8">
        <v>26.86</v>
      </c>
      <c r="L91" s="8">
        <v>68</v>
      </c>
      <c r="M91" s="8">
        <v>3.85</v>
      </c>
      <c r="N91" s="8">
        <f t="shared" ref="N91:N93" si="46">SUBTOTAL(9,K91:M91)</f>
        <v>98.71</v>
      </c>
      <c r="O91" s="8">
        <v>146.66999999999999</v>
      </c>
      <c r="P91" s="8"/>
      <c r="Q91" s="8">
        <f t="shared" ref="Q91:Q93" si="47">SUM(N91:P91)</f>
        <v>245.38</v>
      </c>
      <c r="R91" s="15">
        <v>9733.6</v>
      </c>
      <c r="S91" s="8"/>
      <c r="T91" s="8"/>
    </row>
    <row r="92" spans="2:20" customFormat="1" x14ac:dyDescent="0.25">
      <c r="B92" s="6" t="s">
        <v>29</v>
      </c>
      <c r="C92" s="7"/>
      <c r="D92" s="6"/>
      <c r="E92" s="6"/>
      <c r="F92" s="6"/>
      <c r="G92" s="7"/>
      <c r="H92" s="6" t="s">
        <v>77</v>
      </c>
      <c r="I92" s="7"/>
      <c r="J92" s="7" t="s">
        <v>30</v>
      </c>
      <c r="K92" s="8">
        <v>87.22</v>
      </c>
      <c r="L92" s="8">
        <v>116.18</v>
      </c>
      <c r="M92" s="8">
        <v>1.04</v>
      </c>
      <c r="N92" s="8">
        <f t="shared" si="46"/>
        <v>204.44</v>
      </c>
      <c r="O92" s="8">
        <v>189.13</v>
      </c>
      <c r="P92" s="8"/>
      <c r="Q92" s="8">
        <f t="shared" si="47"/>
        <v>393.57</v>
      </c>
      <c r="R92" s="15">
        <v>3933.3</v>
      </c>
      <c r="S92" s="8"/>
      <c r="T92" s="8"/>
    </row>
    <row r="93" spans="2:20" customFormat="1" x14ac:dyDescent="0.25">
      <c r="B93" s="6" t="s">
        <v>29</v>
      </c>
      <c r="C93" s="7"/>
      <c r="D93" s="6"/>
      <c r="E93" s="6"/>
      <c r="F93" s="6"/>
      <c r="G93" s="7"/>
      <c r="H93" s="6">
        <v>45</v>
      </c>
      <c r="I93" s="7"/>
      <c r="J93" s="7" t="s">
        <v>28</v>
      </c>
      <c r="K93" s="8"/>
      <c r="L93" s="8"/>
      <c r="M93" s="8"/>
      <c r="N93" s="8">
        <f t="shared" si="46"/>
        <v>0</v>
      </c>
      <c r="O93" s="8"/>
      <c r="P93" s="8"/>
      <c r="Q93" s="8">
        <f t="shared" si="47"/>
        <v>0</v>
      </c>
      <c r="R93" s="15"/>
      <c r="S93" s="8"/>
      <c r="T93" s="8"/>
    </row>
    <row r="94" spans="2:20" customFormat="1" x14ac:dyDescent="0.25">
      <c r="B94" s="6" t="s">
        <v>29</v>
      </c>
      <c r="C94" s="7"/>
      <c r="D94" s="6"/>
      <c r="E94" s="10"/>
      <c r="F94" s="10"/>
      <c r="G94" s="11"/>
      <c r="H94" s="6"/>
      <c r="I94" s="11"/>
      <c r="J94" s="11" t="s">
        <v>21</v>
      </c>
      <c r="K94" s="12">
        <f t="shared" ref="K94:R94" si="48">SUM(K91:K93)</f>
        <v>114.08</v>
      </c>
      <c r="L94" s="12">
        <f t="shared" si="48"/>
        <v>184.18</v>
      </c>
      <c r="M94" s="12">
        <f t="shared" si="48"/>
        <v>4.8900000000000006</v>
      </c>
      <c r="N94" s="12">
        <f t="shared" si="48"/>
        <v>303.14999999999998</v>
      </c>
      <c r="O94" s="12">
        <f t="shared" si="48"/>
        <v>335.79999999999995</v>
      </c>
      <c r="P94" s="12">
        <f t="shared" si="48"/>
        <v>0</v>
      </c>
      <c r="Q94" s="13">
        <v>639</v>
      </c>
      <c r="R94" s="13">
        <f t="shared" si="48"/>
        <v>13666.900000000001</v>
      </c>
      <c r="S94" s="12">
        <v>88562.16</v>
      </c>
      <c r="T94" s="8" t="s">
        <v>69</v>
      </c>
    </row>
    <row r="95" spans="2:20" customFormat="1" x14ac:dyDescent="0.25">
      <c r="B95" s="6"/>
      <c r="C95" s="7"/>
      <c r="D95" s="6"/>
      <c r="E95" s="10"/>
      <c r="F95" s="10"/>
      <c r="G95" s="11"/>
      <c r="H95" s="6"/>
      <c r="I95" s="11"/>
      <c r="J95" s="11"/>
      <c r="K95" s="12"/>
      <c r="L95" s="12"/>
      <c r="M95" s="12"/>
      <c r="N95" s="12"/>
      <c r="O95" s="12"/>
      <c r="P95" s="12"/>
      <c r="Q95" s="13"/>
      <c r="R95" s="13"/>
      <c r="S95" s="12"/>
      <c r="T95" s="8"/>
    </row>
    <row r="96" spans="2:20" customFormat="1" x14ac:dyDescent="0.25">
      <c r="B96" s="6">
        <v>18</v>
      </c>
      <c r="C96" s="7" t="s">
        <v>51</v>
      </c>
      <c r="D96" s="6">
        <v>67</v>
      </c>
      <c r="E96" s="6">
        <v>23</v>
      </c>
      <c r="F96" s="6">
        <v>1</v>
      </c>
      <c r="G96" s="7">
        <v>2.7</v>
      </c>
      <c r="H96" s="6" t="s">
        <v>23</v>
      </c>
      <c r="I96" s="7" t="s">
        <v>24</v>
      </c>
      <c r="J96" s="7" t="s">
        <v>25</v>
      </c>
      <c r="K96" s="8">
        <v>15.1</v>
      </c>
      <c r="L96" s="8">
        <v>44.94</v>
      </c>
      <c r="M96" s="8">
        <v>11.4</v>
      </c>
      <c r="N96" s="8">
        <f t="shared" ref="N96:N100" si="49">SUBTOTAL(9,K96:M96)</f>
        <v>71.44</v>
      </c>
      <c r="O96" s="8">
        <v>108.73</v>
      </c>
      <c r="P96" s="8"/>
      <c r="Q96" s="8">
        <f t="shared" ref="Q96:Q100" si="50">SUM(N96:P96)</f>
        <v>180.17000000000002</v>
      </c>
      <c r="R96" s="15">
        <v>6572</v>
      </c>
      <c r="S96" s="8"/>
      <c r="T96" s="8"/>
    </row>
    <row r="97" spans="2:20" customFormat="1" x14ac:dyDescent="0.25">
      <c r="B97" s="6"/>
      <c r="C97" s="7"/>
      <c r="D97" s="6"/>
      <c r="E97" s="6"/>
      <c r="F97" s="6"/>
      <c r="G97" s="7"/>
      <c r="H97" s="6" t="s">
        <v>78</v>
      </c>
      <c r="I97" s="7"/>
      <c r="J97" s="7" t="s">
        <v>36</v>
      </c>
      <c r="K97" s="8">
        <v>0.59</v>
      </c>
      <c r="L97" s="8">
        <v>2.79</v>
      </c>
      <c r="M97" s="8">
        <v>0.08</v>
      </c>
      <c r="N97" s="8">
        <f t="shared" si="49"/>
        <v>3.46</v>
      </c>
      <c r="O97" s="8">
        <v>8.3699999999999992</v>
      </c>
      <c r="P97" s="8"/>
      <c r="Q97" s="8">
        <f t="shared" si="50"/>
        <v>11.829999999999998</v>
      </c>
      <c r="R97" s="15">
        <v>2459</v>
      </c>
      <c r="S97" s="8"/>
      <c r="T97" s="8"/>
    </row>
    <row r="98" spans="2:20" customFormat="1" x14ac:dyDescent="0.25">
      <c r="B98" s="6"/>
      <c r="C98" s="7"/>
      <c r="D98" s="6"/>
      <c r="E98" s="6"/>
      <c r="F98" s="6"/>
      <c r="G98" s="7"/>
      <c r="H98" s="6">
        <v>65</v>
      </c>
      <c r="I98" s="7"/>
      <c r="J98" s="7" t="s">
        <v>79</v>
      </c>
      <c r="K98" s="8"/>
      <c r="L98" s="8"/>
      <c r="M98" s="8"/>
      <c r="N98" s="8">
        <f t="shared" si="49"/>
        <v>0</v>
      </c>
      <c r="O98" s="8">
        <v>6.83</v>
      </c>
      <c r="P98" s="8"/>
      <c r="Q98" s="8">
        <f t="shared" si="50"/>
        <v>6.83</v>
      </c>
      <c r="R98" s="15">
        <v>182</v>
      </c>
      <c r="S98" s="8"/>
      <c r="T98" s="8"/>
    </row>
    <row r="99" spans="2:20" customFormat="1" x14ac:dyDescent="0.25">
      <c r="B99" s="6"/>
      <c r="C99" s="7"/>
      <c r="D99" s="6"/>
      <c r="E99" s="6"/>
      <c r="F99" s="6"/>
      <c r="G99" s="7"/>
      <c r="H99" s="6"/>
      <c r="I99" s="7"/>
      <c r="J99" s="7" t="s">
        <v>30</v>
      </c>
      <c r="K99" s="8">
        <v>15.07</v>
      </c>
      <c r="L99" s="8">
        <v>34.380000000000003</v>
      </c>
      <c r="M99" s="8"/>
      <c r="N99" s="8">
        <f t="shared" si="49"/>
        <v>49.45</v>
      </c>
      <c r="O99" s="8">
        <v>70.430000000000007</v>
      </c>
      <c r="P99" s="8"/>
      <c r="Q99" s="8">
        <f t="shared" si="50"/>
        <v>119.88000000000001</v>
      </c>
      <c r="R99" s="15">
        <v>936</v>
      </c>
      <c r="S99" s="8"/>
      <c r="T99" s="8"/>
    </row>
    <row r="100" spans="2:20" customFormat="1" x14ac:dyDescent="0.25">
      <c r="B100" s="25"/>
      <c r="C100" s="7"/>
      <c r="D100" s="6"/>
      <c r="E100" s="6"/>
      <c r="F100" s="6"/>
      <c r="G100" s="7"/>
      <c r="H100" s="6"/>
      <c r="I100" s="7"/>
      <c r="J100" s="7" t="s">
        <v>47</v>
      </c>
      <c r="K100" s="8">
        <v>3.15</v>
      </c>
      <c r="L100" s="8">
        <v>9.31</v>
      </c>
      <c r="M100" s="8">
        <v>2.0699999999999998</v>
      </c>
      <c r="N100" s="8">
        <f t="shared" si="49"/>
        <v>14.530000000000001</v>
      </c>
      <c r="O100" s="8">
        <v>25.92</v>
      </c>
      <c r="P100" s="8"/>
      <c r="Q100" s="8">
        <f t="shared" si="50"/>
        <v>40.450000000000003</v>
      </c>
      <c r="R100" s="15">
        <v>762</v>
      </c>
      <c r="S100" s="8"/>
      <c r="T100" s="8"/>
    </row>
    <row r="101" spans="2:20" customFormat="1" x14ac:dyDescent="0.25">
      <c r="B101" s="19"/>
      <c r="C101" s="20"/>
      <c r="D101" s="21"/>
      <c r="E101" s="21"/>
      <c r="F101" s="21"/>
      <c r="G101" s="20"/>
      <c r="H101" s="21"/>
      <c r="I101" s="20"/>
      <c r="J101" s="22" t="s">
        <v>76</v>
      </c>
      <c r="K101" s="23">
        <f t="shared" ref="K101:P101" si="51">SUM(K96:K100)</f>
        <v>33.909999999999997</v>
      </c>
      <c r="L101" s="23">
        <f t="shared" si="51"/>
        <v>91.42</v>
      </c>
      <c r="M101" s="23">
        <f t="shared" si="51"/>
        <v>13.55</v>
      </c>
      <c r="N101" s="23">
        <f t="shared" si="51"/>
        <v>138.88</v>
      </c>
      <c r="O101" s="23">
        <f t="shared" si="51"/>
        <v>220.28000000000003</v>
      </c>
      <c r="P101" s="23">
        <f t="shared" si="51"/>
        <v>0</v>
      </c>
      <c r="Q101" s="24">
        <v>359</v>
      </c>
      <c r="R101" s="23">
        <f>SUM(R96:R100)</f>
        <v>10911</v>
      </c>
      <c r="S101" s="22">
        <v>78340.98</v>
      </c>
      <c r="T101" s="8" t="s">
        <v>55</v>
      </c>
    </row>
    <row r="102" spans="2:20" customFormat="1" x14ac:dyDescent="0.25">
      <c r="B102" s="6"/>
      <c r="C102" s="11"/>
      <c r="D102" s="10" t="s">
        <v>80</v>
      </c>
      <c r="E102" s="10"/>
      <c r="F102" s="10"/>
      <c r="G102" s="11">
        <f>SUM(G96+G91+G85+G80+G75+G70+G65+G60+G55+G49+G44+G37+G31+G27+G22+G17+G12+G7)</f>
        <v>43.499999999999993</v>
      </c>
      <c r="H102" s="6"/>
      <c r="I102" s="11"/>
      <c r="J102" s="11"/>
      <c r="K102" s="11">
        <f t="shared" ref="K102:S102" si="52">SUM(K101+K94+K89+K83+K78+K73+K68+K63+K58+K53+K47+K42+K35+K29+K25+K20+K15+K10)</f>
        <v>1294.4499999999998</v>
      </c>
      <c r="L102" s="11">
        <f t="shared" si="52"/>
        <v>2337.65</v>
      </c>
      <c r="M102" s="11">
        <f t="shared" si="52"/>
        <v>134.37</v>
      </c>
      <c r="N102" s="11">
        <f t="shared" si="52"/>
        <v>3766.47</v>
      </c>
      <c r="O102" s="11">
        <f t="shared" si="52"/>
        <v>4310.71</v>
      </c>
      <c r="P102" s="11">
        <f t="shared" si="52"/>
        <v>0</v>
      </c>
      <c r="Q102" s="11">
        <f t="shared" si="52"/>
        <v>8077</v>
      </c>
      <c r="R102" s="11">
        <f t="shared" si="52"/>
        <v>210944.9</v>
      </c>
      <c r="S102" s="11">
        <f t="shared" si="52"/>
        <v>1151612.3300000003</v>
      </c>
      <c r="T102" s="12"/>
    </row>
    <row r="105" spans="2:20" customFormat="1" x14ac:dyDescent="0.25">
      <c r="B105" s="19"/>
      <c r="C105" s="19"/>
      <c r="D105" s="26"/>
      <c r="E105" s="27"/>
      <c r="F105" s="27"/>
      <c r="G105" s="27" t="s">
        <v>81</v>
      </c>
      <c r="H105" s="26"/>
      <c r="I105" s="26"/>
      <c r="J105" s="26"/>
      <c r="K105" s="28"/>
      <c r="L105" s="27"/>
      <c r="M105" s="27"/>
      <c r="N105" s="27"/>
      <c r="O105" s="27"/>
      <c r="P105" s="26" t="s">
        <v>82</v>
      </c>
      <c r="Q105" s="27"/>
      <c r="R105" s="27"/>
      <c r="S105" s="29"/>
      <c r="T105" s="29"/>
    </row>
    <row r="106" spans="2:20" customFormat="1" x14ac:dyDescent="0.25">
      <c r="B106" s="19"/>
      <c r="C106" s="19"/>
      <c r="D106" s="26"/>
      <c r="E106" s="27"/>
      <c r="F106" s="27"/>
      <c r="G106" s="27"/>
      <c r="H106" s="26"/>
      <c r="I106" s="26"/>
      <c r="J106" s="26"/>
      <c r="K106" s="28"/>
      <c r="L106" s="27"/>
      <c r="M106" s="27"/>
      <c r="N106" s="27"/>
      <c r="O106" s="27"/>
      <c r="P106" s="27"/>
      <c r="Q106" s="27"/>
      <c r="R106" s="27"/>
      <c r="S106" s="29"/>
      <c r="T106" s="29"/>
    </row>
    <row r="107" spans="2:20" customFormat="1" x14ac:dyDescent="0.25">
      <c r="B107" s="19"/>
      <c r="C107" s="30"/>
      <c r="D107" s="36"/>
      <c r="E107" s="36"/>
      <c r="F107" s="36"/>
      <c r="G107" s="37"/>
      <c r="H107" s="36"/>
      <c r="I107" s="37"/>
      <c r="J107" s="37"/>
      <c r="K107" s="29"/>
      <c r="L107" s="29"/>
      <c r="M107" s="29"/>
      <c r="N107" s="29"/>
      <c r="O107" s="29"/>
      <c r="P107" s="29"/>
      <c r="Q107" s="29"/>
      <c r="R107" s="29"/>
      <c r="S107" s="29"/>
      <c r="T107" s="29"/>
    </row>
    <row r="108" spans="2:20" customFormat="1" x14ac:dyDescent="0.25">
      <c r="B108" s="19"/>
      <c r="C108" s="30"/>
      <c r="D108" s="36"/>
      <c r="E108" s="36"/>
      <c r="F108" s="36"/>
      <c r="G108" s="37"/>
      <c r="H108" s="19"/>
      <c r="I108" s="30"/>
      <c r="J108" s="30"/>
      <c r="K108" s="29"/>
      <c r="L108" s="29"/>
      <c r="M108" s="38"/>
      <c r="N108" s="38"/>
      <c r="O108" s="38"/>
      <c r="P108" s="29"/>
      <c r="Q108" s="29"/>
      <c r="R108" s="29"/>
      <c r="S108" s="29"/>
      <c r="T108" s="29"/>
    </row>
    <row r="133" spans="4:15" customFormat="1" x14ac:dyDescent="0.25">
      <c r="D133" s="36"/>
      <c r="E133" s="36"/>
      <c r="F133" s="36"/>
      <c r="G133" s="37"/>
      <c r="H133" s="36"/>
      <c r="I133" s="37"/>
      <c r="J133" s="37"/>
      <c r="K133" s="29"/>
      <c r="L133" s="29"/>
      <c r="M133" s="29"/>
      <c r="N133" s="29"/>
      <c r="O133" s="29"/>
    </row>
    <row r="134" spans="4:15" customFormat="1" x14ac:dyDescent="0.25">
      <c r="D134" s="36"/>
      <c r="E134" s="36"/>
      <c r="F134" s="36"/>
      <c r="G134" s="37"/>
      <c r="H134" s="19"/>
      <c r="I134" s="30"/>
      <c r="J134" s="30"/>
      <c r="K134" s="29"/>
      <c r="L134" s="29"/>
      <c r="M134" s="38"/>
      <c r="N134" s="38"/>
      <c r="O134" s="38"/>
    </row>
  </sheetData>
  <mergeCells count="24">
    <mergeCell ref="D133:G134"/>
    <mergeCell ref="H133:J133"/>
    <mergeCell ref="M134:O134"/>
    <mergeCell ref="J5:J6"/>
    <mergeCell ref="K5:N5"/>
    <mergeCell ref="O5:O6"/>
    <mergeCell ref="D107:G108"/>
    <mergeCell ref="H107:J107"/>
    <mergeCell ref="M108:O108"/>
    <mergeCell ref="B2:T2"/>
    <mergeCell ref="B3:T3"/>
    <mergeCell ref="B5:B6"/>
    <mergeCell ref="C5:C6"/>
    <mergeCell ref="D5:D6"/>
    <mergeCell ref="E5:E6"/>
    <mergeCell ref="F5:F6"/>
    <mergeCell ref="G5:G6"/>
    <mergeCell ref="H5:H6"/>
    <mergeCell ref="I5:I6"/>
    <mergeCell ref="S5:S6"/>
    <mergeCell ref="T5:T6"/>
    <mergeCell ref="P5:P6"/>
    <mergeCell ref="Q5:Q6"/>
    <mergeCell ref="R5:R6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М. Мосунов</dc:creator>
  <cp:lastModifiedBy>Алексей М. Мосунов</cp:lastModifiedBy>
  <cp:lastPrinted>2017-04-21T06:02:58Z</cp:lastPrinted>
  <dcterms:created xsi:type="dcterms:W3CDTF">2017-04-21T06:02:35Z</dcterms:created>
  <dcterms:modified xsi:type="dcterms:W3CDTF">2017-04-25T06:36:59Z</dcterms:modified>
</cp:coreProperties>
</file>