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G53" i="1" l="1"/>
  <c r="Q51" i="1"/>
  <c r="O51" i="1"/>
  <c r="N51" i="1"/>
  <c r="M51" i="1"/>
  <c r="L51" i="1"/>
  <c r="K51" i="1"/>
  <c r="Q48" i="1"/>
  <c r="O48" i="1"/>
  <c r="N48" i="1"/>
  <c r="M48" i="1"/>
  <c r="L48" i="1"/>
  <c r="K48" i="1"/>
  <c r="Q45" i="1"/>
  <c r="O45" i="1"/>
  <c r="M45" i="1"/>
  <c r="L45" i="1"/>
  <c r="K45" i="1"/>
  <c r="N44" i="1"/>
  <c r="N43" i="1"/>
  <c r="N42" i="1"/>
  <c r="N45" i="1" s="1"/>
  <c r="Q41" i="1"/>
  <c r="O41" i="1"/>
  <c r="M41" i="1"/>
  <c r="L41" i="1"/>
  <c r="K41" i="1"/>
  <c r="N38" i="1"/>
  <c r="N41" i="1" s="1"/>
  <c r="N37" i="1"/>
  <c r="X36" i="1"/>
  <c r="W36" i="1" s="1"/>
  <c r="V36" i="1"/>
  <c r="P36" i="1"/>
  <c r="O34" i="1"/>
  <c r="M34" i="1"/>
  <c r="L34" i="1"/>
  <c r="K34" i="1"/>
  <c r="N34" i="1" s="1"/>
  <c r="Q34" i="1" s="1"/>
  <c r="O33" i="1"/>
  <c r="O36" i="1" s="1"/>
  <c r="M33" i="1"/>
  <c r="L33" i="1"/>
  <c r="L36" i="1" s="1"/>
  <c r="K33" i="1"/>
  <c r="W32" i="1"/>
  <c r="V32" i="1"/>
  <c r="P32" i="1"/>
  <c r="O31" i="1"/>
  <c r="M31" i="1"/>
  <c r="L31" i="1"/>
  <c r="N31" i="1" s="1"/>
  <c r="Q31" i="1" s="1"/>
  <c r="K31" i="1"/>
  <c r="Q30" i="1"/>
  <c r="N30" i="1"/>
  <c r="O29" i="1"/>
  <c r="M29" i="1"/>
  <c r="M32" i="1" s="1"/>
  <c r="L29" i="1"/>
  <c r="K29" i="1"/>
  <c r="N29" i="1" s="1"/>
  <c r="Q29" i="1" s="1"/>
  <c r="O28" i="1"/>
  <c r="M28" i="1"/>
  <c r="L28" i="1"/>
  <c r="L32" i="1" s="1"/>
  <c r="K28" i="1"/>
  <c r="W27" i="1"/>
  <c r="V27" i="1"/>
  <c r="P27" i="1"/>
  <c r="O26" i="1"/>
  <c r="M26" i="1"/>
  <c r="L26" i="1"/>
  <c r="N26" i="1" s="1"/>
  <c r="Q26" i="1" s="1"/>
  <c r="K26" i="1"/>
  <c r="O25" i="1"/>
  <c r="M25" i="1"/>
  <c r="M27" i="1" s="1"/>
  <c r="L25" i="1"/>
  <c r="K25" i="1"/>
  <c r="O24" i="1"/>
  <c r="M24" i="1"/>
  <c r="L24" i="1"/>
  <c r="L27" i="1" s="1"/>
  <c r="K24" i="1"/>
  <c r="W23" i="1"/>
  <c r="V23" i="1"/>
  <c r="P23" i="1"/>
  <c r="O22" i="1"/>
  <c r="M22" i="1"/>
  <c r="L22" i="1"/>
  <c r="K22" i="1"/>
  <c r="O21" i="1"/>
  <c r="M21" i="1"/>
  <c r="L21" i="1"/>
  <c r="K21" i="1"/>
  <c r="O20" i="1"/>
  <c r="M20" i="1"/>
  <c r="L20" i="1"/>
  <c r="K20" i="1"/>
  <c r="O19" i="1"/>
  <c r="O23" i="1" s="1"/>
  <c r="M19" i="1"/>
  <c r="L19" i="1"/>
  <c r="L23" i="1" s="1"/>
  <c r="K19" i="1"/>
  <c r="W18" i="1"/>
  <c r="V18" i="1"/>
  <c r="P18" i="1"/>
  <c r="P53" i="1" s="1"/>
  <c r="O17" i="1"/>
  <c r="M17" i="1"/>
  <c r="L17" i="1"/>
  <c r="K17" i="1"/>
  <c r="N17" i="1" s="1"/>
  <c r="Q17" i="1" s="1"/>
  <c r="M16" i="1"/>
  <c r="L16" i="1"/>
  <c r="K16" i="1"/>
  <c r="N16" i="1" s="1"/>
  <c r="Q16" i="1" s="1"/>
  <c r="O15" i="1"/>
  <c r="O18" i="1" s="1"/>
  <c r="M15" i="1"/>
  <c r="L15" i="1"/>
  <c r="K15" i="1"/>
  <c r="X14" i="1"/>
  <c r="W14" i="1"/>
  <c r="V14" i="1"/>
  <c r="P14" i="1"/>
  <c r="Q13" i="1"/>
  <c r="O12" i="1"/>
  <c r="O14" i="1" s="1"/>
  <c r="M12" i="1"/>
  <c r="L12" i="1"/>
  <c r="K12" i="1"/>
  <c r="O11" i="1"/>
  <c r="M11" i="1"/>
  <c r="L11" i="1"/>
  <c r="K11" i="1"/>
  <c r="W10" i="1"/>
  <c r="V10" i="1"/>
  <c r="P10" i="1"/>
  <c r="V9" i="1"/>
  <c r="O9" i="1"/>
  <c r="M9" i="1"/>
  <c r="L9" i="1"/>
  <c r="K9" i="1"/>
  <c r="V8" i="1"/>
  <c r="O8" i="1"/>
  <c r="M8" i="1"/>
  <c r="L8" i="1"/>
  <c r="K8" i="1"/>
  <c r="V7" i="1"/>
  <c r="O7" i="1"/>
  <c r="M7" i="1"/>
  <c r="M10" i="1" s="1"/>
  <c r="L7" i="1"/>
  <c r="L10" i="1" s="1"/>
  <c r="K7" i="1"/>
  <c r="K10" i="1" s="1"/>
  <c r="O10" i="1" l="1"/>
  <c r="N25" i="1"/>
  <c r="Q25" i="1" s="1"/>
  <c r="N9" i="1"/>
  <c r="Q9" i="1" s="1"/>
  <c r="M14" i="1"/>
  <c r="K18" i="1"/>
  <c r="M23" i="1"/>
  <c r="N20" i="1"/>
  <c r="Q20" i="1" s="1"/>
  <c r="N21" i="1"/>
  <c r="Q21" i="1" s="1"/>
  <c r="O32" i="1"/>
  <c r="O53" i="1" s="1"/>
  <c r="M36" i="1"/>
  <c r="N8" i="1"/>
  <c r="Q8" i="1" s="1"/>
  <c r="L14" i="1"/>
  <c r="N12" i="1"/>
  <c r="Q12" i="1" s="1"/>
  <c r="M18" i="1"/>
  <c r="L18" i="1"/>
  <c r="L53" i="1" s="1"/>
  <c r="K23" i="1"/>
  <c r="N22" i="1"/>
  <c r="Q22" i="1" s="1"/>
  <c r="O27" i="1"/>
  <c r="K36" i="1"/>
  <c r="M53" i="1"/>
  <c r="S53" i="1"/>
  <c r="N11" i="1"/>
  <c r="K14" i="1"/>
  <c r="N24" i="1"/>
  <c r="N28" i="1"/>
  <c r="K32" i="1"/>
  <c r="N7" i="1"/>
  <c r="N19" i="1"/>
  <c r="K27" i="1"/>
  <c r="N33" i="1"/>
  <c r="N15" i="1"/>
  <c r="R53" i="1" l="1"/>
  <c r="K53" i="1"/>
  <c r="N32" i="1"/>
  <c r="Q28" i="1"/>
  <c r="Q32" i="1" s="1"/>
  <c r="Q24" i="1"/>
  <c r="Q27" i="1" s="1"/>
  <c r="N27" i="1"/>
  <c r="Q19" i="1"/>
  <c r="Q23" i="1" s="1"/>
  <c r="N23" i="1"/>
  <c r="N18" i="1"/>
  <c r="Q15" i="1"/>
  <c r="Q18" i="1" s="1"/>
  <c r="Q7" i="1"/>
  <c r="Q10" i="1" s="1"/>
  <c r="N10" i="1"/>
  <c r="N36" i="1"/>
  <c r="Q33" i="1"/>
  <c r="Q36" i="1" s="1"/>
  <c r="N14" i="1"/>
  <c r="Q11" i="1"/>
  <c r="Q14" i="1" s="1"/>
  <c r="N53" i="1" l="1"/>
  <c r="Q53" i="1"/>
</calcChain>
</file>

<file path=xl/sharedStrings.xml><?xml version="1.0" encoding="utf-8"?>
<sst xmlns="http://schemas.openxmlformats.org/spreadsheetml/2006/main" count="179" uniqueCount="84">
  <si>
    <t xml:space="preserve">ВЕДОМОСТЬ </t>
  </si>
  <si>
    <t>аукционных единиц купли-продажи лесонасаждений  для аукциона (бизнес) Черемшанского лесничества</t>
  </si>
  <si>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</si>
  <si>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</si>
  <si>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</si>
  <si>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</si>
  <si>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</si>
  <si>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</si>
  <si>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</si>
  <si>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</si>
  <si>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</si>
  <si>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</si>
  <si>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</si>
  <si>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хворост, неликвид</t>
  </si>
  <si>
    <t>Всего</t>
  </si>
  <si>
    <t>Таксовая стоимость, руб</t>
  </si>
  <si>
    <t>Аукционная цена, руб</t>
  </si>
  <si>
    <t>кадастровый номер участка</t>
  </si>
  <si>
    <t>Крупная</t>
  </si>
  <si>
    <t>Средняя</t>
  </si>
  <si>
    <t>Мелкая</t>
  </si>
  <si>
    <t>Итого</t>
  </si>
  <si>
    <t>Казанкинское</t>
  </si>
  <si>
    <t>мягколиственное</t>
  </si>
  <si>
    <t>СР</t>
  </si>
  <si>
    <t>Осина</t>
  </si>
  <si>
    <t>16:41:000000:662</t>
  </si>
  <si>
    <t>Вишнево-Полянское/11/12/Осина</t>
  </si>
  <si>
    <t/>
  </si>
  <si>
    <t>7Ос3Б+Лп+Ил</t>
  </si>
  <si>
    <t>Береза</t>
  </si>
  <si>
    <t>Вишнево-Полянское/11/12/Береза</t>
  </si>
  <si>
    <t>Липа</t>
  </si>
  <si>
    <t>Вишнево-Полянское/11/12/Липа</t>
  </si>
  <si>
    <t>Вишнево-Полянское/11/12/Итого</t>
  </si>
  <si>
    <t>Вишнево-Полянское/12/21/Осина</t>
  </si>
  <si>
    <t>Вишнево-Полянское/12/21/Береза</t>
  </si>
  <si>
    <t>Вишнево-Полянское/12/21/Итого</t>
  </si>
  <si>
    <t>34;35</t>
  </si>
  <si>
    <t>16:41:000000:1075</t>
  </si>
  <si>
    <t>Вишнево-Полянское/24/8/Осина</t>
  </si>
  <si>
    <t>10Б+Лп+Ос</t>
  </si>
  <si>
    <t>Вишнево-Полянское/24/8/Береза</t>
  </si>
  <si>
    <t>Вишнево-Полянское/24/8/Липа</t>
  </si>
  <si>
    <t>Вишнево-Полянское/24/8/Итого</t>
  </si>
  <si>
    <t>Светлогорское</t>
  </si>
  <si>
    <t xml:space="preserve">мягколиственное </t>
  </si>
  <si>
    <t>16:41:000000:645</t>
  </si>
  <si>
    <t>Восходское/46/3/Осина</t>
  </si>
  <si>
    <t>6Ос3Б1Лп+Кл</t>
  </si>
  <si>
    <t>Восходское/46/3/Береза</t>
  </si>
  <si>
    <t>Восходское/46/3/Липа</t>
  </si>
  <si>
    <t>Клен</t>
  </si>
  <si>
    <t>Восходское/46/3/Дуб</t>
  </si>
  <si>
    <t>Восходское/46/3/Итого</t>
  </si>
  <si>
    <t>Восходское/54/12/Осина</t>
  </si>
  <si>
    <t>Восходское/54/12/Береза</t>
  </si>
  <si>
    <t>Восходское/54/12/Липа</t>
  </si>
  <si>
    <t>Восходское/54/12/Итого</t>
  </si>
  <si>
    <t>Шешминское</t>
  </si>
  <si>
    <t>16:41:000000:428</t>
  </si>
  <si>
    <t>Восходское/86/10/Осина</t>
  </si>
  <si>
    <t>9Б1С</t>
  </si>
  <si>
    <t>Восходское/86/10/Береза</t>
  </si>
  <si>
    <t>Сосна</t>
  </si>
  <si>
    <t>Восходское/86/10/Липа</t>
  </si>
  <si>
    <t>Дуб</t>
  </si>
  <si>
    <t>Восходское/86/10/Дуб</t>
  </si>
  <si>
    <t>Восходское/86/10/Итого</t>
  </si>
  <si>
    <t>Мамыковское/3/10/Осина</t>
  </si>
  <si>
    <t>10Б+Лп</t>
  </si>
  <si>
    <t>Мамыковское/3/10/Береза</t>
  </si>
  <si>
    <t>Мамыковское/3/10/Итого</t>
  </si>
  <si>
    <t>16:41:00000:639</t>
  </si>
  <si>
    <t>3Ос1Б2Лп4Кл</t>
  </si>
  <si>
    <t xml:space="preserve">Береза </t>
  </si>
  <si>
    <t>8Ос1Лп1Б</t>
  </si>
  <si>
    <t>/</t>
  </si>
  <si>
    <t>ВСЕГО</t>
  </si>
  <si>
    <t>Из ведомости исключены все виды ООПТ и резервных лесов, в т.ч. для населения.</t>
  </si>
  <si>
    <t>Делянки обсчитаны по ставкам 2017 года</t>
  </si>
  <si>
    <t xml:space="preserve">инженер лесопользования </t>
  </si>
  <si>
    <t>Руководитель-лесничий</t>
  </si>
  <si>
    <t>Р.М. Мутыгуллин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</si>
</sst>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р_."/>
    <numFmt numFmtId="166" formatCode="#,##0.0"/>
  </numFmts>
  <fonts count="3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3" fontId="0" fillId="0" borderId="0" xfId="0" applyNumberFormat="1"/>
    <xf numFmtId="4" fontId="0" fillId="0" borderId="0" xfId="0" applyNumberFormat="1"/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2" fontId="2" fillId="0" borderId="0" xfId="0" applyNumberFormat="1" applyFont="1" applyFill="1" applyBorder="1" applyAlignment="1" applyProtection="1">
      <alignment horizontal="left"/>
      <protection hidden="1"/>
    </xf>
    <xf numFmtId="165" fontId="2" fillId="0" borderId="0" xfId="0" applyNumberFormat="1" applyFont="1" applyFill="1" applyBorder="1" applyAlignment="1" applyProtection="1">
      <alignment horizontal="center"/>
      <protection hidden="1"/>
    </xf>
    <xf numFmtId="2" fontId="2" fillId="0" borderId="4" xfId="0" applyNumberFormat="1" applyFont="1" applyFill="1" applyBorder="1" applyAlignment="1" applyProtection="1">
      <alignment horizontal="left"/>
      <protection hidden="1"/>
    </xf>
    <xf numFmtId="1" fontId="2" fillId="0" borderId="4" xfId="0" applyNumberFormat="1" applyFont="1" applyFill="1" applyBorder="1" applyAlignment="1" applyProtection="1">
      <alignment horizont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0" applyNumberFormat="1" applyFont="1" applyFill="1" applyBorder="1" applyAlignment="1" applyProtection="1">
      <alignment horizontal="left" wrapText="1"/>
      <protection hidden="1"/>
    </xf>
    <xf numFmtId="0" fontId="2" fillId="0" borderId="0" xfId="0" applyFont="1" applyFill="1" applyAlignment="1" applyProtection="1">
      <alignment horizontal="left" wrapText="1"/>
      <protection hidden="1"/>
    </xf>
    <xf numFmtId="2" fontId="2" fillId="0" borderId="0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Fill="1" applyBorder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right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40;&#1057;&#1063;&#1045;&#1058;%20&#1085;&#1072;&#1095;&#1072;&#1083;&#1100;&#1085;&#1086;&#1081;%20&#1094;&#1077;&#1085;&#1099;%20&#1051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ЛОТЫ"/>
      <sheetName val="Извещение"/>
    </sheetNames>
    <sheetDataSet>
      <sheetData sheetId="0">
        <row r="22">
          <cell r="B22" t="str">
            <v>Казанкинское</v>
          </cell>
          <cell r="C22" t="str">
            <v>сплошная рубка</v>
          </cell>
          <cell r="D22">
            <v>41</v>
          </cell>
          <cell r="E22">
            <v>12</v>
          </cell>
          <cell r="F22">
            <v>1</v>
          </cell>
          <cell r="G22">
            <v>2</v>
          </cell>
          <cell r="H22" t="str">
            <v>Береза</v>
          </cell>
          <cell r="I22">
            <v>0</v>
          </cell>
          <cell r="J22">
            <v>9.39</v>
          </cell>
          <cell r="K22">
            <v>11.25</v>
          </cell>
          <cell r="L22">
            <v>20.64</v>
          </cell>
          <cell r="M22">
            <v>19.98</v>
          </cell>
          <cell r="N22">
            <v>40.620000000000005</v>
          </cell>
          <cell r="O22" t="str">
            <v>Вишнево-Полянское/11/12/Береза</v>
          </cell>
        </row>
        <row r="23">
          <cell r="H23" t="str">
            <v>стоимость</v>
          </cell>
          <cell r="I23">
            <v>0</v>
          </cell>
          <cell r="J23">
            <v>803.97180000000014</v>
          </cell>
          <cell r="K23">
            <v>488.02500000000003</v>
          </cell>
          <cell r="L23">
            <v>1291.9968000000001</v>
          </cell>
          <cell r="M23">
            <v>136.863</v>
          </cell>
          <cell r="N23">
            <v>1428.8598000000002</v>
          </cell>
          <cell r="O23" t="str">
            <v>Вишнево-Полянское/11/12/стоимость</v>
          </cell>
        </row>
        <row r="24">
          <cell r="H24" t="str">
            <v>Дуб</v>
          </cell>
          <cell r="J24" t="str">
            <v/>
          </cell>
          <cell r="K24" t="str">
            <v/>
          </cell>
          <cell r="L24">
            <v>0</v>
          </cell>
          <cell r="M24" t="str">
            <v/>
          </cell>
          <cell r="N24">
            <v>0</v>
          </cell>
          <cell r="O24" t="str">
            <v>Вишнево-Полянское/11/12/Дуб</v>
          </cell>
        </row>
        <row r="25">
          <cell r="H25" t="str">
            <v>стоимость</v>
          </cell>
          <cell r="I25">
            <v>0</v>
          </cell>
          <cell r="J25" t="str">
            <v/>
          </cell>
          <cell r="K25" t="str">
            <v/>
          </cell>
          <cell r="L25">
            <v>0</v>
          </cell>
          <cell r="M25" t="str">
            <v/>
          </cell>
          <cell r="N25">
            <v>0</v>
          </cell>
          <cell r="O25" t="str">
            <v>Вишнево-Полянское/11/12/стоимость</v>
          </cell>
        </row>
        <row r="26">
          <cell r="H26" t="str">
            <v>Липа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13.94</v>
          </cell>
          <cell r="N26">
            <v>13.94</v>
          </cell>
          <cell r="O26" t="str">
            <v>Вишнево-Полянское/11/12/Липа</v>
          </cell>
        </row>
        <row r="27">
          <cell r="H27" t="str">
            <v>стоимость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19.934199999999997</v>
          </cell>
          <cell r="N27">
            <v>19.934199999999997</v>
          </cell>
          <cell r="O27" t="str">
            <v>Вишнево-Полянское/11/12/стоимость</v>
          </cell>
        </row>
        <row r="28">
          <cell r="H28" t="str">
            <v>Ольха черная</v>
          </cell>
          <cell r="J28" t="str">
            <v/>
          </cell>
          <cell r="K28" t="str">
            <v/>
          </cell>
          <cell r="L28">
            <v>0</v>
          </cell>
          <cell r="M28" t="str">
            <v/>
          </cell>
          <cell r="N28">
            <v>0</v>
          </cell>
          <cell r="O28" t="str">
            <v>Вишнево-Полянское/11/12/Ольха черная</v>
          </cell>
        </row>
        <row r="29">
          <cell r="H29" t="str">
            <v>стоимость</v>
          </cell>
          <cell r="I29">
            <v>0</v>
          </cell>
          <cell r="J29" t="str">
            <v/>
          </cell>
          <cell r="K29" t="str">
            <v/>
          </cell>
          <cell r="L29">
            <v>0</v>
          </cell>
          <cell r="M29" t="str">
            <v/>
          </cell>
          <cell r="N29">
            <v>0</v>
          </cell>
          <cell r="O29" t="str">
            <v>Вишнево-Полянское/11/12/стоимость</v>
          </cell>
        </row>
        <row r="30">
          <cell r="H30" t="str">
            <v>Осина</v>
          </cell>
          <cell r="I30">
            <v>17.93</v>
          </cell>
          <cell r="J30">
            <v>100.23</v>
          </cell>
          <cell r="K30">
            <v>31.12</v>
          </cell>
          <cell r="L30">
            <v>149.28</v>
          </cell>
          <cell r="M30">
            <v>169.29</v>
          </cell>
          <cell r="N30">
            <v>318.57</v>
          </cell>
          <cell r="O30" t="str">
            <v>Вишнево-Полянское/11/12/Осина</v>
          </cell>
        </row>
        <row r="31">
          <cell r="H31" t="str">
            <v>стоимость</v>
          </cell>
          <cell r="I31">
            <v>409.34189999999995</v>
          </cell>
          <cell r="J31">
            <v>1745.0043000000001</v>
          </cell>
          <cell r="K31">
            <v>275.41199999999998</v>
          </cell>
          <cell r="L31">
            <v>2429.7581999999998</v>
          </cell>
          <cell r="M31">
            <v>96.495299999999986</v>
          </cell>
          <cell r="N31">
            <v>2526.2534999999998</v>
          </cell>
          <cell r="O31" t="str">
            <v>Вишнево-Полянское/11/12/стоимость</v>
          </cell>
        </row>
        <row r="32">
          <cell r="H32" t="str">
            <v>итого куб.м</v>
          </cell>
          <cell r="I32">
            <v>17.930000000000007</v>
          </cell>
          <cell r="J32">
            <v>109.61999999999989</v>
          </cell>
          <cell r="K32">
            <v>42.370000000000005</v>
          </cell>
          <cell r="L32">
            <v>169.9199999999999</v>
          </cell>
          <cell r="M32">
            <v>203.21</v>
          </cell>
          <cell r="N32">
            <v>373.12999999999988</v>
          </cell>
          <cell r="O32" t="str">
            <v>Вишнево-Полянское/11/12/итого куб.м</v>
          </cell>
        </row>
        <row r="33">
          <cell r="H33" t="str">
            <v>стоимость, руб</v>
          </cell>
          <cell r="I33">
            <v>409.34189999999995</v>
          </cell>
          <cell r="J33">
            <v>2548.9761000000003</v>
          </cell>
          <cell r="K33">
            <v>763.43700000000001</v>
          </cell>
          <cell r="L33">
            <v>3721.7550000000001</v>
          </cell>
          <cell r="M33">
            <v>253.29249999999999</v>
          </cell>
          <cell r="N33">
            <v>3975.0475000000001</v>
          </cell>
          <cell r="O33" t="str">
            <v>Вишнево-Полянское/11/12/стоимость, руб</v>
          </cell>
        </row>
        <row r="35">
          <cell r="B35" t="str">
            <v>Реквизиты для оплаты</v>
          </cell>
        </row>
        <row r="36">
          <cell r="B36" t="str">
            <v>отделение НБ РТ Банка России г. Казань</v>
          </cell>
        </row>
        <row r="37">
          <cell r="B37" t="str">
            <v>БИК 049205001</v>
          </cell>
        </row>
        <row r="38">
          <cell r="B38" t="str">
            <v>Счет № 40101810800000010001</v>
          </cell>
        </row>
        <row r="39">
          <cell r="B39" t="str">
            <v>ИНН 1660098481 КПП 165701001</v>
          </cell>
        </row>
        <row r="40">
          <cell r="B40" t="str">
            <v>Управление Федерального казначейства по Республике Татарстан</v>
          </cell>
        </row>
        <row r="41">
          <cell r="B41" t="str">
            <v xml:space="preserve">(Министерство лесного хозяйства Республики Татарстан) </v>
          </cell>
        </row>
        <row r="42">
          <cell r="B42" t="str">
            <v>КБК-  053 1 12 04011 016000 120</v>
          </cell>
        </row>
        <row r="43">
          <cell r="B43" t="str">
            <v>ОКТМО – 92646000</v>
          </cell>
        </row>
        <row r="45">
          <cell r="B45" t="str">
            <v>Продавец</v>
          </cell>
          <cell r="J45" t="str">
            <v>Покупатель</v>
          </cell>
        </row>
        <row r="46">
          <cell r="B46" t="str">
            <v>Назиров А.А.</v>
          </cell>
        </row>
        <row r="47">
          <cell r="B47" t="str">
            <v>(фамилия, имя, отчество)</v>
          </cell>
          <cell r="J47" t="str">
            <v>(фамилия, имя, отчество)</v>
          </cell>
        </row>
        <row r="50">
          <cell r="B50" t="str">
            <v>(подпись)</v>
          </cell>
          <cell r="J50" t="str">
            <v>(подпись)</v>
          </cell>
        </row>
        <row r="52">
          <cell r="B52" t="str">
            <v>М.П.</v>
          </cell>
          <cell r="J52" t="str">
            <v>М.П.</v>
          </cell>
        </row>
        <row r="54">
          <cell r="N54" t="str">
            <v>Приложение №3</v>
          </cell>
        </row>
        <row r="55">
          <cell r="N55" t="str">
            <v>к Договору</v>
          </cell>
        </row>
        <row r="56">
          <cell r="N56" t="str">
            <v>купли-продажи лесных насаждений</v>
          </cell>
        </row>
        <row r="58">
          <cell r="C58" t="str">
            <v>РАСЧЕТ</v>
          </cell>
        </row>
        <row r="59">
          <cell r="C59" t="str">
            <v>платы по договору купли-продажи лесных насаждений</v>
          </cell>
        </row>
        <row r="60">
          <cell r="B60" t="str">
            <v>___________________</v>
          </cell>
          <cell r="L60" t="str">
            <v>"____"_______________20_____г</v>
          </cell>
        </row>
        <row r="62">
          <cell r="B62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63">
          <cell r="B63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64">
          <cell r="B64" t="str">
            <v>с учетом коэффициента 1,51 на 2017 год (постановление Правительства РФ от 14.12.2016г № 1350)</v>
          </cell>
        </row>
        <row r="67">
          <cell r="B67" t="str">
            <v>Участковое лесничество</v>
          </cell>
          <cell r="C67" t="str">
            <v>Вид рубки</v>
          </cell>
          <cell r="D67" t="str">
            <v>№ квартала</v>
          </cell>
          <cell r="E67" t="str">
            <v>№ выдела</v>
          </cell>
          <cell r="F67" t="str">
            <v>№ делянки</v>
          </cell>
          <cell r="G67" t="str">
            <v>Площадь,га</v>
          </cell>
          <cell r="H67" t="str">
            <v>Порода</v>
          </cell>
          <cell r="I67" t="str">
            <v>Деловая древесина</v>
          </cell>
          <cell r="M67" t="str">
            <v>Дрова</v>
          </cell>
          <cell r="N67" t="str">
            <v>Всего, куб.м</v>
          </cell>
        </row>
        <row r="68">
          <cell r="I68" t="str">
            <v>крупная</v>
          </cell>
          <cell r="J68" t="str">
            <v>средняя</v>
          </cell>
          <cell r="K68" t="str">
            <v>мелкая</v>
          </cell>
          <cell r="L68" t="str">
            <v>итого</v>
          </cell>
        </row>
        <row r="69">
          <cell r="B69" t="str">
            <v>ставки 2017 г.</v>
          </cell>
          <cell r="H69" t="str">
            <v>Береза</v>
          </cell>
          <cell r="I69">
            <v>120.15</v>
          </cell>
          <cell r="J69">
            <v>85.62</v>
          </cell>
          <cell r="K69">
            <v>43.38</v>
          </cell>
          <cell r="M69">
            <v>6.85</v>
          </cell>
        </row>
        <row r="70">
          <cell r="H70" t="str">
            <v>Дуб</v>
          </cell>
          <cell r="I70">
            <v>898.69</v>
          </cell>
          <cell r="J70">
            <v>642.13</v>
          </cell>
          <cell r="K70">
            <v>323.07</v>
          </cell>
          <cell r="M70">
            <v>27.97</v>
          </cell>
        </row>
        <row r="71">
          <cell r="H71" t="str">
            <v>Липа</v>
          </cell>
          <cell r="I71">
            <v>71.349999999999994</v>
          </cell>
          <cell r="J71">
            <v>51.94</v>
          </cell>
          <cell r="K71">
            <v>26.54</v>
          </cell>
          <cell r="M71">
            <v>1.43</v>
          </cell>
        </row>
        <row r="72">
          <cell r="H72" t="str">
            <v>Ольха черная</v>
          </cell>
          <cell r="I72">
            <v>71.349999999999994</v>
          </cell>
          <cell r="J72">
            <v>51.94</v>
          </cell>
          <cell r="K72">
            <v>26.54</v>
          </cell>
          <cell r="M72">
            <v>1.43</v>
          </cell>
        </row>
        <row r="73">
          <cell r="H73" t="str">
            <v>Осина</v>
          </cell>
          <cell r="I73">
            <v>22.83</v>
          </cell>
          <cell r="J73">
            <v>17.41</v>
          </cell>
          <cell r="K73">
            <v>8.85</v>
          </cell>
          <cell r="M73">
            <v>0.56999999999999995</v>
          </cell>
        </row>
        <row r="74">
          <cell r="B74" t="str">
            <v>Казанкинское</v>
          </cell>
          <cell r="C74" t="str">
            <v>сплошная рубка</v>
          </cell>
          <cell r="D74">
            <v>41</v>
          </cell>
          <cell r="E74">
            <v>12</v>
          </cell>
          <cell r="F74">
            <v>2</v>
          </cell>
          <cell r="G74">
            <v>2.4</v>
          </cell>
          <cell r="H74" t="str">
            <v>Береза</v>
          </cell>
          <cell r="I74">
            <v>0.74</v>
          </cell>
          <cell r="J74">
            <v>14.86</v>
          </cell>
          <cell r="K74">
            <v>14.56</v>
          </cell>
          <cell r="L74">
            <v>30.16</v>
          </cell>
          <cell r="M74">
            <v>27.42</v>
          </cell>
          <cell r="N74">
            <v>57.58</v>
          </cell>
          <cell r="O74" t="str">
            <v>Вишнево-Полянское/12/21/Береза</v>
          </cell>
        </row>
        <row r="75">
          <cell r="H75" t="str">
            <v>стоимость</v>
          </cell>
          <cell r="I75">
            <v>88.911000000000001</v>
          </cell>
          <cell r="J75">
            <v>1272.3132000000001</v>
          </cell>
          <cell r="K75">
            <v>631.61280000000011</v>
          </cell>
          <cell r="L75">
            <v>1992.8370000000002</v>
          </cell>
          <cell r="M75">
            <v>187.827</v>
          </cell>
          <cell r="N75">
            <v>2180.6640000000002</v>
          </cell>
          <cell r="O75" t="str">
            <v>Вишнево-Полянское/12/21/стоимость</v>
          </cell>
        </row>
        <row r="76">
          <cell r="H76" t="str">
            <v>Дуб</v>
          </cell>
          <cell r="J76" t="str">
            <v/>
          </cell>
          <cell r="K76" t="str">
            <v/>
          </cell>
          <cell r="L76">
            <v>0</v>
          </cell>
          <cell r="M76" t="str">
            <v/>
          </cell>
          <cell r="N76">
            <v>0</v>
          </cell>
          <cell r="O76" t="str">
            <v>Вишнево-Полянское/12/21/Дуб</v>
          </cell>
        </row>
        <row r="77">
          <cell r="H77" t="str">
            <v>стоимость</v>
          </cell>
          <cell r="I77">
            <v>0</v>
          </cell>
          <cell r="J77" t="str">
            <v/>
          </cell>
          <cell r="K77" t="str">
            <v/>
          </cell>
          <cell r="L77">
            <v>0</v>
          </cell>
          <cell r="M77" t="str">
            <v/>
          </cell>
          <cell r="N77">
            <v>0</v>
          </cell>
          <cell r="O77" t="str">
            <v>Вишнево-Полянское/12/21/стоимость</v>
          </cell>
        </row>
        <row r="78">
          <cell r="H78" t="str">
            <v>Липа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23.63</v>
          </cell>
          <cell r="N78">
            <v>23.63</v>
          </cell>
          <cell r="O78" t="str">
            <v>Вишнево-Полянское/12/21/Липа</v>
          </cell>
        </row>
        <row r="79">
          <cell r="H79" t="str">
            <v>стоимость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33.790900000000001</v>
          </cell>
          <cell r="N79">
            <v>33.790900000000001</v>
          </cell>
          <cell r="O79" t="str">
            <v>Вишнево-Полянское/12/21/стоимость</v>
          </cell>
        </row>
        <row r="80">
          <cell r="H80" t="str">
            <v>Ольха черная</v>
          </cell>
          <cell r="J80" t="str">
            <v/>
          </cell>
          <cell r="K80" t="str">
            <v/>
          </cell>
          <cell r="L80">
            <v>0</v>
          </cell>
          <cell r="M80" t="str">
            <v/>
          </cell>
          <cell r="N80">
            <v>0</v>
          </cell>
          <cell r="O80" t="str">
            <v>Вишнево-Полянское/12/21/Ольха черная</v>
          </cell>
        </row>
        <row r="81">
          <cell r="H81" t="str">
            <v>стоимость</v>
          </cell>
          <cell r="I81">
            <v>0</v>
          </cell>
          <cell r="J81" t="str">
            <v/>
          </cell>
          <cell r="K81" t="str">
            <v/>
          </cell>
          <cell r="L81">
            <v>0</v>
          </cell>
          <cell r="M81" t="str">
            <v/>
          </cell>
          <cell r="N81">
            <v>0</v>
          </cell>
          <cell r="O81" t="str">
            <v>Вишнево-Полянское/12/21/стоимость</v>
          </cell>
        </row>
        <row r="82">
          <cell r="H82" t="str">
            <v>Осина</v>
          </cell>
          <cell r="I82">
            <v>19.09</v>
          </cell>
          <cell r="J82">
            <v>116.73</v>
          </cell>
          <cell r="K82">
            <v>28.74</v>
          </cell>
          <cell r="L82">
            <v>164.56</v>
          </cell>
          <cell r="M82">
            <v>170.4</v>
          </cell>
          <cell r="N82">
            <v>334.96000000000004</v>
          </cell>
          <cell r="O82" t="str">
            <v>Вишнево-Полянское/12/21/Осина</v>
          </cell>
        </row>
        <row r="83">
          <cell r="H83" t="str">
            <v>стоимость</v>
          </cell>
          <cell r="I83">
            <v>435.82469999999995</v>
          </cell>
          <cell r="J83">
            <v>2032.2693000000002</v>
          </cell>
          <cell r="K83">
            <v>254.34899999999999</v>
          </cell>
          <cell r="L83">
            <v>2722.4430000000002</v>
          </cell>
          <cell r="M83">
            <v>97.128</v>
          </cell>
          <cell r="N83">
            <v>2819.5710000000004</v>
          </cell>
          <cell r="O83" t="str">
            <v>Вишнево-Полянское/12/21/стоимость</v>
          </cell>
        </row>
        <row r="84">
          <cell r="H84" t="str">
            <v>итого куб.м</v>
          </cell>
          <cell r="I84">
            <v>19.830000000000041</v>
          </cell>
          <cell r="J84">
            <v>131.58999999999969</v>
          </cell>
          <cell r="K84">
            <v>43.299999999999955</v>
          </cell>
          <cell r="L84">
            <v>194.71999999999969</v>
          </cell>
          <cell r="M84">
            <v>221.45000000000005</v>
          </cell>
          <cell r="N84">
            <v>416.16999999999973</v>
          </cell>
          <cell r="O84" t="str">
            <v>Вишнево-Полянское/12/21/итого куб.м</v>
          </cell>
        </row>
        <row r="85">
          <cell r="H85" t="str">
            <v>стоимость, руб</v>
          </cell>
          <cell r="I85">
            <v>524.73569999999995</v>
          </cell>
          <cell r="J85">
            <v>3304.5825000000004</v>
          </cell>
          <cell r="K85">
            <v>885.96180000000004</v>
          </cell>
          <cell r="L85">
            <v>4715.2800000000007</v>
          </cell>
          <cell r="M85">
            <v>318.74590000000001</v>
          </cell>
          <cell r="N85">
            <v>5034.0259000000005</v>
          </cell>
          <cell r="O85" t="str">
            <v>Вишнево-Полянское/12/21/стоимость, руб</v>
          </cell>
        </row>
        <row r="87">
          <cell r="B87" t="str">
            <v>Реквизиты для оплаты</v>
          </cell>
        </row>
        <row r="88">
          <cell r="B88" t="str">
            <v>отделение НБ РТ Банка России г. Казань</v>
          </cell>
        </row>
        <row r="89">
          <cell r="B89" t="str">
            <v>БИК 049205001</v>
          </cell>
        </row>
        <row r="90">
          <cell r="B90" t="str">
            <v>Счет № 40101810800000010001</v>
          </cell>
        </row>
        <row r="91">
          <cell r="B91" t="str">
            <v>ИНН 1660098481 КПП 165701001</v>
          </cell>
        </row>
        <row r="92">
          <cell r="B92" t="str">
            <v>Управление Федерального казначейства по Республике Татарстан</v>
          </cell>
        </row>
        <row r="93">
          <cell r="B93" t="str">
            <v xml:space="preserve">(Министерство лесного хозяйства Республики Татарстан) </v>
          </cell>
        </row>
        <row r="94">
          <cell r="B94" t="str">
            <v>КБК-  053 1 12 04011 016000 120</v>
          </cell>
        </row>
        <row r="95">
          <cell r="B95" t="str">
            <v>ОКТМО – 92646000</v>
          </cell>
        </row>
        <row r="97">
          <cell r="B97" t="str">
            <v>Продавец</v>
          </cell>
          <cell r="J97" t="str">
            <v>Покупатель</v>
          </cell>
        </row>
        <row r="98">
          <cell r="B98" t="str">
            <v>Назиров А.А.</v>
          </cell>
        </row>
        <row r="99">
          <cell r="B99" t="str">
            <v>(фамилия, имя, отчество)</v>
          </cell>
          <cell r="J99" t="str">
            <v>(фамилия, имя, отчество)</v>
          </cell>
        </row>
        <row r="102">
          <cell r="B102" t="str">
            <v>(подпись)</v>
          </cell>
          <cell r="J102" t="str">
            <v>(подпись)</v>
          </cell>
        </row>
        <row r="104">
          <cell r="B104" t="str">
            <v>М.П.</v>
          </cell>
          <cell r="J104" t="str">
            <v>М.П.</v>
          </cell>
        </row>
        <row r="106">
          <cell r="N106" t="str">
            <v>Приложение №3</v>
          </cell>
        </row>
        <row r="107">
          <cell r="N107" t="str">
            <v>к Договору</v>
          </cell>
        </row>
        <row r="108">
          <cell r="N108" t="str">
            <v>купли-продажи лесных насаждений</v>
          </cell>
        </row>
        <row r="110">
          <cell r="C110" t="str">
            <v>РАСЧЕТ</v>
          </cell>
        </row>
        <row r="111">
          <cell r="C111" t="str">
            <v>платы по договору купли-продажи лесных насаждений</v>
          </cell>
        </row>
        <row r="112">
          <cell r="B112" t="str">
            <v>___________________</v>
          </cell>
          <cell r="L112" t="str">
            <v>"____"_______________20_____г</v>
          </cell>
        </row>
        <row r="114">
          <cell r="B114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115">
          <cell r="B115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116">
          <cell r="B116" t="str">
            <v>с учетом коэффициента 1,51 на 2017 год (постановление Правительства РФ от 14.12.2016г № 1350)</v>
          </cell>
        </row>
        <row r="119">
          <cell r="B119" t="str">
            <v>Участковое лесничество</v>
          </cell>
          <cell r="C119" t="str">
            <v>Вид рубки</v>
          </cell>
          <cell r="D119" t="str">
            <v>№ квартала</v>
          </cell>
          <cell r="E119" t="str">
            <v>№ выдела</v>
          </cell>
          <cell r="F119" t="str">
            <v>№ делянки</v>
          </cell>
          <cell r="G119" t="str">
            <v>Площадь,га</v>
          </cell>
          <cell r="H119" t="str">
            <v>Порода</v>
          </cell>
          <cell r="I119" t="str">
            <v>Деловая древесина</v>
          </cell>
          <cell r="M119" t="str">
            <v>Дрова</v>
          </cell>
          <cell r="N119" t="str">
            <v>Всего, куб.м</v>
          </cell>
        </row>
        <row r="120">
          <cell r="I120" t="str">
            <v>крупная</v>
          </cell>
          <cell r="J120" t="str">
            <v>средняя</v>
          </cell>
          <cell r="K120" t="str">
            <v>мелкая</v>
          </cell>
          <cell r="L120" t="str">
            <v>итого</v>
          </cell>
        </row>
        <row r="121">
          <cell r="B121" t="str">
            <v>ставки 2017 г.</v>
          </cell>
          <cell r="H121" t="str">
            <v>Береза</v>
          </cell>
          <cell r="I121">
            <v>120.15</v>
          </cell>
          <cell r="J121">
            <v>85.62</v>
          </cell>
          <cell r="K121">
            <v>43.38</v>
          </cell>
          <cell r="M121">
            <v>6.85</v>
          </cell>
        </row>
        <row r="122">
          <cell r="H122" t="str">
            <v>Дуб</v>
          </cell>
          <cell r="I122">
            <v>898.69</v>
          </cell>
          <cell r="J122">
            <v>642.13</v>
          </cell>
          <cell r="K122">
            <v>323.07</v>
          </cell>
          <cell r="M122">
            <v>27.97</v>
          </cell>
        </row>
        <row r="123">
          <cell r="H123" t="str">
            <v>Липа</v>
          </cell>
          <cell r="I123">
            <v>71.349999999999994</v>
          </cell>
          <cell r="J123">
            <v>51.94</v>
          </cell>
          <cell r="K123">
            <v>26.54</v>
          </cell>
          <cell r="M123">
            <v>1.43</v>
          </cell>
        </row>
        <row r="124">
          <cell r="H124" t="str">
            <v>Ольха черная</v>
          </cell>
          <cell r="I124">
            <v>71.349999999999994</v>
          </cell>
          <cell r="J124">
            <v>51.94</v>
          </cell>
          <cell r="K124">
            <v>26.54</v>
          </cell>
          <cell r="M124">
            <v>1.43</v>
          </cell>
        </row>
        <row r="125">
          <cell r="H125" t="str">
            <v>Осина</v>
          </cell>
          <cell r="I125">
            <v>22.83</v>
          </cell>
          <cell r="J125">
            <v>17.41</v>
          </cell>
          <cell r="K125">
            <v>8.85</v>
          </cell>
          <cell r="M125">
            <v>0.56999999999999995</v>
          </cell>
        </row>
        <row r="126">
          <cell r="B126" t="str">
            <v>Казанкинское</v>
          </cell>
          <cell r="C126" t="str">
            <v>сплошная рубка</v>
          </cell>
          <cell r="D126">
            <v>61</v>
          </cell>
          <cell r="E126" t="str">
            <v>34;35</v>
          </cell>
          <cell r="F126">
            <v>1</v>
          </cell>
          <cell r="G126">
            <v>7.8</v>
          </cell>
          <cell r="H126" t="str">
            <v>Береза</v>
          </cell>
          <cell r="I126">
            <v>25.21</v>
          </cell>
          <cell r="J126">
            <v>265.02999999999997</v>
          </cell>
          <cell r="K126">
            <v>159.62</v>
          </cell>
          <cell r="L126">
            <v>449.85999999999996</v>
          </cell>
          <cell r="M126">
            <v>499.16</v>
          </cell>
          <cell r="N126">
            <v>949.02</v>
          </cell>
          <cell r="O126" t="str">
            <v>Вишнево-Полянское/24/8/Береза</v>
          </cell>
        </row>
        <row r="127">
          <cell r="H127" t="str">
            <v>стоимость</v>
          </cell>
          <cell r="I127">
            <v>3028.9815000000003</v>
          </cell>
          <cell r="J127">
            <v>22691.868599999998</v>
          </cell>
          <cell r="K127">
            <v>6924.3156000000008</v>
          </cell>
          <cell r="L127">
            <v>32645.165700000001</v>
          </cell>
          <cell r="M127">
            <v>3419.2460000000001</v>
          </cell>
          <cell r="N127">
            <v>36064.411700000004</v>
          </cell>
          <cell r="O127" t="str">
            <v>Вишнево-Полянское/24/8/стоимость</v>
          </cell>
        </row>
        <row r="128">
          <cell r="H128" t="str">
            <v>Дуб</v>
          </cell>
          <cell r="J128" t="str">
            <v/>
          </cell>
          <cell r="K128" t="str">
            <v/>
          </cell>
          <cell r="L128">
            <v>0</v>
          </cell>
          <cell r="M128">
            <v>0</v>
          </cell>
          <cell r="N128">
            <v>0</v>
          </cell>
          <cell r="O128" t="str">
            <v>Вишнево-Полянское/24/8/Дуб</v>
          </cell>
        </row>
        <row r="129">
          <cell r="H129" t="str">
            <v>стоимость</v>
          </cell>
          <cell r="I129">
            <v>0</v>
          </cell>
          <cell r="J129" t="str">
            <v/>
          </cell>
          <cell r="K129" t="str">
            <v/>
          </cell>
          <cell r="L129">
            <v>0</v>
          </cell>
          <cell r="M129">
            <v>0</v>
          </cell>
          <cell r="N129">
            <v>0</v>
          </cell>
          <cell r="O129" t="str">
            <v>Вишнево-Полянское/24/8/стоимость</v>
          </cell>
        </row>
        <row r="130">
          <cell r="H130" t="str">
            <v>Липа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25.02</v>
          </cell>
          <cell r="N130">
            <v>25.02</v>
          </cell>
          <cell r="O130" t="str">
            <v>Вишнево-Полянское/24/8/Липа</v>
          </cell>
        </row>
        <row r="131">
          <cell r="H131" t="str">
            <v>стоимость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35.778599999999997</v>
          </cell>
          <cell r="N131">
            <v>35.778599999999997</v>
          </cell>
          <cell r="O131" t="str">
            <v>Вишнево-Полянское/24/8/стоимость</v>
          </cell>
        </row>
        <row r="132">
          <cell r="H132" t="str">
            <v>Ольха черная</v>
          </cell>
          <cell r="J132" t="str">
            <v/>
          </cell>
          <cell r="K132" t="str">
            <v/>
          </cell>
          <cell r="L132">
            <v>0</v>
          </cell>
          <cell r="M132" t="str">
            <v/>
          </cell>
          <cell r="N132">
            <v>0</v>
          </cell>
          <cell r="O132" t="str">
            <v>Вишнево-Полянское/24/8/Ольха черная</v>
          </cell>
        </row>
        <row r="133">
          <cell r="H133" t="str">
            <v>стоимость</v>
          </cell>
          <cell r="I133">
            <v>0</v>
          </cell>
          <cell r="J133" t="str">
            <v/>
          </cell>
          <cell r="K133" t="str">
            <v/>
          </cell>
          <cell r="L133">
            <v>0</v>
          </cell>
          <cell r="M133" t="str">
            <v/>
          </cell>
          <cell r="N133">
            <v>0</v>
          </cell>
          <cell r="O133" t="str">
            <v>Вишнево-Полянское/24/8/стоимость</v>
          </cell>
        </row>
        <row r="134">
          <cell r="H134" t="str">
            <v>Осина</v>
          </cell>
          <cell r="I134">
            <v>15.31</v>
          </cell>
          <cell r="J134">
            <v>102.58</v>
          </cell>
          <cell r="K134">
            <v>4.59</v>
          </cell>
          <cell r="L134">
            <v>122.48</v>
          </cell>
          <cell r="M134">
            <v>148.19</v>
          </cell>
          <cell r="N134">
            <v>270.67</v>
          </cell>
          <cell r="O134" t="str">
            <v>Вишнево-Полянское/24/8/Осина</v>
          </cell>
        </row>
        <row r="135">
          <cell r="H135" t="str">
            <v>стоимость</v>
          </cell>
          <cell r="I135">
            <v>349.52729999999997</v>
          </cell>
          <cell r="J135">
            <v>1785.9177999999999</v>
          </cell>
          <cell r="K135">
            <v>40.621499999999997</v>
          </cell>
          <cell r="L135">
            <v>2176.0666000000001</v>
          </cell>
          <cell r="M135">
            <v>84.468299999999985</v>
          </cell>
          <cell r="N135">
            <v>2260.5349000000001</v>
          </cell>
          <cell r="O135" t="str">
            <v>Вишнево-Полянское/24/8/стоимость</v>
          </cell>
        </row>
        <row r="136">
          <cell r="H136" t="str">
            <v>итого куб.м</v>
          </cell>
          <cell r="I136">
            <v>40.519999999999527</v>
          </cell>
          <cell r="J136">
            <v>367.61000000000058</v>
          </cell>
          <cell r="K136">
            <v>164.21000000000004</v>
          </cell>
          <cell r="L136">
            <v>572.34000000000015</v>
          </cell>
          <cell r="M136">
            <v>672.36999999999898</v>
          </cell>
          <cell r="N136">
            <v>1244.7099999999991</v>
          </cell>
          <cell r="O136" t="str">
            <v>Вишнево-Полянское/24/8/итого куб.м</v>
          </cell>
        </row>
        <row r="137">
          <cell r="H137" t="str">
            <v>стоимость, руб</v>
          </cell>
          <cell r="I137">
            <v>3378.5088000000005</v>
          </cell>
          <cell r="J137">
            <v>24477.786399999997</v>
          </cell>
          <cell r="K137">
            <v>6964.937100000001</v>
          </cell>
          <cell r="L137">
            <v>34821.232299999996</v>
          </cell>
          <cell r="M137">
            <v>3539.4929000000002</v>
          </cell>
          <cell r="N137">
            <v>38360.725199999993</v>
          </cell>
          <cell r="O137" t="str">
            <v>Вишнево-Полянское/24/8/стоимость, руб</v>
          </cell>
        </row>
        <row r="139">
          <cell r="B139" t="str">
            <v>Реквизиты для оплаты</v>
          </cell>
        </row>
        <row r="140">
          <cell r="B140" t="str">
            <v>отделение НБ РТ Банка России г. Казань</v>
          </cell>
        </row>
        <row r="141">
          <cell r="B141" t="str">
            <v>БИК 049205001</v>
          </cell>
        </row>
        <row r="142">
          <cell r="B142" t="str">
            <v>Счет № 40101810800000010001</v>
          </cell>
        </row>
        <row r="143">
          <cell r="B143" t="str">
            <v>ИНН 1660098481 КПП 165701001</v>
          </cell>
        </row>
        <row r="144">
          <cell r="B144" t="str">
            <v>Управление Федерального казначейства по Республике Татарстан</v>
          </cell>
        </row>
        <row r="145">
          <cell r="B145" t="str">
            <v xml:space="preserve">(Министерство лесного хозяйства Республики Татарстан) </v>
          </cell>
        </row>
        <row r="146">
          <cell r="B146" t="str">
            <v>КБК-  053 1 12 04011 016000 120</v>
          </cell>
        </row>
        <row r="147">
          <cell r="B147" t="str">
            <v>ОКТМО – 92646000</v>
          </cell>
        </row>
        <row r="149">
          <cell r="B149" t="str">
            <v>Продавец</v>
          </cell>
          <cell r="J149" t="str">
            <v>Покупатель</v>
          </cell>
        </row>
        <row r="150">
          <cell r="B150" t="str">
            <v>Назиров А.А.</v>
          </cell>
        </row>
        <row r="151">
          <cell r="B151" t="str">
            <v>(фамилия, имя, отчество)</v>
          </cell>
          <cell r="J151" t="str">
            <v>(фамилия, имя, отчество)</v>
          </cell>
        </row>
        <row r="154">
          <cell r="B154" t="str">
            <v>(подпись)</v>
          </cell>
          <cell r="J154" t="str">
            <v>(подпись)</v>
          </cell>
        </row>
        <row r="156">
          <cell r="B156" t="str">
            <v>М.П.</v>
          </cell>
          <cell r="J156" t="str">
            <v>М.П.</v>
          </cell>
        </row>
        <row r="158">
          <cell r="N158" t="str">
            <v>Приложение №3</v>
          </cell>
        </row>
        <row r="159">
          <cell r="N159" t="str">
            <v>к Договору</v>
          </cell>
        </row>
        <row r="160">
          <cell r="N160" t="str">
            <v>купли-продажи лесных насаждений</v>
          </cell>
        </row>
        <row r="162">
          <cell r="C162" t="str">
            <v>РАСЧЕТ</v>
          </cell>
        </row>
        <row r="163">
          <cell r="C163" t="str">
            <v>платы по договору купли-продажи лесных насаждений</v>
          </cell>
        </row>
        <row r="164">
          <cell r="B164" t="str">
            <v>___________________</v>
          </cell>
          <cell r="L164" t="str">
            <v>"____"_______________20_____г</v>
          </cell>
        </row>
        <row r="166">
          <cell r="B166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167">
          <cell r="B167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168">
          <cell r="B168" t="str">
            <v>с учетом коэффициента 1,51 на 2017 год (постановление Правительства РФ от 14.12.2016г № 1350)</v>
          </cell>
        </row>
        <row r="171">
          <cell r="B171" t="str">
            <v>Участковое лесничество</v>
          </cell>
          <cell r="C171" t="str">
            <v>Вид рубки</v>
          </cell>
          <cell r="D171" t="str">
            <v>№ квартала</v>
          </cell>
          <cell r="E171" t="str">
            <v>№ выдела</v>
          </cell>
          <cell r="F171" t="str">
            <v>№ делянки</v>
          </cell>
          <cell r="G171" t="str">
            <v>Площадь,га</v>
          </cell>
          <cell r="H171" t="str">
            <v>Порода</v>
          </cell>
          <cell r="I171" t="str">
            <v>Деловая древесина</v>
          </cell>
          <cell r="M171" t="str">
            <v>Дрова</v>
          </cell>
          <cell r="N171" t="str">
            <v>Всего, куб.м</v>
          </cell>
        </row>
        <row r="172">
          <cell r="I172" t="str">
            <v>крупная</v>
          </cell>
          <cell r="J172" t="str">
            <v>средняя</v>
          </cell>
          <cell r="K172" t="str">
            <v>мелкая</v>
          </cell>
          <cell r="L172" t="str">
            <v>итого</v>
          </cell>
        </row>
        <row r="173">
          <cell r="B173" t="str">
            <v>ставки 2017 г.</v>
          </cell>
          <cell r="H173" t="str">
            <v>Береза</v>
          </cell>
          <cell r="I173">
            <v>120.15</v>
          </cell>
          <cell r="J173">
            <v>85.62</v>
          </cell>
          <cell r="K173">
            <v>43.38</v>
          </cell>
          <cell r="M173">
            <v>6.85</v>
          </cell>
        </row>
        <row r="174">
          <cell r="H174" t="str">
            <v>Дуб</v>
          </cell>
          <cell r="I174">
            <v>898.69</v>
          </cell>
          <cell r="J174">
            <v>642.13</v>
          </cell>
          <cell r="K174">
            <v>323.07</v>
          </cell>
          <cell r="M174">
            <v>27.97</v>
          </cell>
        </row>
        <row r="175">
          <cell r="H175" t="str">
            <v>Липа</v>
          </cell>
          <cell r="I175">
            <v>71.349999999999994</v>
          </cell>
          <cell r="J175">
            <v>51.94</v>
          </cell>
          <cell r="K175">
            <v>26.54</v>
          </cell>
          <cell r="M175">
            <v>1.43</v>
          </cell>
        </row>
        <row r="176">
          <cell r="H176" t="str">
            <v>Ольха черная</v>
          </cell>
          <cell r="I176">
            <v>71.349999999999994</v>
          </cell>
          <cell r="J176">
            <v>51.94</v>
          </cell>
          <cell r="K176">
            <v>26.54</v>
          </cell>
          <cell r="M176">
            <v>1.43</v>
          </cell>
        </row>
        <row r="177">
          <cell r="H177" t="str">
            <v>Осина</v>
          </cell>
          <cell r="I177">
            <v>22.83</v>
          </cell>
          <cell r="J177">
            <v>17.41</v>
          </cell>
          <cell r="K177">
            <v>8.85</v>
          </cell>
          <cell r="M177">
            <v>0.56999999999999995</v>
          </cell>
        </row>
        <row r="178">
          <cell r="B178" t="str">
            <v>Светлогорское</v>
          </cell>
          <cell r="C178" t="str">
            <v>сплошная рубка</v>
          </cell>
          <cell r="D178">
            <v>61</v>
          </cell>
          <cell r="E178">
            <v>16</v>
          </cell>
          <cell r="F178">
            <v>3</v>
          </cell>
          <cell r="G178">
            <v>1.4</v>
          </cell>
          <cell r="H178" t="str">
            <v>Береза</v>
          </cell>
          <cell r="I178">
            <v>1.79</v>
          </cell>
          <cell r="J178">
            <v>26.39</v>
          </cell>
          <cell r="K178">
            <v>18.79</v>
          </cell>
          <cell r="L178">
            <v>46.97</v>
          </cell>
          <cell r="M178">
            <v>54.98</v>
          </cell>
          <cell r="N178">
            <v>101.94999999999999</v>
          </cell>
          <cell r="O178" t="str">
            <v>Восходское/46/3/Береза</v>
          </cell>
        </row>
        <row r="179">
          <cell r="H179" t="str">
            <v>стоимость</v>
          </cell>
          <cell r="I179">
            <v>215.06850000000003</v>
          </cell>
          <cell r="J179">
            <v>2259.5118000000002</v>
          </cell>
          <cell r="K179">
            <v>815.11019999999996</v>
          </cell>
          <cell r="L179">
            <v>3289.6905000000002</v>
          </cell>
          <cell r="M179">
            <v>376.61299999999994</v>
          </cell>
          <cell r="N179">
            <v>3666.3035</v>
          </cell>
          <cell r="O179" t="str">
            <v>Восходское/46/3/стоимость</v>
          </cell>
        </row>
        <row r="180">
          <cell r="H180" t="str">
            <v>Дуб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 t="str">
            <v>Восходское/46/3/Дуб</v>
          </cell>
        </row>
        <row r="181">
          <cell r="H181" t="str">
            <v>стоимость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 t="str">
            <v>Восходское/46/3/стоимость</v>
          </cell>
        </row>
        <row r="182">
          <cell r="H182" t="str">
            <v>Липа</v>
          </cell>
          <cell r="I182">
            <v>0</v>
          </cell>
          <cell r="J182">
            <v>5.35</v>
          </cell>
          <cell r="K182">
            <v>7.56</v>
          </cell>
          <cell r="L182">
            <v>12.91</v>
          </cell>
          <cell r="M182">
            <v>18.989999999999998</v>
          </cell>
          <cell r="N182">
            <v>31.9</v>
          </cell>
          <cell r="O182" t="str">
            <v>Восходское/46/3/Липа</v>
          </cell>
        </row>
        <row r="183">
          <cell r="H183" t="str">
            <v>стоимость</v>
          </cell>
          <cell r="I183">
            <v>0</v>
          </cell>
          <cell r="J183">
            <v>277.87899999999996</v>
          </cell>
          <cell r="K183">
            <v>200.64239999999998</v>
          </cell>
          <cell r="L183">
            <v>478.52139999999997</v>
          </cell>
          <cell r="M183">
            <v>27.155699999999996</v>
          </cell>
          <cell r="N183">
            <v>505.6771</v>
          </cell>
          <cell r="O183" t="str">
            <v>Восходское/46/3/стоимость</v>
          </cell>
        </row>
        <row r="184">
          <cell r="H184" t="str">
            <v>Ольха черная</v>
          </cell>
          <cell r="J184" t="str">
            <v/>
          </cell>
          <cell r="K184" t="str">
            <v/>
          </cell>
          <cell r="L184">
            <v>0</v>
          </cell>
          <cell r="M184" t="str">
            <v/>
          </cell>
          <cell r="N184">
            <v>0</v>
          </cell>
          <cell r="O184" t="str">
            <v>Восходское/46/3/Ольха черная</v>
          </cell>
        </row>
        <row r="185">
          <cell r="H185" t="str">
            <v>стоимость</v>
          </cell>
          <cell r="I185">
            <v>0</v>
          </cell>
          <cell r="J185" t="str">
            <v/>
          </cell>
          <cell r="K185" t="str">
            <v/>
          </cell>
          <cell r="L185">
            <v>0</v>
          </cell>
          <cell r="M185" t="str">
            <v/>
          </cell>
          <cell r="N185">
            <v>0</v>
          </cell>
          <cell r="O185" t="str">
            <v>Восходское/46/3/стоимость</v>
          </cell>
        </row>
        <row r="186">
          <cell r="H186" t="str">
            <v>Осина</v>
          </cell>
          <cell r="I186">
            <v>11.59</v>
          </cell>
          <cell r="J186">
            <v>61.18</v>
          </cell>
          <cell r="K186">
            <v>7.37</v>
          </cell>
          <cell r="L186">
            <v>80.14</v>
          </cell>
          <cell r="M186">
            <v>103.69</v>
          </cell>
          <cell r="N186">
            <v>183.82999999999998</v>
          </cell>
          <cell r="O186" t="str">
            <v>Восходское/46/3/Осина</v>
          </cell>
        </row>
        <row r="187">
          <cell r="H187" t="str">
            <v>стоимость</v>
          </cell>
          <cell r="I187">
            <v>264.59969999999998</v>
          </cell>
          <cell r="J187">
            <v>1065.1438000000001</v>
          </cell>
          <cell r="K187">
            <v>65.224499999999992</v>
          </cell>
          <cell r="L187">
            <v>1394.9680000000001</v>
          </cell>
          <cell r="M187">
            <v>59.10329999999999</v>
          </cell>
          <cell r="N187">
            <v>1454.0713000000001</v>
          </cell>
          <cell r="O187" t="str">
            <v>Восходское/46/3/стоимость</v>
          </cell>
        </row>
        <row r="188">
          <cell r="H188" t="str">
            <v>итого куб.м</v>
          </cell>
          <cell r="I188">
            <v>13.379999999999995</v>
          </cell>
          <cell r="J188">
            <v>92.920000000000073</v>
          </cell>
          <cell r="K188">
            <v>33.720000000000027</v>
          </cell>
          <cell r="L188">
            <v>140.0200000000001</v>
          </cell>
          <cell r="M188">
            <v>177.65999999999997</v>
          </cell>
          <cell r="N188">
            <v>317.68000000000006</v>
          </cell>
          <cell r="O188" t="str">
            <v>Восходское/46/3/итого куб.м</v>
          </cell>
        </row>
        <row r="189">
          <cell r="H189" t="str">
            <v>стоимость, руб</v>
          </cell>
          <cell r="I189">
            <v>479.66820000000001</v>
          </cell>
          <cell r="J189">
            <v>3602.5346</v>
          </cell>
          <cell r="K189">
            <v>1080.9770999999998</v>
          </cell>
          <cell r="L189">
            <v>5163.1799000000001</v>
          </cell>
          <cell r="M189">
            <v>462.87199999999996</v>
          </cell>
          <cell r="N189">
            <v>5626.0519000000004</v>
          </cell>
          <cell r="O189" t="str">
            <v>Восходское/46/3/стоимость, руб</v>
          </cell>
        </row>
        <row r="191">
          <cell r="B191" t="str">
            <v>Реквизиты для оплаты</v>
          </cell>
        </row>
        <row r="192">
          <cell r="B192" t="str">
            <v>отделение НБ РТ Банка России г. Казань</v>
          </cell>
        </row>
        <row r="193">
          <cell r="B193" t="str">
            <v>БИК 049205001</v>
          </cell>
        </row>
        <row r="194">
          <cell r="B194" t="str">
            <v>Счет № 40101810800000010001</v>
          </cell>
        </row>
        <row r="195">
          <cell r="B195" t="str">
            <v>ИНН 1660098481 КПП 165701001</v>
          </cell>
        </row>
        <row r="196">
          <cell r="B196" t="str">
            <v>Управление Федерального казначейства по Республике Татарстан</v>
          </cell>
        </row>
        <row r="197">
          <cell r="B197" t="str">
            <v xml:space="preserve">(Министерство лесного хозяйства Республики Татарстан) </v>
          </cell>
        </row>
        <row r="198">
          <cell r="B198" t="str">
            <v>КБК-  053 1 12 04011 016000 120</v>
          </cell>
        </row>
        <row r="199">
          <cell r="B199" t="str">
            <v>ОКТМО – 92646000</v>
          </cell>
        </row>
        <row r="201">
          <cell r="B201" t="str">
            <v>Продавец</v>
          </cell>
          <cell r="J201" t="str">
            <v>Покупатель</v>
          </cell>
        </row>
        <row r="202">
          <cell r="B202" t="str">
            <v>Назиров А.А.</v>
          </cell>
        </row>
        <row r="203">
          <cell r="B203" t="str">
            <v>(фамилия, имя, отчество)</v>
          </cell>
          <cell r="J203" t="str">
            <v>(фамилия, имя, отчество)</v>
          </cell>
        </row>
        <row r="206">
          <cell r="B206" t="str">
            <v>(подпись)</v>
          </cell>
          <cell r="J206" t="str">
            <v>(подпись)</v>
          </cell>
        </row>
        <row r="208">
          <cell r="B208" t="str">
            <v>М.П.</v>
          </cell>
          <cell r="J208" t="str">
            <v>М.П.</v>
          </cell>
        </row>
        <row r="210">
          <cell r="N210" t="str">
            <v>Приложение №3</v>
          </cell>
        </row>
        <row r="211">
          <cell r="N211" t="str">
            <v>к Договору</v>
          </cell>
        </row>
        <row r="212">
          <cell r="N212" t="str">
            <v>купли-продажи лесных насаждений</v>
          </cell>
        </row>
        <row r="214">
          <cell r="C214" t="str">
            <v>РАСЧЕТ</v>
          </cell>
        </row>
        <row r="215">
          <cell r="C215" t="str">
            <v>платы по договору купли-продажи лесных насаждений</v>
          </cell>
        </row>
        <row r="216">
          <cell r="B216" t="str">
            <v>___________________</v>
          </cell>
          <cell r="L216" t="str">
            <v>"____"_______________20_____г</v>
          </cell>
        </row>
        <row r="218">
          <cell r="B218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219">
          <cell r="B219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220">
          <cell r="B220" t="str">
            <v>с учетом коэффициента 1,51 на 2017 год (постановление Правительства РФ от 14.12.2016г № 1350)</v>
          </cell>
        </row>
        <row r="223">
          <cell r="B223" t="str">
            <v>Участковое лесничество</v>
          </cell>
          <cell r="C223" t="str">
            <v>Вид рубки</v>
          </cell>
          <cell r="D223" t="str">
            <v>№ квартала</v>
          </cell>
          <cell r="E223" t="str">
            <v>№ выдела</v>
          </cell>
          <cell r="F223" t="str">
            <v>№ делянки</v>
          </cell>
          <cell r="G223" t="str">
            <v>Площадь,га</v>
          </cell>
          <cell r="H223" t="str">
            <v>Порода</v>
          </cell>
          <cell r="I223" t="str">
            <v>Деловая древесина</v>
          </cell>
          <cell r="M223" t="str">
            <v>Дрова</v>
          </cell>
          <cell r="N223" t="str">
            <v>Всего, куб.м</v>
          </cell>
        </row>
        <row r="224">
          <cell r="I224" t="str">
            <v>крупная</v>
          </cell>
          <cell r="J224" t="str">
            <v>средняя</v>
          </cell>
          <cell r="K224" t="str">
            <v>мелкая</v>
          </cell>
          <cell r="L224" t="str">
            <v>итого</v>
          </cell>
        </row>
        <row r="225">
          <cell r="B225" t="str">
            <v>ставки 2017 г.</v>
          </cell>
          <cell r="H225" t="str">
            <v>Береза</v>
          </cell>
          <cell r="I225">
            <v>120.15</v>
          </cell>
          <cell r="J225">
            <v>85.62</v>
          </cell>
          <cell r="K225">
            <v>43.38</v>
          </cell>
          <cell r="M225">
            <v>6.85</v>
          </cell>
        </row>
        <row r="226">
          <cell r="H226" t="str">
            <v>Дуб</v>
          </cell>
          <cell r="I226">
            <v>898.69</v>
          </cell>
          <cell r="J226">
            <v>642.13</v>
          </cell>
          <cell r="K226">
            <v>323.07</v>
          </cell>
          <cell r="M226">
            <v>27.97</v>
          </cell>
        </row>
        <row r="227">
          <cell r="H227" t="str">
            <v>Липа</v>
          </cell>
          <cell r="I227">
            <v>71.349999999999994</v>
          </cell>
          <cell r="J227">
            <v>51.94</v>
          </cell>
          <cell r="K227">
            <v>26.54</v>
          </cell>
          <cell r="M227">
            <v>1.43</v>
          </cell>
        </row>
        <row r="228">
          <cell r="H228" t="str">
            <v>Ольха черная</v>
          </cell>
          <cell r="I228">
            <v>71.349999999999994</v>
          </cell>
          <cell r="J228">
            <v>51.94</v>
          </cell>
          <cell r="K228">
            <v>26.54</v>
          </cell>
          <cell r="M228">
            <v>1.43</v>
          </cell>
        </row>
        <row r="229">
          <cell r="H229" t="str">
            <v>Осина</v>
          </cell>
          <cell r="I229">
            <v>22.83</v>
          </cell>
          <cell r="J229">
            <v>17.41</v>
          </cell>
          <cell r="K229">
            <v>8.85</v>
          </cell>
          <cell r="M229">
            <v>0.56999999999999995</v>
          </cell>
        </row>
        <row r="230">
          <cell r="B230" t="str">
            <v>Светлогорское</v>
          </cell>
          <cell r="C230" t="str">
            <v>сплошная рубка</v>
          </cell>
          <cell r="D230">
            <v>61</v>
          </cell>
          <cell r="E230">
            <v>16</v>
          </cell>
          <cell r="F230">
            <v>6</v>
          </cell>
          <cell r="G230">
            <v>4</v>
          </cell>
          <cell r="H230" t="str">
            <v>Береза</v>
          </cell>
          <cell r="I230">
            <v>16.899999999999999</v>
          </cell>
          <cell r="J230">
            <v>78.510000000000005</v>
          </cell>
          <cell r="K230">
            <v>31.1</v>
          </cell>
          <cell r="L230">
            <v>126.50999999999999</v>
          </cell>
          <cell r="M230">
            <v>173.29</v>
          </cell>
          <cell r="N230">
            <v>299.79999999999995</v>
          </cell>
          <cell r="O230" t="str">
            <v>Восходское/54/12/Береза</v>
          </cell>
        </row>
        <row r="231">
          <cell r="H231" t="str">
            <v>стоимость</v>
          </cell>
          <cell r="I231">
            <v>2030.5349999999999</v>
          </cell>
          <cell r="J231">
            <v>6722.0262000000012</v>
          </cell>
          <cell r="K231">
            <v>1349.1180000000002</v>
          </cell>
          <cell r="L231">
            <v>10101.6792</v>
          </cell>
          <cell r="M231">
            <v>1187.0364999999999</v>
          </cell>
          <cell r="N231">
            <v>11288.715700000001</v>
          </cell>
          <cell r="O231" t="str">
            <v>Восходское/54/12/стоимость</v>
          </cell>
        </row>
        <row r="232">
          <cell r="H232" t="str">
            <v>Дуб</v>
          </cell>
          <cell r="J232" t="str">
            <v/>
          </cell>
          <cell r="K232" t="str">
            <v/>
          </cell>
          <cell r="L232">
            <v>0</v>
          </cell>
          <cell r="M232" t="str">
            <v/>
          </cell>
          <cell r="N232">
            <v>0</v>
          </cell>
          <cell r="O232" t="str">
            <v>Восходское/54/12/Дуб</v>
          </cell>
        </row>
        <row r="233">
          <cell r="H233" t="str">
            <v>стоимость</v>
          </cell>
          <cell r="I233">
            <v>0</v>
          </cell>
          <cell r="J233" t="str">
            <v/>
          </cell>
          <cell r="K233" t="str">
            <v/>
          </cell>
          <cell r="L233">
            <v>0</v>
          </cell>
          <cell r="M233" t="str">
            <v/>
          </cell>
          <cell r="N233">
            <v>0</v>
          </cell>
          <cell r="O233" t="str">
            <v>Восходское/54/12/стоимость</v>
          </cell>
        </row>
        <row r="234">
          <cell r="H234" t="str">
            <v>Липа</v>
          </cell>
          <cell r="I234">
            <v>0.39</v>
          </cell>
          <cell r="J234">
            <v>25.91</v>
          </cell>
          <cell r="K234">
            <v>9.94</v>
          </cell>
          <cell r="L234">
            <v>36.24</v>
          </cell>
          <cell r="M234">
            <v>51.26</v>
          </cell>
          <cell r="N234">
            <v>87.5</v>
          </cell>
          <cell r="O234" t="str">
            <v>Восходское/54/12/Липа</v>
          </cell>
        </row>
        <row r="235">
          <cell r="H235" t="str">
            <v>стоимость</v>
          </cell>
          <cell r="I235">
            <v>27.826499999999999</v>
          </cell>
          <cell r="J235">
            <v>1345.7654</v>
          </cell>
          <cell r="K235">
            <v>263.80759999999998</v>
          </cell>
          <cell r="L235">
            <v>1637.3995</v>
          </cell>
          <cell r="M235">
            <v>73.3018</v>
          </cell>
          <cell r="N235">
            <v>1710.7012999999999</v>
          </cell>
          <cell r="O235" t="str">
            <v>Восходское/54/12/стоимость</v>
          </cell>
        </row>
        <row r="236">
          <cell r="H236" t="str">
            <v>Ольха черная</v>
          </cell>
          <cell r="J236" t="str">
            <v/>
          </cell>
          <cell r="K236" t="str">
            <v/>
          </cell>
          <cell r="L236">
            <v>0</v>
          </cell>
          <cell r="M236" t="str">
            <v/>
          </cell>
          <cell r="N236">
            <v>0</v>
          </cell>
          <cell r="O236" t="str">
            <v>Восходское/54/12/Ольха черная</v>
          </cell>
        </row>
        <row r="237">
          <cell r="H237" t="str">
            <v>стоимость</v>
          </cell>
          <cell r="I237">
            <v>0</v>
          </cell>
          <cell r="J237" t="str">
            <v/>
          </cell>
          <cell r="K237" t="str">
            <v/>
          </cell>
          <cell r="L237">
            <v>0</v>
          </cell>
          <cell r="M237" t="str">
            <v/>
          </cell>
          <cell r="N237">
            <v>0</v>
          </cell>
          <cell r="O237" t="str">
            <v>Восходское/54/12/стоимость</v>
          </cell>
        </row>
        <row r="238">
          <cell r="H238" t="str">
            <v>Осина</v>
          </cell>
          <cell r="I238">
            <v>42.47</v>
          </cell>
          <cell r="J238">
            <v>176.54</v>
          </cell>
          <cell r="K238">
            <v>19.149999999999999</v>
          </cell>
          <cell r="L238">
            <v>238.16</v>
          </cell>
          <cell r="M238">
            <v>320.77999999999997</v>
          </cell>
          <cell r="N238">
            <v>558.93999999999994</v>
          </cell>
          <cell r="O238" t="str">
            <v>Восходское/54/12/Осина</v>
          </cell>
        </row>
        <row r="239">
          <cell r="H239" t="str">
            <v>стоимость</v>
          </cell>
          <cell r="I239">
            <v>969.59009999999989</v>
          </cell>
          <cell r="J239">
            <v>3073.5614</v>
          </cell>
          <cell r="K239">
            <v>169.47749999999999</v>
          </cell>
          <cell r="L239">
            <v>4212.6289999999999</v>
          </cell>
          <cell r="M239">
            <v>182.84459999999996</v>
          </cell>
          <cell r="N239">
            <v>4395.4736000000003</v>
          </cell>
          <cell r="O239" t="str">
            <v>Восходское/54/12/стоимость</v>
          </cell>
        </row>
        <row r="240">
          <cell r="H240" t="str">
            <v>итого куб.м</v>
          </cell>
          <cell r="I240">
            <v>59.759999999999764</v>
          </cell>
          <cell r="J240">
            <v>280.96000000000095</v>
          </cell>
          <cell r="K240">
            <v>60.190000000000055</v>
          </cell>
          <cell r="L240">
            <v>400.91000000000076</v>
          </cell>
          <cell r="M240">
            <v>545.32999999999993</v>
          </cell>
          <cell r="N240">
            <v>946.24000000000069</v>
          </cell>
          <cell r="O240" t="str">
            <v>Восходское/54/12/итого куб.м</v>
          </cell>
        </row>
        <row r="241">
          <cell r="H241" t="str">
            <v>стоимость, руб</v>
          </cell>
          <cell r="I241">
            <v>3027.9515999999999</v>
          </cell>
          <cell r="J241">
            <v>11141.353000000001</v>
          </cell>
          <cell r="K241">
            <v>1782.4031</v>
          </cell>
          <cell r="L241">
            <v>15951.707700000001</v>
          </cell>
          <cell r="M241">
            <v>1443.1828999999998</v>
          </cell>
          <cell r="N241">
            <v>17394.890599999999</v>
          </cell>
          <cell r="O241" t="str">
            <v>Восходское/54/12/стоимость, руб</v>
          </cell>
        </row>
        <row r="243">
          <cell r="B243" t="str">
            <v>Реквизиты для оплаты</v>
          </cell>
        </row>
        <row r="244">
          <cell r="B244" t="str">
            <v>отделение НБ РТ Банка России г. Казань</v>
          </cell>
        </row>
        <row r="245">
          <cell r="B245" t="str">
            <v>БИК 049205001</v>
          </cell>
        </row>
        <row r="246">
          <cell r="B246" t="str">
            <v>Счет № 40101810800000010001</v>
          </cell>
        </row>
        <row r="247">
          <cell r="B247" t="str">
            <v>ИНН 1660098481 КПП 165701001</v>
          </cell>
        </row>
        <row r="248">
          <cell r="B248" t="str">
            <v>Управление Федерального казначейства по Республике Татарстан</v>
          </cell>
        </row>
        <row r="249">
          <cell r="B249" t="str">
            <v xml:space="preserve">(Министерство лесного хозяйства Республики Татарстан) </v>
          </cell>
        </row>
        <row r="250">
          <cell r="B250" t="str">
            <v>КБК-  053 1 12 04011 016000 120</v>
          </cell>
        </row>
        <row r="251">
          <cell r="B251" t="str">
            <v>ОКТМО – 92646000</v>
          </cell>
        </row>
        <row r="253">
          <cell r="B253" t="str">
            <v>Продавец</v>
          </cell>
          <cell r="J253" t="str">
            <v>Покупатель</v>
          </cell>
        </row>
        <row r="254">
          <cell r="B254" t="str">
            <v>Назиров А.А.</v>
          </cell>
        </row>
        <row r="255">
          <cell r="B255" t="str">
            <v>(фамилия, имя, отчество)</v>
          </cell>
          <cell r="J255" t="str">
            <v>(фамилия, имя, отчество)</v>
          </cell>
        </row>
        <row r="258">
          <cell r="B258" t="str">
            <v>(подпись)</v>
          </cell>
          <cell r="J258" t="str">
            <v>(подпись)</v>
          </cell>
        </row>
        <row r="260">
          <cell r="B260" t="str">
            <v>М.П.</v>
          </cell>
          <cell r="J260" t="str">
            <v>М.П.</v>
          </cell>
        </row>
        <row r="262">
          <cell r="N262" t="str">
            <v>Приложение №3</v>
          </cell>
        </row>
        <row r="263">
          <cell r="N263" t="str">
            <v>к Договору</v>
          </cell>
        </row>
        <row r="264">
          <cell r="N264" t="str">
            <v>купли-продажи лесных насаждений</v>
          </cell>
        </row>
        <row r="266">
          <cell r="C266" t="str">
            <v>РАСЧЕТ</v>
          </cell>
        </row>
        <row r="267">
          <cell r="C267" t="str">
            <v>платы по договору купли-продажи лесных насаждений</v>
          </cell>
        </row>
        <row r="268">
          <cell r="B268" t="str">
            <v>___________________</v>
          </cell>
          <cell r="L268" t="str">
            <v>"____"_______________20_____г</v>
          </cell>
        </row>
        <row r="270">
          <cell r="B270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271">
          <cell r="B271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272">
          <cell r="B272" t="str">
            <v>с учетом коэффициента 1,51 на 2017 год (постановление Правительства РФ от 14.12.2016г № 1350)</v>
          </cell>
        </row>
        <row r="275">
          <cell r="B275" t="str">
            <v>Участковое лесничество</v>
          </cell>
          <cell r="C275" t="str">
            <v>Вид рубки</v>
          </cell>
          <cell r="D275" t="str">
            <v>№ квартала</v>
          </cell>
          <cell r="E275" t="str">
            <v>№ выдела</v>
          </cell>
          <cell r="F275" t="str">
            <v>№ делянки</v>
          </cell>
          <cell r="G275" t="str">
            <v>Площадь,га</v>
          </cell>
          <cell r="H275" t="str">
            <v>Порода</v>
          </cell>
          <cell r="I275" t="str">
            <v>Деловая древесина</v>
          </cell>
          <cell r="M275" t="str">
            <v>Дрова</v>
          </cell>
          <cell r="N275" t="str">
            <v>Всего, куб.м</v>
          </cell>
        </row>
        <row r="276">
          <cell r="I276" t="str">
            <v>крупная</v>
          </cell>
          <cell r="J276" t="str">
            <v>средняя</v>
          </cell>
          <cell r="K276" t="str">
            <v>мелкая</v>
          </cell>
          <cell r="L276" t="str">
            <v>итого</v>
          </cell>
        </row>
        <row r="277">
          <cell r="H277" t="str">
            <v>Береза</v>
          </cell>
          <cell r="I277">
            <v>120.15</v>
          </cell>
          <cell r="J277">
            <v>85.62</v>
          </cell>
          <cell r="K277">
            <v>43.38</v>
          </cell>
          <cell r="M277">
            <v>6.85</v>
          </cell>
        </row>
        <row r="278">
          <cell r="H278" t="str">
            <v>Дуб</v>
          </cell>
          <cell r="I278">
            <v>898.69</v>
          </cell>
          <cell r="J278">
            <v>642.13</v>
          </cell>
          <cell r="K278">
            <v>323.07</v>
          </cell>
          <cell r="M278">
            <v>27.97</v>
          </cell>
        </row>
        <row r="279">
          <cell r="H279" t="str">
            <v>Липа</v>
          </cell>
          <cell r="I279">
            <v>71.349999999999994</v>
          </cell>
          <cell r="J279">
            <v>51.94</v>
          </cell>
          <cell r="K279">
            <v>26.54</v>
          </cell>
          <cell r="M279">
            <v>1.43</v>
          </cell>
        </row>
        <row r="280">
          <cell r="H280" t="str">
            <v>Сосна</v>
          </cell>
          <cell r="I280">
            <v>239.15</v>
          </cell>
          <cell r="J280">
            <v>170.95</v>
          </cell>
          <cell r="K280">
            <v>85.62</v>
          </cell>
          <cell r="M280">
            <v>6.56</v>
          </cell>
        </row>
        <row r="281">
          <cell r="H281" t="str">
            <v>Осина</v>
          </cell>
          <cell r="I281">
            <v>22.83</v>
          </cell>
          <cell r="J281">
            <v>17.41</v>
          </cell>
          <cell r="K281">
            <v>8.85</v>
          </cell>
          <cell r="M281">
            <v>0.56999999999999995</v>
          </cell>
        </row>
        <row r="282">
          <cell r="B282" t="str">
            <v>Шешминское</v>
          </cell>
          <cell r="C282" t="str">
            <v>сплошная рубка</v>
          </cell>
          <cell r="D282">
            <v>86</v>
          </cell>
          <cell r="E282">
            <v>5</v>
          </cell>
          <cell r="F282">
            <v>1</v>
          </cell>
          <cell r="G282">
            <v>6.1</v>
          </cell>
          <cell r="H282" t="str">
            <v>Береза</v>
          </cell>
          <cell r="I282">
            <v>290.79000000000002</v>
          </cell>
          <cell r="J282">
            <v>122.04</v>
          </cell>
          <cell r="K282">
            <v>11.19</v>
          </cell>
          <cell r="L282">
            <v>424.02000000000004</v>
          </cell>
          <cell r="M282">
            <v>879.71</v>
          </cell>
          <cell r="N282">
            <v>1303.73</v>
          </cell>
          <cell r="O282" t="str">
            <v>Восходское/86/10/Береза</v>
          </cell>
        </row>
        <row r="283">
          <cell r="H283" t="str">
            <v>стоимость</v>
          </cell>
          <cell r="I283">
            <v>34938.418500000007</v>
          </cell>
          <cell r="J283">
            <v>10449.064800000002</v>
          </cell>
          <cell r="K283">
            <v>485.42220000000003</v>
          </cell>
          <cell r="L283">
            <v>45872.905500000008</v>
          </cell>
          <cell r="M283">
            <v>6026.0135</v>
          </cell>
          <cell r="N283">
            <v>51898.919000000009</v>
          </cell>
          <cell r="O283" t="str">
            <v>Восходское/86/10/стоимость</v>
          </cell>
        </row>
        <row r="284">
          <cell r="H284" t="str">
            <v>Дуб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 t="str">
            <v>Восходское/86/10/Дуб</v>
          </cell>
        </row>
        <row r="285">
          <cell r="H285" t="str">
            <v>стоимость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 t="str">
            <v>Восходское/86/10/стоимость</v>
          </cell>
        </row>
        <row r="286">
          <cell r="H286" t="str">
            <v>Липа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 t="str">
            <v>Восходское/86/10/Липа</v>
          </cell>
        </row>
        <row r="287">
          <cell r="H287" t="str">
            <v>стоимость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 t="str">
            <v>Восходское/86/10/стоимость</v>
          </cell>
        </row>
        <row r="288">
          <cell r="H288" t="str">
            <v>Сосна</v>
          </cell>
          <cell r="I288">
            <v>0</v>
          </cell>
          <cell r="J288">
            <v>42.03</v>
          </cell>
          <cell r="K288">
            <v>6.09</v>
          </cell>
          <cell r="L288">
            <v>48.12</v>
          </cell>
          <cell r="M288">
            <v>0.81</v>
          </cell>
          <cell r="N288">
            <v>48.93</v>
          </cell>
          <cell r="O288" t="str">
            <v>Восходское/86/10/Ольха черная</v>
          </cell>
        </row>
        <row r="289">
          <cell r="H289" t="str">
            <v>стоимость</v>
          </cell>
          <cell r="I289">
            <v>0</v>
          </cell>
          <cell r="J289">
            <v>7185.0284999999994</v>
          </cell>
          <cell r="K289">
            <v>521.42579999999998</v>
          </cell>
          <cell r="L289">
            <v>7706.4542999999994</v>
          </cell>
          <cell r="M289">
            <v>5.3136000000000001</v>
          </cell>
          <cell r="N289">
            <v>7711.7678999999998</v>
          </cell>
          <cell r="O289" t="str">
            <v>Восходское/86/10/стоимость</v>
          </cell>
        </row>
        <row r="290">
          <cell r="H290" t="str">
            <v>Осина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 t="str">
            <v>Восходское/86/10/Осина</v>
          </cell>
        </row>
        <row r="291">
          <cell r="H291" t="str">
            <v>стоимость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 t="str">
            <v>Восходское/86/10/стоимость</v>
          </cell>
        </row>
        <row r="292">
          <cell r="H292" t="str">
            <v>итого куб.м</v>
          </cell>
          <cell r="I292">
            <v>290.79000000000087</v>
          </cell>
          <cell r="J292">
            <v>164.07000000000335</v>
          </cell>
          <cell r="K292">
            <v>17.279999999999973</v>
          </cell>
          <cell r="L292">
            <v>472.14000000000419</v>
          </cell>
          <cell r="M292">
            <v>880.52000000000044</v>
          </cell>
          <cell r="N292">
            <v>1352.6600000000046</v>
          </cell>
          <cell r="O292" t="str">
            <v>Восходское/86/10/итого куб.м</v>
          </cell>
        </row>
        <row r="293">
          <cell r="H293" t="str">
            <v>стоимость, руб</v>
          </cell>
          <cell r="I293">
            <v>34938.418500000007</v>
          </cell>
          <cell r="J293">
            <v>17634.0933</v>
          </cell>
          <cell r="K293">
            <v>1006.848</v>
          </cell>
          <cell r="L293">
            <v>53579.359800000006</v>
          </cell>
          <cell r="M293">
            <v>6031.3271000000004</v>
          </cell>
          <cell r="N293">
            <v>59610.686900000008</v>
          </cell>
          <cell r="O293" t="str">
            <v>Восходское/86/10/стоимость, руб</v>
          </cell>
        </row>
        <row r="295">
          <cell r="B295" t="str">
            <v>Реквизиты для оплаты</v>
          </cell>
        </row>
        <row r="296">
          <cell r="B296" t="str">
            <v>отделение НБ РТ Банка России г. Казань</v>
          </cell>
        </row>
        <row r="297">
          <cell r="B297" t="str">
            <v>БИК 049205001</v>
          </cell>
        </row>
        <row r="298">
          <cell r="B298" t="str">
            <v>Счет № 40101810800000010001</v>
          </cell>
        </row>
        <row r="299">
          <cell r="B299" t="str">
            <v>ИНН 1660098481 КПП 165701001</v>
          </cell>
        </row>
        <row r="300">
          <cell r="B300" t="str">
            <v>Управление Федерального казначейства по Республике Татарстан</v>
          </cell>
        </row>
        <row r="301">
          <cell r="B301" t="str">
            <v xml:space="preserve">(Министерство лесного хозяйства Республики Татарстан) </v>
          </cell>
        </row>
        <row r="302">
          <cell r="B302" t="str">
            <v>КБК-  053 1 12 04011 016000 120</v>
          </cell>
        </row>
        <row r="303">
          <cell r="B303" t="str">
            <v>ОКТМО – 92646000</v>
          </cell>
        </row>
        <row r="305">
          <cell r="B305" t="str">
            <v>Продавец</v>
          </cell>
          <cell r="J305" t="str">
            <v>Покупатель</v>
          </cell>
        </row>
        <row r="306">
          <cell r="B306" t="str">
            <v>Назиров А.А.</v>
          </cell>
        </row>
        <row r="307">
          <cell r="B307" t="str">
            <v>(фамилия, имя, отчество)</v>
          </cell>
          <cell r="J307" t="str">
            <v>(фамилия, имя, отчество)</v>
          </cell>
        </row>
        <row r="310">
          <cell r="B310" t="str">
            <v>(подпись)</v>
          </cell>
          <cell r="J310" t="str">
            <v>(подпись)</v>
          </cell>
        </row>
        <row r="312">
          <cell r="B312" t="str">
            <v>М.П.</v>
          </cell>
          <cell r="J312" t="str">
            <v>М.П.</v>
          </cell>
        </row>
        <row r="314">
          <cell r="N314" t="str">
            <v>Приложение №3</v>
          </cell>
        </row>
        <row r="315">
          <cell r="N315" t="str">
            <v>к Договору</v>
          </cell>
        </row>
        <row r="316">
          <cell r="N316" t="str">
            <v>купли-продажи лесных насаждений</v>
          </cell>
        </row>
        <row r="318">
          <cell r="C318" t="str">
            <v>РАСЧЕТ</v>
          </cell>
        </row>
        <row r="319">
          <cell r="C319" t="str">
            <v>платы по договору купли-продажи лесных насаждений</v>
          </cell>
        </row>
        <row r="320">
          <cell r="B320" t="str">
            <v>___________________</v>
          </cell>
          <cell r="L320" t="str">
            <v>"____"_______________20_____г</v>
          </cell>
        </row>
        <row r="322">
          <cell r="B322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323">
          <cell r="B323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324">
          <cell r="B324" t="str">
            <v>с учетом коэффициента 1,51 на 2017 год (постановление Правительства РФ от 14.12.2016г № 1350)</v>
          </cell>
        </row>
        <row r="327">
          <cell r="B327" t="str">
            <v>Участковое лесничество</v>
          </cell>
          <cell r="C327" t="str">
            <v>Вид рубки</v>
          </cell>
          <cell r="D327" t="str">
            <v>№ квартала</v>
          </cell>
          <cell r="E327" t="str">
            <v>№ выдела</v>
          </cell>
          <cell r="F327" t="str">
            <v>№ делянки</v>
          </cell>
          <cell r="G327" t="str">
            <v>Площадь,га</v>
          </cell>
          <cell r="H327" t="str">
            <v>Порода</v>
          </cell>
          <cell r="I327" t="str">
            <v>Деловая древесина</v>
          </cell>
          <cell r="M327" t="str">
            <v>Дрова</v>
          </cell>
          <cell r="N327" t="str">
            <v>Всего, куб.м</v>
          </cell>
        </row>
        <row r="328">
          <cell r="I328" t="str">
            <v>крупная</v>
          </cell>
          <cell r="J328" t="str">
            <v>средняя</v>
          </cell>
          <cell r="K328" t="str">
            <v>мелкая</v>
          </cell>
          <cell r="L328" t="str">
            <v>итого</v>
          </cell>
        </row>
        <row r="329">
          <cell r="B329" t="str">
            <v>ставки 2017 г.</v>
          </cell>
          <cell r="H329" t="str">
            <v>Береза</v>
          </cell>
          <cell r="I329">
            <v>120.15</v>
          </cell>
          <cell r="J329">
            <v>85.62</v>
          </cell>
          <cell r="K329">
            <v>43.38</v>
          </cell>
          <cell r="M329">
            <v>6.85</v>
          </cell>
        </row>
        <row r="330">
          <cell r="H330" t="str">
            <v>Дуб</v>
          </cell>
          <cell r="I330">
            <v>898.69</v>
          </cell>
          <cell r="J330">
            <v>642.13</v>
          </cell>
          <cell r="K330">
            <v>323.07</v>
          </cell>
          <cell r="M330">
            <v>27.97</v>
          </cell>
        </row>
        <row r="331">
          <cell r="H331" t="str">
            <v>Липа</v>
          </cell>
          <cell r="I331">
            <v>71.349999999999994</v>
          </cell>
          <cell r="J331">
            <v>51.94</v>
          </cell>
          <cell r="K331">
            <v>26.54</v>
          </cell>
          <cell r="M331">
            <v>1.43</v>
          </cell>
        </row>
        <row r="332">
          <cell r="H332" t="str">
            <v>Ольха черная</v>
          </cell>
          <cell r="I332">
            <v>71.349999999999994</v>
          </cell>
          <cell r="J332">
            <v>51.94</v>
          </cell>
          <cell r="K332">
            <v>26.54</v>
          </cell>
          <cell r="M332">
            <v>1.43</v>
          </cell>
        </row>
        <row r="333">
          <cell r="H333" t="str">
            <v>Осина</v>
          </cell>
          <cell r="I333">
            <v>22.83</v>
          </cell>
          <cell r="J333">
            <v>17.41</v>
          </cell>
          <cell r="K333">
            <v>8.85</v>
          </cell>
          <cell r="M333">
            <v>0.56999999999999995</v>
          </cell>
        </row>
        <row r="334">
          <cell r="B334" t="str">
            <v>Шешминское</v>
          </cell>
          <cell r="C334" t="str">
            <v>сплошная рубка</v>
          </cell>
          <cell r="D334">
            <v>86</v>
          </cell>
          <cell r="E334">
            <v>33</v>
          </cell>
          <cell r="F334">
            <v>1</v>
          </cell>
          <cell r="G334">
            <v>5.2</v>
          </cell>
          <cell r="H334" t="str">
            <v>Береза</v>
          </cell>
          <cell r="I334">
            <v>110.04</v>
          </cell>
          <cell r="J334">
            <v>123.68</v>
          </cell>
          <cell r="K334">
            <v>10.01</v>
          </cell>
          <cell r="L334">
            <v>243.73000000000002</v>
          </cell>
          <cell r="M334">
            <v>707.47</v>
          </cell>
          <cell r="N334">
            <v>951.2</v>
          </cell>
          <cell r="O334" t="str">
            <v>Мамыковское/3/10/Береза</v>
          </cell>
        </row>
        <row r="335">
          <cell r="H335" t="str">
            <v>стоимость</v>
          </cell>
          <cell r="I335">
            <v>13221.306</v>
          </cell>
          <cell r="J335">
            <v>10589.481600000001</v>
          </cell>
          <cell r="K335">
            <v>434.23380000000003</v>
          </cell>
          <cell r="L335">
            <v>24245.021400000005</v>
          </cell>
          <cell r="M335">
            <v>4846.1695</v>
          </cell>
          <cell r="N335">
            <v>29091.190900000005</v>
          </cell>
          <cell r="O335" t="str">
            <v>Мамыковское/3/10/стоимость</v>
          </cell>
        </row>
        <row r="336">
          <cell r="H336" t="str">
            <v>Дуб</v>
          </cell>
          <cell r="J336" t="str">
            <v/>
          </cell>
          <cell r="K336" t="str">
            <v/>
          </cell>
          <cell r="L336">
            <v>0</v>
          </cell>
          <cell r="M336" t="str">
            <v/>
          </cell>
          <cell r="N336">
            <v>0</v>
          </cell>
          <cell r="O336" t="str">
            <v>Мамыковское/3/10/Дуб</v>
          </cell>
        </row>
        <row r="337">
          <cell r="H337" t="str">
            <v>стоимость</v>
          </cell>
          <cell r="I337">
            <v>0</v>
          </cell>
          <cell r="J337" t="str">
            <v/>
          </cell>
          <cell r="K337" t="str">
            <v/>
          </cell>
          <cell r="L337">
            <v>0</v>
          </cell>
          <cell r="M337" t="str">
            <v/>
          </cell>
          <cell r="N337">
            <v>0</v>
          </cell>
          <cell r="O337" t="str">
            <v>Мамыковское/3/10/стоимость</v>
          </cell>
        </row>
        <row r="338">
          <cell r="H338" t="str">
            <v>Липа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 t="str">
            <v>Мамыковское/3/10/Липа</v>
          </cell>
        </row>
        <row r="339">
          <cell r="H339" t="str">
            <v>стоимость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 t="str">
            <v>Мамыковское/3/10/стоимость</v>
          </cell>
        </row>
        <row r="340">
          <cell r="H340" t="str">
            <v>Ольха черная</v>
          </cell>
          <cell r="J340" t="str">
            <v/>
          </cell>
          <cell r="K340" t="str">
            <v/>
          </cell>
          <cell r="L340">
            <v>0</v>
          </cell>
          <cell r="M340" t="str">
            <v/>
          </cell>
          <cell r="N340">
            <v>0</v>
          </cell>
          <cell r="O340" t="str">
            <v>Мамыковское/3/10/Ольха черная</v>
          </cell>
        </row>
        <row r="341">
          <cell r="H341" t="str">
            <v>стоимость</v>
          </cell>
          <cell r="I341">
            <v>0</v>
          </cell>
          <cell r="J341" t="str">
            <v/>
          </cell>
          <cell r="K341" t="str">
            <v/>
          </cell>
          <cell r="L341">
            <v>0</v>
          </cell>
          <cell r="M341" t="str">
            <v/>
          </cell>
          <cell r="N341">
            <v>0</v>
          </cell>
          <cell r="O341" t="str">
            <v>Мамыковское/3/10/стоимость</v>
          </cell>
        </row>
        <row r="342">
          <cell r="H342" t="str">
            <v>Осина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 t="str">
            <v>Мамыковское/3/10/Осина</v>
          </cell>
        </row>
        <row r="343">
          <cell r="H343" t="str">
            <v>стоимость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 t="str">
            <v>Мамыковское/3/10/стоимость</v>
          </cell>
        </row>
        <row r="344">
          <cell r="H344" t="str">
            <v>итого куб.м</v>
          </cell>
          <cell r="I344">
            <v>110.04000000000087</v>
          </cell>
          <cell r="J344">
            <v>123.68000000000029</v>
          </cell>
          <cell r="K344">
            <v>10.009999999999991</v>
          </cell>
          <cell r="L344">
            <v>243.73000000000116</v>
          </cell>
          <cell r="M344">
            <v>707.47000000000025</v>
          </cell>
          <cell r="N344">
            <v>951.20000000000141</v>
          </cell>
          <cell r="O344" t="str">
            <v>Мамыковское/3/10/итого куб.м</v>
          </cell>
        </row>
        <row r="345">
          <cell r="H345" t="str">
            <v>стоимость, руб</v>
          </cell>
          <cell r="I345">
            <v>13221.306</v>
          </cell>
          <cell r="J345">
            <v>10589.481600000001</v>
          </cell>
          <cell r="K345">
            <v>434.23380000000003</v>
          </cell>
          <cell r="L345">
            <v>24245.021400000005</v>
          </cell>
          <cell r="M345">
            <v>4846.1695</v>
          </cell>
          <cell r="N345">
            <v>29091.190900000005</v>
          </cell>
          <cell r="O345" t="str">
            <v>Мамыковское/3/10/стоимость, руб</v>
          </cell>
        </row>
        <row r="347">
          <cell r="B347" t="str">
            <v>Реквизиты для оплаты</v>
          </cell>
        </row>
        <row r="348">
          <cell r="B348" t="str">
            <v>отделение НБ РТ Банка России г. Казань</v>
          </cell>
        </row>
        <row r="349">
          <cell r="B349" t="str">
            <v>БИК 049205001</v>
          </cell>
        </row>
        <row r="350">
          <cell r="B350" t="str">
            <v>Счет № 40101810800000010001</v>
          </cell>
        </row>
        <row r="351">
          <cell r="B351" t="str">
            <v>ИНН 1660098481 КПП 165701001</v>
          </cell>
        </row>
        <row r="352">
          <cell r="B352" t="str">
            <v>Управление Федерального казначейства по Республике Татарстан</v>
          </cell>
        </row>
        <row r="353">
          <cell r="B353" t="str">
            <v xml:space="preserve">(Министерство лесного хозяйства Республики Татарстан) </v>
          </cell>
        </row>
        <row r="354">
          <cell r="B354" t="str">
            <v>КБК-  053 1 12 04011 016000 120</v>
          </cell>
        </row>
        <row r="355">
          <cell r="B355" t="str">
            <v>ОКТМО – 92646000</v>
          </cell>
        </row>
        <row r="357">
          <cell r="B357" t="str">
            <v>Продавец</v>
          </cell>
          <cell r="J357" t="str">
            <v>Покупатель</v>
          </cell>
        </row>
        <row r="358">
          <cell r="B358" t="str">
            <v>Назиров А.А.</v>
          </cell>
        </row>
        <row r="359">
          <cell r="B359" t="str">
            <v>(фамилия, имя, отчество)</v>
          </cell>
          <cell r="J359" t="str">
            <v>(фамилия, имя, отчество)</v>
          </cell>
        </row>
        <row r="362">
          <cell r="B362" t="str">
            <v>(подпись)</v>
          </cell>
          <cell r="J362" t="str">
            <v>(подпись)</v>
          </cell>
        </row>
        <row r="364">
          <cell r="B364" t="str">
            <v>М.П.</v>
          </cell>
          <cell r="J364" t="str">
            <v>М.П.</v>
          </cell>
        </row>
        <row r="366">
          <cell r="N366" t="str">
            <v>Приложение №3</v>
          </cell>
        </row>
        <row r="367">
          <cell r="N367" t="str">
            <v>к Договору</v>
          </cell>
        </row>
        <row r="368">
          <cell r="N368" t="str">
            <v>купли-продажи лесных насаждений</v>
          </cell>
        </row>
        <row r="370">
          <cell r="C370" t="str">
            <v>РАСЧЕТ</v>
          </cell>
        </row>
        <row r="371">
          <cell r="C371" t="str">
            <v>платы по договору купли-продажи лесных насаждений</v>
          </cell>
        </row>
        <row r="372">
          <cell r="B372" t="str">
            <v>___________________</v>
          </cell>
          <cell r="L372" t="str">
            <v>"____"_______________20_____г</v>
          </cell>
        </row>
        <row r="374">
          <cell r="B374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375">
          <cell r="B375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376">
          <cell r="B376" t="str">
            <v>с учетом коэффициента 1,51 на 2017 год (постановление Правительства РФ от 14.12.2016г № 1350)</v>
          </cell>
        </row>
        <row r="379">
          <cell r="B379" t="str">
            <v>Участковое лесничество</v>
          </cell>
          <cell r="C379" t="str">
            <v>Вид рубки</v>
          </cell>
          <cell r="D379" t="str">
            <v>№ квартала</v>
          </cell>
          <cell r="E379" t="str">
            <v>№ выдела</v>
          </cell>
          <cell r="F379" t="str">
            <v>№ делянки</v>
          </cell>
          <cell r="G379" t="str">
            <v>Площадь,га</v>
          </cell>
          <cell r="H379" t="str">
            <v>Порода</v>
          </cell>
          <cell r="I379" t="str">
            <v>Деловая древесина</v>
          </cell>
          <cell r="M379" t="str">
            <v>Дрова</v>
          </cell>
          <cell r="N379" t="str">
            <v>Всего, куб.м</v>
          </cell>
        </row>
        <row r="380">
          <cell r="I380" t="str">
            <v>крупная</v>
          </cell>
          <cell r="J380" t="str">
            <v>средняя</v>
          </cell>
          <cell r="K380" t="str">
            <v>мелкая</v>
          </cell>
          <cell r="L380" t="str">
            <v>итого</v>
          </cell>
        </row>
        <row r="381">
          <cell r="B381" t="str">
            <v>ставки 2017 г.</v>
          </cell>
          <cell r="H381" t="str">
            <v>Береза</v>
          </cell>
          <cell r="I381">
            <v>120.15</v>
          </cell>
          <cell r="J381">
            <v>85.62</v>
          </cell>
          <cell r="K381">
            <v>43.38</v>
          </cell>
          <cell r="M381">
            <v>6.85</v>
          </cell>
        </row>
        <row r="382">
          <cell r="H382" t="str">
            <v>Дуб</v>
          </cell>
          <cell r="I382">
            <v>898.69</v>
          </cell>
          <cell r="J382">
            <v>642.13</v>
          </cell>
          <cell r="K382">
            <v>323.07</v>
          </cell>
          <cell r="M382">
            <v>27.97</v>
          </cell>
        </row>
        <row r="383">
          <cell r="H383" t="str">
            <v>Липа</v>
          </cell>
          <cell r="I383">
            <v>71.349999999999994</v>
          </cell>
          <cell r="J383">
            <v>51.94</v>
          </cell>
          <cell r="K383">
            <v>26.54</v>
          </cell>
          <cell r="M383">
            <v>1.43</v>
          </cell>
        </row>
        <row r="384">
          <cell r="H384" t="str">
            <v>Ольха черная</v>
          </cell>
          <cell r="I384">
            <v>71.349999999999994</v>
          </cell>
          <cell r="J384">
            <v>51.94</v>
          </cell>
          <cell r="K384">
            <v>26.54</v>
          </cell>
          <cell r="M384">
            <v>1.43</v>
          </cell>
        </row>
        <row r="385">
          <cell r="H385" t="str">
            <v>Осина</v>
          </cell>
          <cell r="I385">
            <v>22.83</v>
          </cell>
          <cell r="J385">
            <v>17.41</v>
          </cell>
          <cell r="K385">
            <v>8.85</v>
          </cell>
          <cell r="M385">
            <v>0.56999999999999995</v>
          </cell>
        </row>
        <row r="386">
          <cell r="B386" t="str">
            <v>Шешминское</v>
          </cell>
          <cell r="C386" t="str">
            <v>сплошная рубка</v>
          </cell>
          <cell r="D386">
            <v>2</v>
          </cell>
          <cell r="E386">
            <v>18</v>
          </cell>
          <cell r="F386">
            <v>1</v>
          </cell>
          <cell r="G386">
            <v>3</v>
          </cell>
          <cell r="H386" t="str">
            <v>Береза</v>
          </cell>
          <cell r="I386">
            <v>5.89</v>
          </cell>
          <cell r="J386">
            <v>47.23</v>
          </cell>
          <cell r="K386">
            <v>17.14</v>
          </cell>
          <cell r="L386">
            <v>70.259999999999991</v>
          </cell>
          <cell r="M386">
            <v>31.4</v>
          </cell>
          <cell r="N386">
            <v>101.66</v>
          </cell>
        </row>
        <row r="387">
          <cell r="H387" t="str">
            <v>стоимость</v>
          </cell>
          <cell r="I387">
            <v>707.68349999999998</v>
          </cell>
          <cell r="J387">
            <v>4043.8325999999997</v>
          </cell>
          <cell r="K387">
            <v>743.53320000000008</v>
          </cell>
          <cell r="L387">
            <v>5495.0492999999997</v>
          </cell>
          <cell r="M387">
            <v>215.08999999999997</v>
          </cell>
          <cell r="N387">
            <v>5710.1392999999998</v>
          </cell>
        </row>
        <row r="388">
          <cell r="H388" t="str">
            <v>Дуб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38.85</v>
          </cell>
          <cell r="N388">
            <v>38.85</v>
          </cell>
        </row>
        <row r="389">
          <cell r="H389" t="str">
            <v>стоимость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1086.6344999999999</v>
          </cell>
          <cell r="N389">
            <v>1086.6344999999999</v>
          </cell>
        </row>
        <row r="390">
          <cell r="H390" t="str">
            <v>Липа</v>
          </cell>
          <cell r="I390">
            <v>3.13</v>
          </cell>
          <cell r="J390">
            <v>75.94</v>
          </cell>
          <cell r="K390">
            <v>12.62</v>
          </cell>
          <cell r="L390">
            <v>91.69</v>
          </cell>
          <cell r="M390">
            <v>54.35</v>
          </cell>
          <cell r="N390">
            <v>146.04</v>
          </cell>
        </row>
        <row r="391">
          <cell r="H391" t="str">
            <v>стоимость</v>
          </cell>
          <cell r="I391">
            <v>223.32549999999998</v>
          </cell>
          <cell r="J391">
            <v>3944.3235999999997</v>
          </cell>
          <cell r="K391">
            <v>334.9348</v>
          </cell>
          <cell r="L391">
            <v>4502.5838999999996</v>
          </cell>
          <cell r="M391">
            <v>77.720500000000001</v>
          </cell>
          <cell r="N391">
            <v>4580.3044</v>
          </cell>
        </row>
        <row r="392">
          <cell r="H392" t="str">
            <v>Ольха черная</v>
          </cell>
          <cell r="J392" t="str">
            <v/>
          </cell>
          <cell r="K392" t="str">
            <v/>
          </cell>
          <cell r="L392">
            <v>0</v>
          </cell>
          <cell r="M392" t="str">
            <v/>
          </cell>
          <cell r="N392">
            <v>0</v>
          </cell>
        </row>
        <row r="393">
          <cell r="H393" t="str">
            <v>стоимость</v>
          </cell>
          <cell r="I393">
            <v>0</v>
          </cell>
          <cell r="J393" t="str">
            <v/>
          </cell>
          <cell r="K393" t="str">
            <v/>
          </cell>
          <cell r="L393">
            <v>0</v>
          </cell>
          <cell r="M393" t="str">
            <v/>
          </cell>
          <cell r="N393">
            <v>0</v>
          </cell>
        </row>
        <row r="394">
          <cell r="H394" t="str">
            <v>Осина</v>
          </cell>
          <cell r="I394">
            <v>14.8</v>
          </cell>
          <cell r="J394">
            <v>114.92</v>
          </cell>
          <cell r="K394">
            <v>9.67</v>
          </cell>
          <cell r="L394">
            <v>139.38999999999999</v>
          </cell>
          <cell r="M394">
            <v>59.7</v>
          </cell>
          <cell r="N394">
            <v>199.08999999999997</v>
          </cell>
        </row>
        <row r="395">
          <cell r="H395" t="str">
            <v>стоимость</v>
          </cell>
          <cell r="I395">
            <v>337.88400000000001</v>
          </cell>
          <cell r="J395">
            <v>2000.7572</v>
          </cell>
          <cell r="K395">
            <v>85.579499999999996</v>
          </cell>
          <cell r="L395">
            <v>2424.2206999999999</v>
          </cell>
          <cell r="M395">
            <v>34.028999999999996</v>
          </cell>
          <cell r="N395">
            <v>2458.2496999999998</v>
          </cell>
        </row>
        <row r="396">
          <cell r="H396" t="str">
            <v>итого куб.м</v>
          </cell>
          <cell r="I396">
            <v>23.819999999999936</v>
          </cell>
          <cell r="J396">
            <v>238.09000000000015</v>
          </cell>
          <cell r="K396">
            <v>39.430000000000064</v>
          </cell>
          <cell r="L396">
            <v>301.34000000000015</v>
          </cell>
          <cell r="M396">
            <v>184.29999999999995</v>
          </cell>
          <cell r="N396">
            <v>485.6400000000001</v>
          </cell>
        </row>
        <row r="397">
          <cell r="H397" t="str">
            <v>стоимость, руб</v>
          </cell>
          <cell r="I397">
            <v>1268.893</v>
          </cell>
          <cell r="J397">
            <v>9988.9133999999995</v>
          </cell>
          <cell r="K397">
            <v>1164.0475000000001</v>
          </cell>
          <cell r="L397">
            <v>12421.8539</v>
          </cell>
          <cell r="M397">
            <v>1413.4739999999997</v>
          </cell>
          <cell r="N397">
            <v>13835.3279</v>
          </cell>
        </row>
        <row r="399">
          <cell r="B399" t="str">
            <v>Реквизиты для оплаты</v>
          </cell>
        </row>
        <row r="400">
          <cell r="B400" t="str">
            <v>отделение НБ РТ Банка России г. Казань</v>
          </cell>
        </row>
        <row r="401">
          <cell r="B401" t="str">
            <v>БИК 049205001</v>
          </cell>
        </row>
        <row r="402">
          <cell r="B402" t="str">
            <v>Счет № 40101810800000010001</v>
          </cell>
        </row>
        <row r="403">
          <cell r="B403" t="str">
            <v>ИНН 1660098481 КПП 165701001</v>
          </cell>
        </row>
        <row r="404">
          <cell r="B404" t="str">
            <v>Управление Федерального казначейства по Республике Татарстан</v>
          </cell>
        </row>
        <row r="405">
          <cell r="B405" t="str">
            <v xml:space="preserve">(Министерство лесного хозяйства Республики Татарстан) </v>
          </cell>
        </row>
        <row r="406">
          <cell r="B406" t="str">
            <v>КБК-  053 1 12 04011 016000 120</v>
          </cell>
        </row>
        <row r="407">
          <cell r="B407" t="str">
            <v>ОКТМО – 92646000</v>
          </cell>
        </row>
        <row r="409">
          <cell r="B409" t="str">
            <v>Продавец</v>
          </cell>
          <cell r="J409" t="str">
            <v>Покупатель</v>
          </cell>
        </row>
        <row r="410">
          <cell r="B410" t="str">
            <v>Назиров А.А.</v>
          </cell>
        </row>
        <row r="411">
          <cell r="B411" t="str">
            <v>(фамилия, имя, отчество)</v>
          </cell>
          <cell r="J411" t="str">
            <v>(фамилия, имя, отчество)</v>
          </cell>
        </row>
        <row r="414">
          <cell r="B414" t="str">
            <v>(подпись)</v>
          </cell>
          <cell r="J414" t="str">
            <v>(подпись)</v>
          </cell>
        </row>
        <row r="416">
          <cell r="B416" t="str">
            <v>М.П.</v>
          </cell>
          <cell r="J416" t="str">
            <v>М.П.</v>
          </cell>
        </row>
        <row r="418">
          <cell r="N418" t="str">
            <v>Приложение №3</v>
          </cell>
        </row>
        <row r="419">
          <cell r="N419" t="str">
            <v>к Договору</v>
          </cell>
        </row>
        <row r="420">
          <cell r="N420" t="str">
            <v>купли-продажи лесных насаждений</v>
          </cell>
        </row>
        <row r="422">
          <cell r="C422" t="str">
            <v>РАСЧЕТ</v>
          </cell>
        </row>
        <row r="423">
          <cell r="C423" t="str">
            <v>платы по договору купли-продажи лесных насаждений</v>
          </cell>
        </row>
        <row r="424">
          <cell r="B424" t="str">
            <v>___________________</v>
          </cell>
          <cell r="L424" t="str">
            <v>"____"_______________20_____г</v>
          </cell>
        </row>
        <row r="426">
          <cell r="B426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427">
          <cell r="B427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428">
          <cell r="B428" t="str">
            <v>с учетом коэффициента 1,51 на 2017 год (постановление Правительства РФ от 14.12.2016г № 1350)</v>
          </cell>
        </row>
        <row r="431">
          <cell r="B431" t="str">
            <v>Участковое лесничество</v>
          </cell>
          <cell r="C431" t="str">
            <v>Вид рубки</v>
          </cell>
          <cell r="D431" t="str">
            <v>№ квартала</v>
          </cell>
          <cell r="E431" t="str">
            <v>№ выдела</v>
          </cell>
          <cell r="F431" t="str">
            <v>№ делянки</v>
          </cell>
          <cell r="G431" t="str">
            <v>Площадь,га</v>
          </cell>
          <cell r="H431" t="str">
            <v>Порода</v>
          </cell>
          <cell r="I431" t="str">
            <v>Деловая древесина</v>
          </cell>
          <cell r="M431" t="str">
            <v>Дрова</v>
          </cell>
          <cell r="N431" t="str">
            <v>Всего, куб.м</v>
          </cell>
        </row>
        <row r="432">
          <cell r="I432" t="str">
            <v>крупная</v>
          </cell>
          <cell r="J432" t="str">
            <v>средняя</v>
          </cell>
          <cell r="K432" t="str">
            <v>мелкая</v>
          </cell>
          <cell r="L432" t="str">
            <v>итого</v>
          </cell>
        </row>
        <row r="433">
          <cell r="B433" t="str">
            <v>ставки 2017 г.</v>
          </cell>
          <cell r="H433" t="str">
            <v>Береза</v>
          </cell>
          <cell r="I433">
            <v>120.15</v>
          </cell>
          <cell r="J433">
            <v>85.62</v>
          </cell>
          <cell r="K433">
            <v>43.38</v>
          </cell>
          <cell r="M433">
            <v>6.85</v>
          </cell>
        </row>
        <row r="434">
          <cell r="H434" t="str">
            <v>Дуб</v>
          </cell>
          <cell r="I434">
            <v>898.69</v>
          </cell>
          <cell r="J434">
            <v>642.13</v>
          </cell>
          <cell r="K434">
            <v>323.07</v>
          </cell>
          <cell r="M434">
            <v>27.97</v>
          </cell>
        </row>
        <row r="435">
          <cell r="H435" t="str">
            <v>Липа</v>
          </cell>
          <cell r="I435">
            <v>71.349999999999994</v>
          </cell>
          <cell r="J435">
            <v>51.94</v>
          </cell>
          <cell r="K435">
            <v>26.54</v>
          </cell>
          <cell r="M435">
            <v>1.43</v>
          </cell>
        </row>
        <row r="436">
          <cell r="H436" t="str">
            <v>Ольха черная</v>
          </cell>
          <cell r="I436">
            <v>71.349999999999994</v>
          </cell>
          <cell r="J436">
            <v>51.94</v>
          </cell>
          <cell r="K436">
            <v>26.54</v>
          </cell>
          <cell r="M436">
            <v>1.43</v>
          </cell>
        </row>
        <row r="437">
          <cell r="H437" t="str">
            <v>Осина</v>
          </cell>
          <cell r="I437">
            <v>22.83</v>
          </cell>
          <cell r="J437">
            <v>17.41</v>
          </cell>
          <cell r="K437">
            <v>8.85</v>
          </cell>
          <cell r="M437">
            <v>0.56999999999999995</v>
          </cell>
        </row>
        <row r="438">
          <cell r="B438" t="str">
            <v>Шешминское</v>
          </cell>
          <cell r="C438" t="str">
            <v>сплошная рубка</v>
          </cell>
          <cell r="D438">
            <v>96</v>
          </cell>
          <cell r="E438">
            <v>5</v>
          </cell>
          <cell r="F438">
            <v>1</v>
          </cell>
          <cell r="G438">
            <v>3.2</v>
          </cell>
          <cell r="H438" t="str">
            <v>Береза</v>
          </cell>
          <cell r="I438">
            <v>1.04</v>
          </cell>
          <cell r="J438">
            <v>29.59</v>
          </cell>
          <cell r="K438">
            <v>9.3800000000000008</v>
          </cell>
          <cell r="L438">
            <v>40.01</v>
          </cell>
          <cell r="M438">
            <v>26.96</v>
          </cell>
          <cell r="N438">
            <v>66.97</v>
          </cell>
        </row>
        <row r="439">
          <cell r="H439" t="str">
            <v>стоимость</v>
          </cell>
          <cell r="I439">
            <v>124.95600000000002</v>
          </cell>
          <cell r="J439">
            <v>2533.4958000000001</v>
          </cell>
          <cell r="K439">
            <v>406.90440000000007</v>
          </cell>
          <cell r="L439">
            <v>3065.3562000000002</v>
          </cell>
          <cell r="M439">
            <v>184.67599999999999</v>
          </cell>
          <cell r="N439">
            <v>3250.0322000000001</v>
          </cell>
        </row>
        <row r="440">
          <cell r="H440" t="str">
            <v>Дуб</v>
          </cell>
          <cell r="J440" t="str">
            <v/>
          </cell>
          <cell r="K440" t="str">
            <v/>
          </cell>
          <cell r="L440">
            <v>0</v>
          </cell>
          <cell r="M440" t="str">
            <v/>
          </cell>
          <cell r="N440">
            <v>0</v>
          </cell>
        </row>
        <row r="441">
          <cell r="H441" t="str">
            <v>стоимость</v>
          </cell>
          <cell r="I441">
            <v>0</v>
          </cell>
          <cell r="J441" t="str">
            <v/>
          </cell>
          <cell r="K441" t="str">
            <v/>
          </cell>
          <cell r="L441">
            <v>0</v>
          </cell>
          <cell r="M441" t="str">
            <v/>
          </cell>
          <cell r="N441">
            <v>0</v>
          </cell>
        </row>
        <row r="442">
          <cell r="H442" t="str">
            <v>Липа</v>
          </cell>
          <cell r="I442">
            <v>1.1000000000000001</v>
          </cell>
          <cell r="J442">
            <v>31.13</v>
          </cell>
          <cell r="K442">
            <v>5.85</v>
          </cell>
          <cell r="L442">
            <v>38.08</v>
          </cell>
          <cell r="M442">
            <v>29.03</v>
          </cell>
          <cell r="N442">
            <v>67.11</v>
          </cell>
        </row>
        <row r="443">
          <cell r="H443" t="str">
            <v>стоимость</v>
          </cell>
          <cell r="I443">
            <v>78.484999999999999</v>
          </cell>
          <cell r="J443">
            <v>1616.8921999999998</v>
          </cell>
          <cell r="K443">
            <v>155.25899999999999</v>
          </cell>
          <cell r="L443">
            <v>1850.6361999999997</v>
          </cell>
          <cell r="M443">
            <v>41.512900000000002</v>
          </cell>
          <cell r="N443">
            <v>1892.1490999999996</v>
          </cell>
        </row>
        <row r="444">
          <cell r="H444" t="str">
            <v>Ольха черная</v>
          </cell>
          <cell r="J444" t="str">
            <v/>
          </cell>
          <cell r="K444" t="str">
            <v/>
          </cell>
          <cell r="L444">
            <v>0</v>
          </cell>
          <cell r="M444" t="str">
            <v/>
          </cell>
          <cell r="N444">
            <v>0</v>
          </cell>
        </row>
        <row r="445">
          <cell r="H445" t="str">
            <v>стоимость</v>
          </cell>
          <cell r="I445">
            <v>0</v>
          </cell>
          <cell r="J445" t="str">
            <v/>
          </cell>
          <cell r="K445" t="str">
            <v/>
          </cell>
          <cell r="L445">
            <v>0</v>
          </cell>
          <cell r="M445" t="str">
            <v/>
          </cell>
          <cell r="N445">
            <v>0</v>
          </cell>
        </row>
        <row r="446">
          <cell r="H446" t="str">
            <v>Осина</v>
          </cell>
          <cell r="I446">
            <v>23.89</v>
          </cell>
          <cell r="J446">
            <v>272.83999999999997</v>
          </cell>
          <cell r="K446">
            <v>24.48</v>
          </cell>
          <cell r="L446">
            <v>321.20999999999998</v>
          </cell>
          <cell r="M446">
            <v>227.08</v>
          </cell>
          <cell r="N446">
            <v>548.29</v>
          </cell>
        </row>
        <row r="447">
          <cell r="H447" t="str">
            <v>стоимость</v>
          </cell>
          <cell r="I447">
            <v>545.40869999999995</v>
          </cell>
          <cell r="J447">
            <v>4750.1443999999992</v>
          </cell>
          <cell r="K447">
            <v>216.648</v>
          </cell>
          <cell r="L447">
            <v>5512.2010999999993</v>
          </cell>
          <cell r="M447">
            <v>129.43559999999999</v>
          </cell>
          <cell r="N447">
            <v>5641.6366999999991</v>
          </cell>
        </row>
        <row r="448">
          <cell r="H448" t="str">
            <v>итого куб.м</v>
          </cell>
          <cell r="I448">
            <v>26.029999999999973</v>
          </cell>
          <cell r="J448">
            <v>333.55999999999949</v>
          </cell>
          <cell r="K448">
            <v>39.710000000000036</v>
          </cell>
          <cell r="L448">
            <v>399.2999999999995</v>
          </cell>
          <cell r="M448">
            <v>283.07000000000005</v>
          </cell>
          <cell r="N448">
            <v>682.36999999999955</v>
          </cell>
        </row>
        <row r="449">
          <cell r="H449" t="str">
            <v>стоимость, руб</v>
          </cell>
          <cell r="I449">
            <v>748.84969999999998</v>
          </cell>
          <cell r="J449">
            <v>8900.5324000000001</v>
          </cell>
          <cell r="K449">
            <v>778.81140000000005</v>
          </cell>
          <cell r="L449">
            <v>10428.193500000001</v>
          </cell>
          <cell r="M449">
            <v>355.62450000000001</v>
          </cell>
          <cell r="N449">
            <v>10783.818000000001</v>
          </cell>
        </row>
        <row r="451">
          <cell r="B451" t="str">
            <v>Реквизиты для оплаты</v>
          </cell>
        </row>
        <row r="452">
          <cell r="B452" t="str">
            <v>отделение НБ РТ Банка России г. Казань</v>
          </cell>
        </row>
        <row r="453">
          <cell r="B453" t="str">
            <v>БИК 049205001</v>
          </cell>
        </row>
        <row r="454">
          <cell r="B454" t="str">
            <v>Счет № 40101810800000010001</v>
          </cell>
        </row>
        <row r="455">
          <cell r="B455" t="str">
            <v>ИНН 1660098481 КПП 165701001</v>
          </cell>
        </row>
        <row r="456">
          <cell r="B456" t="str">
            <v>Управление Федерального казначейства по Республике Татарстан</v>
          </cell>
        </row>
        <row r="457">
          <cell r="B457" t="str">
            <v xml:space="preserve">(Министерство лесного хозяйства Республики Татарстан) </v>
          </cell>
        </row>
        <row r="458">
          <cell r="B458" t="str">
            <v>КБК-  053 1 12 04011 016000 120</v>
          </cell>
        </row>
        <row r="459">
          <cell r="B459" t="str">
            <v>ОКТМО – 92646000</v>
          </cell>
        </row>
        <row r="461">
          <cell r="B461" t="str">
            <v>Продавец</v>
          </cell>
          <cell r="J461" t="str">
            <v>Покупатель</v>
          </cell>
        </row>
        <row r="462">
          <cell r="B462" t="str">
            <v>Назиров А.А.</v>
          </cell>
        </row>
        <row r="463">
          <cell r="B463" t="str">
            <v>(фамилия, имя, отчество)</v>
          </cell>
          <cell r="J463" t="str">
            <v>(фамилия, имя, отчество)</v>
          </cell>
        </row>
        <row r="466">
          <cell r="B466" t="str">
            <v>(подпись)</v>
          </cell>
          <cell r="J466" t="str">
            <v>(подпись)</v>
          </cell>
        </row>
        <row r="468">
          <cell r="B468" t="str">
            <v>М.П.</v>
          </cell>
          <cell r="J468" t="str">
            <v>М.П.</v>
          </cell>
        </row>
        <row r="470">
          <cell r="N470" t="str">
            <v>Приложение №3</v>
          </cell>
        </row>
        <row r="471">
          <cell r="N471" t="str">
            <v>к Договору</v>
          </cell>
        </row>
        <row r="472">
          <cell r="N472" t="str">
            <v>купли-продажи лесных насаждений</v>
          </cell>
        </row>
        <row r="474">
          <cell r="C474" t="str">
            <v>РАСЧЕТ</v>
          </cell>
        </row>
        <row r="475">
          <cell r="C475" t="str">
            <v>платы по договору купли-продажи лесных насаждений</v>
          </cell>
        </row>
        <row r="476">
          <cell r="B476" t="str">
            <v>___________________</v>
          </cell>
          <cell r="L476" t="str">
            <v>"____"_______________20_____г</v>
          </cell>
        </row>
        <row r="478">
          <cell r="B478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479">
          <cell r="B479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480">
          <cell r="B480" t="str">
            <v>с учетом коэффициента 1,51 на 2017 год (постановление Правительства РФ от 14.12.2016г № 1350)</v>
          </cell>
        </row>
        <row r="483">
          <cell r="B483" t="str">
            <v>Участковое лесничество</v>
          </cell>
          <cell r="C483" t="str">
            <v>Вид рубки</v>
          </cell>
          <cell r="D483" t="str">
            <v>№ квартала</v>
          </cell>
          <cell r="E483" t="str">
            <v>№ выдела</v>
          </cell>
          <cell r="F483" t="str">
            <v>№ делянки</v>
          </cell>
          <cell r="G483" t="str">
            <v>Площадь,га</v>
          </cell>
          <cell r="H483" t="str">
            <v>Порода</v>
          </cell>
          <cell r="I483" t="str">
            <v>Деловая древесина</v>
          </cell>
          <cell r="M483" t="str">
            <v>Дрова</v>
          </cell>
          <cell r="N483" t="str">
            <v>Всего, куб.м</v>
          </cell>
        </row>
        <row r="484">
          <cell r="I484" t="str">
            <v>крупная</v>
          </cell>
          <cell r="J484" t="str">
            <v>средняя</v>
          </cell>
          <cell r="K484" t="str">
            <v>мелкая</v>
          </cell>
          <cell r="L484" t="str">
            <v>итого</v>
          </cell>
        </row>
        <row r="485">
          <cell r="B485" t="str">
            <v>ставки 2017 г.</v>
          </cell>
          <cell r="H485" t="str">
            <v>Береза</v>
          </cell>
          <cell r="I485">
            <v>114.43</v>
          </cell>
          <cell r="J485">
            <v>81.540000000000006</v>
          </cell>
          <cell r="K485">
            <v>41.31</v>
          </cell>
          <cell r="M485">
            <v>6.52</v>
          </cell>
        </row>
        <row r="486">
          <cell r="H486" t="str">
            <v>Дуб</v>
          </cell>
          <cell r="I486">
            <v>855.9</v>
          </cell>
          <cell r="J486">
            <v>611.54999999999995</v>
          </cell>
          <cell r="K486">
            <v>307.68</v>
          </cell>
          <cell r="M486">
            <v>26.64</v>
          </cell>
        </row>
        <row r="487">
          <cell r="H487" t="str">
            <v>Липа</v>
          </cell>
          <cell r="I487">
            <v>67.95</v>
          </cell>
          <cell r="J487">
            <v>49.47</v>
          </cell>
          <cell r="K487">
            <v>25.28</v>
          </cell>
          <cell r="M487">
            <v>1.36</v>
          </cell>
        </row>
        <row r="488">
          <cell r="H488" t="str">
            <v>Ольха черная</v>
          </cell>
          <cell r="I488">
            <v>67.95</v>
          </cell>
          <cell r="J488">
            <v>49.47</v>
          </cell>
          <cell r="K488">
            <v>25.28</v>
          </cell>
          <cell r="M488">
            <v>1.36</v>
          </cell>
        </row>
        <row r="489">
          <cell r="H489" t="str">
            <v>Осина</v>
          </cell>
          <cell r="I489">
            <v>21.74</v>
          </cell>
          <cell r="J489">
            <v>16.579999999999998</v>
          </cell>
          <cell r="K489">
            <v>8.43</v>
          </cell>
          <cell r="M489">
            <v>0.54</v>
          </cell>
        </row>
        <row r="490">
          <cell r="B490" t="str">
            <v>Казанкинское</v>
          </cell>
          <cell r="C490" t="str">
            <v>сплошная рубка</v>
          </cell>
          <cell r="D490">
            <v>41</v>
          </cell>
          <cell r="E490">
            <v>12</v>
          </cell>
          <cell r="F490">
            <v>3</v>
          </cell>
          <cell r="G490">
            <v>1</v>
          </cell>
          <cell r="H490" t="str">
            <v>Береза</v>
          </cell>
          <cell r="I490">
            <v>0</v>
          </cell>
          <cell r="J490">
            <v>6.32</v>
          </cell>
          <cell r="K490">
            <v>2.7</v>
          </cell>
          <cell r="L490">
            <v>9.02</v>
          </cell>
          <cell r="M490">
            <v>30.73</v>
          </cell>
          <cell r="N490">
            <v>39.75</v>
          </cell>
        </row>
        <row r="491">
          <cell r="H491" t="str">
            <v>стоимость</v>
          </cell>
          <cell r="I491">
            <v>0</v>
          </cell>
          <cell r="J491">
            <v>515.33280000000002</v>
          </cell>
          <cell r="K491">
            <v>111.53700000000002</v>
          </cell>
          <cell r="L491">
            <v>626.86980000000005</v>
          </cell>
          <cell r="M491">
            <v>200.3596</v>
          </cell>
          <cell r="N491">
            <v>827.22940000000006</v>
          </cell>
        </row>
        <row r="492">
          <cell r="H492" t="str">
            <v>Дуб</v>
          </cell>
          <cell r="J492" t="str">
            <v/>
          </cell>
          <cell r="K492" t="str">
            <v/>
          </cell>
          <cell r="L492">
            <v>0</v>
          </cell>
          <cell r="M492" t="str">
            <v/>
          </cell>
          <cell r="N492">
            <v>0</v>
          </cell>
        </row>
        <row r="493">
          <cell r="H493" t="str">
            <v>стоимость</v>
          </cell>
          <cell r="I493">
            <v>0</v>
          </cell>
          <cell r="J493" t="str">
            <v/>
          </cell>
          <cell r="K493" t="str">
            <v/>
          </cell>
          <cell r="L493">
            <v>0</v>
          </cell>
          <cell r="M493" t="str">
            <v/>
          </cell>
          <cell r="N493">
            <v>0</v>
          </cell>
        </row>
        <row r="494">
          <cell r="H494" t="str">
            <v>Липа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</row>
        <row r="495">
          <cell r="H495" t="str">
            <v>стоимость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</row>
        <row r="496">
          <cell r="H496" t="str">
            <v>Ольха черная</v>
          </cell>
          <cell r="J496" t="str">
            <v/>
          </cell>
          <cell r="K496" t="str">
            <v/>
          </cell>
          <cell r="L496">
            <v>0</v>
          </cell>
          <cell r="M496" t="str">
            <v/>
          </cell>
          <cell r="N496">
            <v>0</v>
          </cell>
        </row>
        <row r="497">
          <cell r="H497" t="str">
            <v>стоимость</v>
          </cell>
          <cell r="I497">
            <v>0</v>
          </cell>
          <cell r="J497" t="str">
            <v/>
          </cell>
          <cell r="K497" t="str">
            <v/>
          </cell>
          <cell r="L497">
            <v>0</v>
          </cell>
          <cell r="M497" t="str">
            <v/>
          </cell>
          <cell r="N497">
            <v>0</v>
          </cell>
        </row>
        <row r="498">
          <cell r="H498" t="str">
            <v>Осина</v>
          </cell>
          <cell r="I498">
            <v>1.55</v>
          </cell>
          <cell r="J498">
            <v>45.97</v>
          </cell>
          <cell r="K498">
            <v>9.99</v>
          </cell>
          <cell r="L498">
            <v>57.51</v>
          </cell>
          <cell r="M498">
            <v>38.979999999999997</v>
          </cell>
          <cell r="N498">
            <v>96.49</v>
          </cell>
        </row>
        <row r="499">
          <cell r="H499" t="str">
            <v>стоимость</v>
          </cell>
          <cell r="I499">
            <v>33.696999999999996</v>
          </cell>
          <cell r="J499">
            <v>762.18259999999987</v>
          </cell>
          <cell r="K499">
            <v>84.215699999999998</v>
          </cell>
          <cell r="L499">
            <v>880.09529999999984</v>
          </cell>
          <cell r="M499">
            <v>21.049199999999999</v>
          </cell>
          <cell r="N499">
            <v>901.14449999999988</v>
          </cell>
        </row>
        <row r="500">
          <cell r="H500" t="str">
            <v>итого куб.м</v>
          </cell>
          <cell r="I500">
            <v>1.5499999999999972</v>
          </cell>
          <cell r="J500">
            <v>52.290000000000191</v>
          </cell>
          <cell r="K500">
            <v>12.689999999999998</v>
          </cell>
          <cell r="L500">
            <v>66.530000000000186</v>
          </cell>
          <cell r="M500">
            <v>69.70999999999998</v>
          </cell>
          <cell r="N500">
            <v>136.24000000000018</v>
          </cell>
        </row>
        <row r="501">
          <cell r="H501" t="str">
            <v>стоимость, руб</v>
          </cell>
          <cell r="I501">
            <v>33.696999999999996</v>
          </cell>
          <cell r="J501">
            <v>1277.5153999999998</v>
          </cell>
          <cell r="K501">
            <v>195.7527</v>
          </cell>
          <cell r="L501">
            <v>1506.9650999999997</v>
          </cell>
          <cell r="M501">
            <v>221.40879999999999</v>
          </cell>
          <cell r="N501">
            <v>1728.3738999999996</v>
          </cell>
        </row>
        <row r="503">
          <cell r="B503" t="str">
            <v>Реквизиты для оплаты</v>
          </cell>
        </row>
        <row r="504">
          <cell r="B504" t="str">
            <v>отделение НБ РТ Банка России г. Казань</v>
          </cell>
        </row>
        <row r="505">
          <cell r="B505" t="str">
            <v>БИК 049205001</v>
          </cell>
        </row>
        <row r="506">
          <cell r="B506" t="str">
            <v>Счет № 40101810800000010001</v>
          </cell>
        </row>
        <row r="507">
          <cell r="B507" t="str">
            <v>ИНН 1660098481 КПП 165701001</v>
          </cell>
        </row>
        <row r="508">
          <cell r="B508" t="str">
            <v>Управление Федерального казначейства по Республике Татарстан</v>
          </cell>
        </row>
        <row r="509">
          <cell r="B509" t="str">
            <v xml:space="preserve">(Министерство лесного хозяйства Республики Татарстан) </v>
          </cell>
        </row>
        <row r="510">
          <cell r="B510" t="str">
            <v>КБК-  053 1 12 04011 016000 120</v>
          </cell>
        </row>
        <row r="511">
          <cell r="B511" t="str">
            <v>ОКТМО – 92646000</v>
          </cell>
        </row>
        <row r="513">
          <cell r="B513" t="str">
            <v>Продавец</v>
          </cell>
          <cell r="J513" t="str">
            <v>Покупатель</v>
          </cell>
        </row>
        <row r="514">
          <cell r="B514" t="str">
            <v>Назиров А.А.</v>
          </cell>
        </row>
        <row r="515">
          <cell r="B515" t="str">
            <v>(фамилия, имя, отчество)</v>
          </cell>
          <cell r="J515" t="str">
            <v>(фамилия, имя, отчество)</v>
          </cell>
        </row>
        <row r="518">
          <cell r="B518" t="str">
            <v>(подпись)</v>
          </cell>
          <cell r="J518" t="str">
            <v>(подпись)</v>
          </cell>
        </row>
        <row r="520">
          <cell r="B520" t="str">
            <v>М.П.</v>
          </cell>
          <cell r="J520" t="str">
            <v>М.П.</v>
          </cell>
        </row>
        <row r="522">
          <cell r="N522" t="str">
            <v>Приложение №3</v>
          </cell>
        </row>
        <row r="523">
          <cell r="N523" t="str">
            <v>к Договору</v>
          </cell>
        </row>
        <row r="524">
          <cell r="N524" t="str">
            <v>купли-продажи лесных насаждений</v>
          </cell>
        </row>
        <row r="526">
          <cell r="C526" t="str">
            <v>РАСЧЕТ</v>
          </cell>
        </row>
        <row r="527">
          <cell r="C527" t="str">
            <v>платы по договору купли-продажи лесных насаждений</v>
          </cell>
        </row>
        <row r="528">
          <cell r="B528" t="str">
            <v>___________________</v>
          </cell>
          <cell r="L528" t="str">
            <v>"____"_______________20_____г</v>
          </cell>
        </row>
        <row r="530">
          <cell r="B530" t="str">
            <v xml:space="preserve">Расчет стоимости древесины производился по ставкам платы, утвержденным Постановлением Правительства РФ от 22.05.2007 года №310 "О ставках платы за единицу </v>
          </cell>
        </row>
        <row r="531">
          <cell r="B531" t="str">
            <v>объема лесных ресурсов и ставках платы за единицу площади лесного участка, находящегося в федеральной собственности" (с изменениями от 30 июня 2007 года)</v>
          </cell>
        </row>
        <row r="532">
          <cell r="B532" t="str">
            <v>с учетом коэффициента 1,51 на 2017 год (постановление Правительства РФ от 14.12.2016г № 1350)</v>
          </cell>
        </row>
        <row r="535">
          <cell r="B535" t="str">
            <v>Участковое лесничество</v>
          </cell>
          <cell r="C535" t="str">
            <v>Вид рубки</v>
          </cell>
          <cell r="D535" t="str">
            <v>№ квартала</v>
          </cell>
          <cell r="E535" t="str">
            <v>№ выдела</v>
          </cell>
          <cell r="F535" t="str">
            <v>№ делянки</v>
          </cell>
          <cell r="G535" t="str">
            <v>Площадь,га</v>
          </cell>
          <cell r="H535" t="str">
            <v>Порода</v>
          </cell>
          <cell r="I535" t="str">
            <v>Деловая древесина</v>
          </cell>
          <cell r="M535" t="str">
            <v>Дрова</v>
          </cell>
          <cell r="N535" t="str">
            <v>Всего, куб.м</v>
          </cell>
        </row>
        <row r="536">
          <cell r="I536" t="str">
            <v>крупная</v>
          </cell>
          <cell r="J536" t="str">
            <v>средняя</v>
          </cell>
          <cell r="K536" t="str">
            <v>мелкая</v>
          </cell>
          <cell r="L536" t="str">
            <v>итого</v>
          </cell>
        </row>
        <row r="537">
          <cell r="B537" t="str">
            <v>ставки 2017 г.</v>
          </cell>
          <cell r="H537" t="str">
            <v>Береза</v>
          </cell>
          <cell r="I537">
            <v>120.15</v>
          </cell>
          <cell r="J537">
            <v>85.62</v>
          </cell>
          <cell r="K537">
            <v>43.38</v>
          </cell>
          <cell r="M537">
            <v>6.85</v>
          </cell>
        </row>
        <row r="538">
          <cell r="H538" t="str">
            <v>Дуб</v>
          </cell>
          <cell r="I538">
            <v>898.69</v>
          </cell>
          <cell r="J538">
            <v>642.13</v>
          </cell>
          <cell r="K538">
            <v>323.07</v>
          </cell>
          <cell r="M538">
            <v>27.97</v>
          </cell>
        </row>
        <row r="539">
          <cell r="H539" t="str">
            <v>Липа</v>
          </cell>
          <cell r="I539">
            <v>71.349999999999994</v>
          </cell>
          <cell r="J539">
            <v>51.94</v>
          </cell>
          <cell r="K539">
            <v>26.54</v>
          </cell>
          <cell r="M539">
            <v>1.43</v>
          </cell>
        </row>
        <row r="540">
          <cell r="H540" t="str">
            <v>Ольха черная</v>
          </cell>
          <cell r="I540">
            <v>71.349999999999994</v>
          </cell>
          <cell r="J540">
            <v>51.94</v>
          </cell>
          <cell r="K540">
            <v>26.54</v>
          </cell>
          <cell r="M540">
            <v>1.43</v>
          </cell>
        </row>
        <row r="541">
          <cell r="H541" t="str">
            <v>Осина</v>
          </cell>
          <cell r="I541">
            <v>22.83</v>
          </cell>
          <cell r="J541">
            <v>17.41</v>
          </cell>
          <cell r="K541">
            <v>8.85</v>
          </cell>
          <cell r="M541">
            <v>0.56999999999999995</v>
          </cell>
        </row>
        <row r="542">
          <cell r="B542" t="str">
            <v>Казанкинское</v>
          </cell>
          <cell r="C542" t="str">
            <v>сплошная рубка</v>
          </cell>
          <cell r="D542">
            <v>41</v>
          </cell>
          <cell r="E542">
            <v>12</v>
          </cell>
          <cell r="F542">
            <v>4</v>
          </cell>
          <cell r="G542">
            <v>1</v>
          </cell>
          <cell r="H542" t="str">
            <v>Береза</v>
          </cell>
          <cell r="I542">
            <v>0</v>
          </cell>
          <cell r="J542">
            <v>6.35</v>
          </cell>
          <cell r="K542">
            <v>2.97</v>
          </cell>
          <cell r="L542">
            <v>9.32</v>
          </cell>
          <cell r="M542">
            <v>30.56</v>
          </cell>
          <cell r="N542">
            <v>39.879999999999995</v>
          </cell>
        </row>
        <row r="543">
          <cell r="H543" t="str">
            <v>стоимость</v>
          </cell>
          <cell r="I543">
            <v>0</v>
          </cell>
          <cell r="J543">
            <v>543.68700000000001</v>
          </cell>
          <cell r="K543">
            <v>128.83860000000001</v>
          </cell>
          <cell r="L543">
            <v>672.52560000000005</v>
          </cell>
          <cell r="M543">
            <v>209.33599999999998</v>
          </cell>
          <cell r="N543">
            <v>881.86160000000007</v>
          </cell>
        </row>
        <row r="544">
          <cell r="H544" t="str">
            <v>Дуб</v>
          </cell>
          <cell r="J544" t="str">
            <v/>
          </cell>
          <cell r="K544" t="str">
            <v/>
          </cell>
          <cell r="L544">
            <v>0</v>
          </cell>
          <cell r="M544" t="str">
            <v/>
          </cell>
          <cell r="N544">
            <v>0</v>
          </cell>
        </row>
        <row r="545">
          <cell r="H545" t="str">
            <v>стоимость</v>
          </cell>
          <cell r="I545">
            <v>0</v>
          </cell>
          <cell r="J545" t="str">
            <v/>
          </cell>
          <cell r="K545" t="str">
            <v/>
          </cell>
          <cell r="L545">
            <v>0</v>
          </cell>
          <cell r="M545" t="str">
            <v/>
          </cell>
          <cell r="N545">
            <v>0</v>
          </cell>
        </row>
        <row r="546">
          <cell r="H546" t="str">
            <v>Липа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</row>
        <row r="547">
          <cell r="H547" t="str">
            <v>стоимость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</row>
        <row r="548">
          <cell r="H548" t="str">
            <v>Ольха черная</v>
          </cell>
          <cell r="J548" t="str">
            <v/>
          </cell>
          <cell r="K548" t="str">
            <v/>
          </cell>
          <cell r="L548">
            <v>0</v>
          </cell>
          <cell r="M548" t="str">
            <v/>
          </cell>
          <cell r="N548">
            <v>0</v>
          </cell>
        </row>
        <row r="549">
          <cell r="H549" t="str">
            <v>стоимость</v>
          </cell>
          <cell r="I549">
            <v>0</v>
          </cell>
          <cell r="J549" t="str">
            <v/>
          </cell>
          <cell r="K549" t="str">
            <v/>
          </cell>
          <cell r="L549">
            <v>0</v>
          </cell>
          <cell r="M549" t="str">
            <v/>
          </cell>
          <cell r="N549">
            <v>0</v>
          </cell>
        </row>
        <row r="550">
          <cell r="H550" t="str">
            <v>Осина</v>
          </cell>
          <cell r="I550">
            <v>10.67</v>
          </cell>
          <cell r="J550">
            <v>81.09</v>
          </cell>
          <cell r="K550">
            <v>3.73</v>
          </cell>
          <cell r="L550">
            <v>95.490000000000009</v>
          </cell>
          <cell r="M550">
            <v>62.49</v>
          </cell>
          <cell r="N550">
            <v>157.98000000000002</v>
          </cell>
        </row>
        <row r="551">
          <cell r="H551" t="str">
            <v>стоимость</v>
          </cell>
          <cell r="I551">
            <v>243.59609999999998</v>
          </cell>
          <cell r="J551">
            <v>1411.7769000000001</v>
          </cell>
          <cell r="K551">
            <v>33.0105</v>
          </cell>
          <cell r="L551">
            <v>1688.3835000000001</v>
          </cell>
          <cell r="M551">
            <v>35.619299999999996</v>
          </cell>
          <cell r="N551">
            <v>1724.0028000000002</v>
          </cell>
        </row>
        <row r="552">
          <cell r="H552" t="str">
            <v>итого куб.м</v>
          </cell>
          <cell r="I552">
            <v>10.669999999999987</v>
          </cell>
          <cell r="J552">
            <v>87.440000000000055</v>
          </cell>
          <cell r="K552">
            <v>6.6999999999999886</v>
          </cell>
          <cell r="L552">
            <v>104.81000000000003</v>
          </cell>
          <cell r="M552">
            <v>93.050000000000011</v>
          </cell>
          <cell r="N552">
            <v>197.86000000000004</v>
          </cell>
        </row>
        <row r="553">
          <cell r="H553" t="str">
            <v>стоимость, руб</v>
          </cell>
          <cell r="I553">
            <v>243.59609999999998</v>
          </cell>
          <cell r="J553">
            <v>1955.4639000000002</v>
          </cell>
          <cell r="K553">
            <v>161.84910000000002</v>
          </cell>
          <cell r="L553">
            <v>2360.9091000000003</v>
          </cell>
          <cell r="M553">
            <v>244.95529999999997</v>
          </cell>
          <cell r="N553">
            <v>2605.8644000000004</v>
          </cell>
        </row>
        <row r="555">
          <cell r="B555" t="str">
            <v>Реквизиты для оплаты</v>
          </cell>
        </row>
        <row r="556">
          <cell r="B556" t="str">
            <v>отделение НБ РТ Банка России г. Казань</v>
          </cell>
        </row>
        <row r="557">
          <cell r="B557" t="str">
            <v>БИК 049205001</v>
          </cell>
        </row>
        <row r="558">
          <cell r="B558" t="str">
            <v>Счет № 40101810800000010001</v>
          </cell>
        </row>
        <row r="559">
          <cell r="B559" t="str">
            <v>ИНН 1660098481 КПП 165701001</v>
          </cell>
        </row>
        <row r="560">
          <cell r="B560" t="str">
            <v>Управление Федерального казначейства по Республике Татарстан</v>
          </cell>
        </row>
        <row r="561">
          <cell r="B561" t="str">
            <v xml:space="preserve">(Министерство лесного хозяйства Республики Татарстан) </v>
          </cell>
        </row>
        <row r="562">
          <cell r="B562" t="str">
            <v>КБК-  053 1 12 04011 016000 120</v>
          </cell>
        </row>
        <row r="563">
          <cell r="B563" t="str">
            <v>ОКТМО – 92646000</v>
          </cell>
        </row>
        <row r="565">
          <cell r="B565" t="str">
            <v>Продавец</v>
          </cell>
          <cell r="J565" t="str">
            <v>Покупатель</v>
          </cell>
        </row>
        <row r="566">
          <cell r="B566" t="str">
            <v>Назиров А.А.</v>
          </cell>
        </row>
        <row r="567">
          <cell r="B567" t="str">
            <v>(фамилия, имя, отчество)</v>
          </cell>
          <cell r="J567" t="str">
            <v>(фамилия, имя, отчество)</v>
          </cell>
        </row>
        <row r="570">
          <cell r="B570" t="str">
            <v>(подпись)</v>
          </cell>
          <cell r="J570" t="str">
            <v>(подпись)</v>
          </cell>
        </row>
        <row r="572">
          <cell r="B572" t="str">
            <v>М.П.</v>
          </cell>
          <cell r="J572" t="str">
            <v>М.П.</v>
          </cell>
        </row>
        <row r="854">
          <cell r="O854" t="str">
            <v>Тумбинское/45/7/Береза</v>
          </cell>
        </row>
        <row r="855">
          <cell r="O855" t="str">
            <v>Тумбинское/45/7/стоимость</v>
          </cell>
        </row>
        <row r="856">
          <cell r="O856" t="str">
            <v>Тумбинское/45/7/Дуб</v>
          </cell>
        </row>
        <row r="857">
          <cell r="O857" t="str">
            <v>Тумбинское/45/7/стоимость</v>
          </cell>
        </row>
        <row r="858">
          <cell r="O858" t="str">
            <v>Тумбинское/45/7/Липа</v>
          </cell>
        </row>
        <row r="859">
          <cell r="O859" t="str">
            <v>Тумбинское/45/7/стоимость</v>
          </cell>
        </row>
        <row r="860">
          <cell r="O860" t="str">
            <v>Тумбинское/45/7/Ольха черная</v>
          </cell>
        </row>
        <row r="861">
          <cell r="O861" t="str">
            <v>Тумбинское/45/7/стоимость</v>
          </cell>
        </row>
        <row r="862">
          <cell r="O862" t="str">
            <v>Тумбинское/45/7/Осина</v>
          </cell>
        </row>
        <row r="863">
          <cell r="O863" t="str">
            <v>Тумбинское/45/7/стоимость</v>
          </cell>
        </row>
        <row r="864">
          <cell r="O864" t="str">
            <v>Тумбинское/45/7/итого куб.м</v>
          </cell>
        </row>
        <row r="865">
          <cell r="O865" t="str">
            <v>Тумбинское/45/7/стоимость, руб</v>
          </cell>
        </row>
        <row r="906">
          <cell r="O906" t="str">
            <v>Тумбинское/68/4/Береза</v>
          </cell>
        </row>
        <row r="907">
          <cell r="O907" t="str">
            <v>Тумбинское/68/4/стоимость</v>
          </cell>
        </row>
        <row r="908">
          <cell r="O908" t="str">
            <v>Тумбинское/68/4/Дуб</v>
          </cell>
        </row>
        <row r="909">
          <cell r="O909" t="str">
            <v>Тумбинское/68/4/стоимость</v>
          </cell>
        </row>
        <row r="910">
          <cell r="O910" t="str">
            <v>Тумбинское/68/4/Липа</v>
          </cell>
        </row>
        <row r="911">
          <cell r="O911" t="str">
            <v>Тумбинское/68/4/стоимость</v>
          </cell>
        </row>
        <row r="912">
          <cell r="O912" t="str">
            <v>Тумбинское/68/4/Ольха черная</v>
          </cell>
        </row>
        <row r="913">
          <cell r="O913" t="str">
            <v>Тумбинское/68/4/стоимость</v>
          </cell>
        </row>
        <row r="914">
          <cell r="O914" t="str">
            <v>Тумбинское/68/4/Осина</v>
          </cell>
        </row>
        <row r="915">
          <cell r="O915" t="str">
            <v>Тумбинское/68/4/стоимость</v>
          </cell>
        </row>
        <row r="916">
          <cell r="O916" t="str">
            <v>Тумбинское/68/4/итого куб.м</v>
          </cell>
        </row>
        <row r="917">
          <cell r="O917" t="str">
            <v>Тумбинское/68/4/стоимость, руб</v>
          </cell>
        </row>
        <row r="958">
          <cell r="O958" t="str">
            <v>Тумбинское/73/16/Береза</v>
          </cell>
        </row>
        <row r="959">
          <cell r="O959" t="str">
            <v>Тумбинское/73/16/стоимость</v>
          </cell>
        </row>
        <row r="960">
          <cell r="O960" t="str">
            <v>Тумбинское/73/16/Дуб</v>
          </cell>
        </row>
        <row r="961">
          <cell r="O961" t="str">
            <v>Тумбинское/73/16/стоимость</v>
          </cell>
        </row>
        <row r="962">
          <cell r="O962" t="str">
            <v>Тумбинское/73/16/Липа</v>
          </cell>
        </row>
        <row r="963">
          <cell r="O963" t="str">
            <v>Тумбинское/73/16/стоимость</v>
          </cell>
        </row>
        <row r="964">
          <cell r="O964" t="str">
            <v>Тумбинское/73/16/Ольха черная</v>
          </cell>
        </row>
        <row r="965">
          <cell r="O965" t="str">
            <v>Тумбинское/73/16/стоимость</v>
          </cell>
        </row>
        <row r="966">
          <cell r="O966" t="str">
            <v>Тумбинское/73/16/Осина</v>
          </cell>
        </row>
        <row r="967">
          <cell r="O967" t="str">
            <v>Тумбинское/73/16/стоимость</v>
          </cell>
        </row>
        <row r="968">
          <cell r="O968" t="str">
            <v>Тумбинское/73/16/итого куб.м</v>
          </cell>
        </row>
        <row r="969">
          <cell r="O969" t="str">
            <v>Тумбинское/73/16/стоимость, руб</v>
          </cell>
        </row>
        <row r="1010">
          <cell r="O1010" t="str">
            <v>Чулпановское/71/24/Береза</v>
          </cell>
        </row>
        <row r="1011">
          <cell r="O1011" t="str">
            <v>Чулпановское/71/24/стоимость</v>
          </cell>
        </row>
        <row r="1012">
          <cell r="O1012" t="str">
            <v>Чулпановское/71/24/Дуб</v>
          </cell>
        </row>
        <row r="1013">
          <cell r="O1013" t="str">
            <v>Чулпановское/71/24/стоимость</v>
          </cell>
        </row>
        <row r="1014">
          <cell r="O1014" t="str">
            <v>Чулпановское/71/24/Липа</v>
          </cell>
        </row>
        <row r="1015">
          <cell r="O1015" t="str">
            <v>Чулпановское/71/24/стоимость</v>
          </cell>
        </row>
        <row r="1016">
          <cell r="O1016" t="str">
            <v>Чулпановское/71/24/Ольха черная</v>
          </cell>
        </row>
        <row r="1017">
          <cell r="O1017" t="str">
            <v>Чулпановское/71/24/стоимость</v>
          </cell>
        </row>
        <row r="1018">
          <cell r="O1018" t="str">
            <v>Чулпановское/71/24/Осина</v>
          </cell>
        </row>
        <row r="1019">
          <cell r="O1019" t="str">
            <v>Чулпановское/71/24/стоимость</v>
          </cell>
        </row>
        <row r="1020">
          <cell r="O1020" t="str">
            <v>Чулпановское/71/24/итого куб.м</v>
          </cell>
        </row>
        <row r="1021">
          <cell r="O1021" t="str">
            <v>Чулпановское/71/24/стоимость, руб</v>
          </cell>
        </row>
        <row r="1062">
          <cell r="O1062" t="str">
            <v>Чулпановское/76/3/Береза</v>
          </cell>
        </row>
        <row r="1063">
          <cell r="O1063" t="str">
            <v>Чулпановское/76/3/стоимость</v>
          </cell>
        </row>
        <row r="1064">
          <cell r="O1064" t="str">
            <v>Чулпановское/76/3/Дуб</v>
          </cell>
        </row>
        <row r="1065">
          <cell r="O1065" t="str">
            <v>Чулпановское/76/3/стоимость</v>
          </cell>
        </row>
        <row r="1066">
          <cell r="O1066" t="str">
            <v>Чулпановское/76/3/Липа</v>
          </cell>
        </row>
        <row r="1067">
          <cell r="O1067" t="str">
            <v>Чулпановское/76/3/стоимость</v>
          </cell>
        </row>
        <row r="1068">
          <cell r="O1068" t="str">
            <v>Чулпановское/76/3/Ольха черная</v>
          </cell>
        </row>
        <row r="1069">
          <cell r="O1069" t="str">
            <v>Чулпановское/76/3/стоимость</v>
          </cell>
        </row>
        <row r="1070">
          <cell r="O1070" t="str">
            <v>Чулпановское/76/3/Осина</v>
          </cell>
        </row>
        <row r="1071">
          <cell r="O1071" t="str">
            <v>Чулпановское/76/3/стоимость</v>
          </cell>
        </row>
        <row r="1072">
          <cell r="O1072" t="str">
            <v>Чулпановское/76/3/итого куб.м</v>
          </cell>
        </row>
        <row r="1073">
          <cell r="O1073" t="str">
            <v>Чулпановское/76/3/стоимость, руб</v>
          </cell>
        </row>
      </sheetData>
      <sheetData sheetId="1">
        <row r="26">
          <cell r="E26">
            <v>8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1"/>
  <sheetViews>
    <sheetView tabSelected="1" topLeftCell="H28" zoomScale="145" zoomScaleNormal="145" workbookViewId="0">
      <selection activeCell="S56" sqref="S56"/>
    </sheetView>
  </sheetViews>
  <sheetFormatPr defaultRowHeight="15" x14ac:dyDescent="0.25"/>
  <cols>
    <col min="1" max="1" width="4.28515625" customWidth="1"/>
    <col min="2" max="2" width="4.7109375" style="29" customWidth="1"/>
    <col min="3" max="3" width="19.140625" style="30" customWidth="1"/>
    <col min="4" max="4" width="8.7109375" style="29" customWidth="1"/>
    <col min="5" max="6" width="7.85546875" style="29" customWidth="1"/>
    <col min="7" max="7" width="8.5703125" style="30" customWidth="1"/>
    <col min="8" max="8" width="16.7109375" style="29" customWidth="1"/>
    <col min="9" max="9" width="7.5703125" style="30" customWidth="1"/>
    <col min="10" max="10" width="12.42578125" style="30" customWidth="1"/>
    <col min="11" max="11" width="12" style="31" customWidth="1"/>
    <col min="12" max="12" width="11.85546875" style="31" customWidth="1"/>
    <col min="13" max="13" width="13" style="31" customWidth="1"/>
    <col min="14" max="14" width="10.5703125" style="31" customWidth="1"/>
    <col min="15" max="15" width="11" style="31" customWidth="1"/>
    <col min="16" max="16" width="8.7109375" style="31" customWidth="1"/>
    <col min="17" max="17" width="9.42578125" style="31" customWidth="1"/>
    <col min="18" max="18" width="11.42578125" style="31" customWidth="1"/>
    <col min="19" max="19" width="12.42578125" style="31" customWidth="1"/>
    <col min="20" max="20" width="17.28515625" style="31" customWidth="1"/>
    <col min="21" max="21" width="35.28515625" hidden="1" customWidth="1"/>
    <col min="22" max="22" width="9.140625" style="4" hidden="1" customWidth="1"/>
    <col min="23" max="23" width="12.7109375" style="4" hidden="1" customWidth="1"/>
    <col min="24" max="24" width="9.140625" style="4" hidden="1" customWidth="1"/>
  </cols>
  <sheetData>
    <row r="1" spans="2:24" x14ac:dyDescent="0.25"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3"/>
      <c r="S1" s="3"/>
      <c r="T1" s="3"/>
    </row>
    <row r="2" spans="2:24" x14ac:dyDescent="0.25">
      <c r="B2" s="51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</row>
    <row r="3" spans="2:24" x14ac:dyDescent="0.25">
      <c r="B3" s="51" t="s">
        <v>1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5" spans="2:24" x14ac:dyDescent="0.25">
      <c r="B5" s="52" t="s">
        <v>2</v>
      </c>
      <c r="C5" s="47" t="s">
        <v>3</v>
      </c>
      <c r="D5" s="52" t="s">
        <v>4</v>
      </c>
      <c r="E5" s="52" t="s">
        <v>5</v>
      </c>
      <c r="F5" s="52" t="s">
        <v>6</v>
      </c>
      <c r="G5" s="47" t="s">
        <v>7</v>
      </c>
      <c r="H5" s="52" t="s">
        <v>8</v>
      </c>
      <c r="I5" s="47" t="s">
        <v>9</v>
      </c>
      <c r="J5" s="47" t="s">
        <v>10</v>
      </c>
      <c r="K5" s="41" t="s">
        <v>11</v>
      </c>
      <c r="L5" s="41"/>
      <c r="M5" s="41"/>
      <c r="N5" s="41"/>
      <c r="O5" s="49" t="s">
        <v>12</v>
      </c>
      <c r="P5" s="49" t="s">
        <v>13</v>
      </c>
      <c r="Q5" s="49" t="s">
        <v>14</v>
      </c>
      <c r="R5" s="41" t="s">
        <v>15</v>
      </c>
      <c r="S5" s="41" t="s">
        <v>16</v>
      </c>
      <c r="T5" s="41" t="s">
        <v>17</v>
      </c>
    </row>
    <row r="6" spans="2:24" x14ac:dyDescent="0.25">
      <c r="B6" s="53"/>
      <c r="C6" s="48"/>
      <c r="D6" s="53"/>
      <c r="E6" s="53"/>
      <c r="F6" s="53"/>
      <c r="G6" s="48"/>
      <c r="H6" s="53"/>
      <c r="I6" s="48"/>
      <c r="J6" s="48"/>
      <c r="K6" s="5" t="s">
        <v>18</v>
      </c>
      <c r="L6" s="5" t="s">
        <v>19</v>
      </c>
      <c r="M6" s="5" t="s">
        <v>20</v>
      </c>
      <c r="N6" s="5" t="s">
        <v>21</v>
      </c>
      <c r="O6" s="50"/>
      <c r="P6" s="50"/>
      <c r="Q6" s="50"/>
      <c r="R6" s="41"/>
      <c r="S6" s="41"/>
      <c r="T6" s="41"/>
    </row>
    <row r="7" spans="2:24" x14ac:dyDescent="0.25">
      <c r="B7" s="6">
        <v>36</v>
      </c>
      <c r="C7" s="7" t="s">
        <v>22</v>
      </c>
      <c r="D7" s="6">
        <v>41</v>
      </c>
      <c r="E7" s="6">
        <v>12</v>
      </c>
      <c r="F7" s="6">
        <v>1</v>
      </c>
      <c r="G7" s="7">
        <v>2</v>
      </c>
      <c r="H7" s="6" t="s">
        <v>23</v>
      </c>
      <c r="I7" s="7" t="s">
        <v>24</v>
      </c>
      <c r="J7" s="7" t="s">
        <v>25</v>
      </c>
      <c r="K7" s="8">
        <f>INDEX([1]РАСЧЕТ!$B$22:$O$1073,MATCH($U7,[1]РАСЧЕТ!$O$22:$O$1073,0),8)</f>
        <v>17.93</v>
      </c>
      <c r="L7" s="8">
        <f>INDEX([1]РАСЧЕТ!$B$22:$O$1073,MATCH($U7,[1]РАСЧЕТ!$O$22:$O$1073,0),9)</f>
        <v>100.23</v>
      </c>
      <c r="M7" s="8">
        <f>INDEX([1]РАСЧЕТ!$B$22:$O$1073,MATCH($U7,[1]РАСЧЕТ!$O$22:$O$1073,0),10)</f>
        <v>31.12</v>
      </c>
      <c r="N7" s="8">
        <f>SUBTOTAL(9,K7:M7)</f>
        <v>149.28</v>
      </c>
      <c r="O7" s="8">
        <f>INDEX([1]РАСЧЕТ!$B$22:$O$1073,MATCH($U7,[1]РАСЧЕТ!$O$22:$O$1073,0),12)</f>
        <v>169.29</v>
      </c>
      <c r="P7" s="8"/>
      <c r="Q7" s="8">
        <f>SUM(N7:P7)</f>
        <v>318.57</v>
      </c>
      <c r="R7" s="9"/>
      <c r="S7" s="8"/>
      <c r="T7" s="10" t="s">
        <v>26</v>
      </c>
      <c r="U7" t="s">
        <v>27</v>
      </c>
      <c r="V7" s="4">
        <f ca="1">OFFSET([1]ЛОТЫ!$E$28,5,0,1,1)</f>
        <v>4.74</v>
      </c>
    </row>
    <row r="8" spans="2:24" x14ac:dyDescent="0.25">
      <c r="B8" s="6" t="s">
        <v>28</v>
      </c>
      <c r="C8" s="7"/>
      <c r="D8" s="6"/>
      <c r="E8" s="6"/>
      <c r="F8" s="6"/>
      <c r="G8" s="7"/>
      <c r="H8" s="6" t="s">
        <v>29</v>
      </c>
      <c r="I8" s="7"/>
      <c r="J8" s="7" t="s">
        <v>30</v>
      </c>
      <c r="K8" s="8">
        <f>INDEX([1]РАСЧЕТ!$B$22:$O$1073,MATCH(U8,[1]РАСЧЕТ!$O$22:$O$1073,0),8)</f>
        <v>0</v>
      </c>
      <c r="L8" s="8">
        <f>INDEX([1]РАСЧЕТ!$B$22:$N$1073,MATCH(J8,[1]РАСЧЕТ!$H$22:$H$1073,0),9)</f>
        <v>9.39</v>
      </c>
      <c r="M8" s="8">
        <f>INDEX([1]РАСЧЕТ!$B$22:$N$1073,MATCH(J8,[1]РАСЧЕТ!$H$22:$H$1073,0),10)</f>
        <v>11.25</v>
      </c>
      <c r="N8" s="8">
        <f t="shared" ref="N8:N9" si="0">SUBTOTAL(9,K8:M8)</f>
        <v>20.64</v>
      </c>
      <c r="O8" s="8">
        <f>INDEX([1]РАСЧЕТ!$B$22:$N$1073,MATCH(J8,[1]РАСЧЕТ!$H$22:$H$1073,0),12)</f>
        <v>19.98</v>
      </c>
      <c r="P8" s="8"/>
      <c r="Q8" s="8">
        <f t="shared" ref="Q8:Q9" si="1">SUM(N8:P8)</f>
        <v>40.620000000000005</v>
      </c>
      <c r="R8" s="9"/>
      <c r="S8" s="8"/>
      <c r="T8" s="11"/>
      <c r="U8" t="s">
        <v>31</v>
      </c>
      <c r="V8" s="4">
        <f ca="1">OFFSET([1]ЛОТЫ!$E$28,5,0,1,1)</f>
        <v>4.74</v>
      </c>
    </row>
    <row r="9" spans="2:24" x14ac:dyDescent="0.25">
      <c r="B9" s="6" t="s">
        <v>28</v>
      </c>
      <c r="C9" s="7"/>
      <c r="D9" s="6"/>
      <c r="E9" s="6"/>
      <c r="F9" s="6"/>
      <c r="G9" s="7"/>
      <c r="H9" s="6">
        <v>45</v>
      </c>
      <c r="I9" s="7"/>
      <c r="J9" s="7" t="s">
        <v>32</v>
      </c>
      <c r="K9" s="8">
        <f>INDEX([1]РАСЧЕТ!$B$22:$O$1073,MATCH(U9,[1]РАСЧЕТ!$O$22:$O$1073,0),8)</f>
        <v>0</v>
      </c>
      <c r="L9" s="8">
        <f>INDEX([1]РАСЧЕТ!$B$22:$N$1073,MATCH(J9,[1]РАСЧЕТ!$H$22:$H$1073,0),9)</f>
        <v>0</v>
      </c>
      <c r="M9" s="8">
        <f>INDEX([1]РАСЧЕТ!$B$22:$N$1073,MATCH(J9,[1]РАСЧЕТ!$H$22:$H$1073,0),10)</f>
        <v>0</v>
      </c>
      <c r="N9" s="8">
        <f t="shared" si="0"/>
        <v>0</v>
      </c>
      <c r="O9" s="8">
        <f>INDEX([1]РАСЧЕТ!$B$22:$N$1073,MATCH(J9,[1]РАСЧЕТ!$H$22:$H$1073,0),12)</f>
        <v>13.94</v>
      </c>
      <c r="P9" s="8"/>
      <c r="Q9" s="8">
        <f t="shared" si="1"/>
        <v>13.94</v>
      </c>
      <c r="R9" s="9"/>
      <c r="S9" s="8"/>
      <c r="T9" s="10"/>
      <c r="U9" t="s">
        <v>33</v>
      </c>
      <c r="V9" s="4">
        <f ca="1">OFFSET([1]ЛОТЫ!$E$28,5,0,1,1)</f>
        <v>4.74</v>
      </c>
    </row>
    <row r="10" spans="2:24" x14ac:dyDescent="0.25">
      <c r="B10" s="6" t="s">
        <v>28</v>
      </c>
      <c r="C10" s="7"/>
      <c r="D10" s="6"/>
      <c r="E10" s="12"/>
      <c r="F10" s="12"/>
      <c r="G10" s="13"/>
      <c r="H10" s="6"/>
      <c r="I10" s="13"/>
      <c r="J10" s="13" t="s">
        <v>21</v>
      </c>
      <c r="K10" s="14">
        <f>SUM(K7:K9)</f>
        <v>17.93</v>
      </c>
      <c r="L10" s="14">
        <f t="shared" ref="L10:R10" si="2">SUM(L7:L9)</f>
        <v>109.62</v>
      </c>
      <c r="M10" s="14">
        <f t="shared" si="2"/>
        <v>42.370000000000005</v>
      </c>
      <c r="N10" s="14">
        <f t="shared" si="2"/>
        <v>169.92000000000002</v>
      </c>
      <c r="O10" s="14">
        <f t="shared" si="2"/>
        <v>203.20999999999998</v>
      </c>
      <c r="P10" s="14">
        <f t="shared" si="2"/>
        <v>0</v>
      </c>
      <c r="Q10" s="14">
        <f t="shared" si="2"/>
        <v>373.13</v>
      </c>
      <c r="R10" s="15">
        <v>3975</v>
      </c>
      <c r="S10" s="14">
        <v>18841.5</v>
      </c>
      <c r="T10" s="16"/>
      <c r="U10" t="s">
        <v>34</v>
      </c>
      <c r="V10" s="4">
        <f ca="1">OFFSET([1]ЛОТЫ!$E$26,X10,0,1,1)</f>
        <v>4.74</v>
      </c>
      <c r="W10" s="4">
        <f ca="1">OFFSET([1]ЛОТЫ!$E$28,X10,-1,1,1)</f>
        <v>18841.5</v>
      </c>
      <c r="X10" s="4">
        <v>7</v>
      </c>
    </row>
    <row r="11" spans="2:24" x14ac:dyDescent="0.25">
      <c r="B11" s="6">
        <v>37</v>
      </c>
      <c r="C11" s="7" t="s">
        <v>22</v>
      </c>
      <c r="D11" s="6">
        <v>41</v>
      </c>
      <c r="E11" s="6">
        <v>12</v>
      </c>
      <c r="F11" s="6">
        <v>2</v>
      </c>
      <c r="G11" s="7">
        <v>2.4</v>
      </c>
      <c r="H11" s="6" t="s">
        <v>23</v>
      </c>
      <c r="I11" s="7" t="s">
        <v>24</v>
      </c>
      <c r="J11" s="7" t="s">
        <v>25</v>
      </c>
      <c r="K11" s="8">
        <f>INDEX([1]РАСЧЕТ!$B$22:$O$1073,MATCH($U11,[1]РАСЧЕТ!$O$22:$O$1073,0),8)</f>
        <v>19.09</v>
      </c>
      <c r="L11" s="8">
        <f>INDEX([1]РАСЧЕТ!$B$22:$O$1073,MATCH($U11,[1]РАСЧЕТ!$O$22:$O$1073,0),9)</f>
        <v>116.73</v>
      </c>
      <c r="M11" s="8">
        <f>INDEX([1]РАСЧЕТ!$B$22:$O$1073,MATCH($U11,[1]РАСЧЕТ!$O$22:$O$1073,0),10)</f>
        <v>28.74</v>
      </c>
      <c r="N11" s="8">
        <f t="shared" ref="N11:N12" si="3">SUBTOTAL(9,K11:M11)</f>
        <v>164.56</v>
      </c>
      <c r="O11" s="8">
        <f>INDEX([1]РАСЧЕТ!$B$22:$O$1073,MATCH($U11,[1]РАСЧЕТ!$O$22:$O$1073,0),12)</f>
        <v>170.4</v>
      </c>
      <c r="P11" s="8"/>
      <c r="Q11" s="8">
        <f t="shared" ref="Q11:Q12" si="4">SUM(N11:P11)</f>
        <v>334.96000000000004</v>
      </c>
      <c r="R11" s="9"/>
      <c r="S11" s="8"/>
      <c r="T11" s="10" t="s">
        <v>26</v>
      </c>
      <c r="U11" t="s">
        <v>35</v>
      </c>
    </row>
    <row r="12" spans="2:24" x14ac:dyDescent="0.25">
      <c r="B12" s="6" t="s">
        <v>28</v>
      </c>
      <c r="C12" s="7"/>
      <c r="D12" s="6"/>
      <c r="E12" s="6"/>
      <c r="F12" s="6"/>
      <c r="G12" s="7"/>
      <c r="H12" s="6" t="s">
        <v>29</v>
      </c>
      <c r="I12" s="7"/>
      <c r="J12" s="7" t="s">
        <v>30</v>
      </c>
      <c r="K12" s="8">
        <f>INDEX([1]РАСЧЕТ!$B$22:$O$1073,MATCH($U12,[1]РАСЧЕТ!$O$22:$O$1073,0),8)</f>
        <v>0.74</v>
      </c>
      <c r="L12" s="8">
        <f>INDEX([1]РАСЧЕТ!$B$22:$O$1073,MATCH($U12,[1]РАСЧЕТ!$O$22:$O$1073,0),9)</f>
        <v>14.86</v>
      </c>
      <c r="M12" s="8">
        <f>INDEX([1]РАСЧЕТ!$B$22:$O$1073,MATCH($U12,[1]РАСЧЕТ!$O$22:$O$1073,0),10)</f>
        <v>14.56</v>
      </c>
      <c r="N12" s="8">
        <f t="shared" si="3"/>
        <v>30.16</v>
      </c>
      <c r="O12" s="8">
        <f>INDEX([1]РАСЧЕТ!$B$22:$O$1073,MATCH($U12,[1]РАСЧЕТ!$O$22:$O$1073,0),12)</f>
        <v>27.42</v>
      </c>
      <c r="P12" s="8"/>
      <c r="Q12" s="8">
        <f t="shared" si="4"/>
        <v>57.58</v>
      </c>
      <c r="R12" s="9"/>
      <c r="S12" s="8"/>
      <c r="T12" s="10"/>
      <c r="U12" t="s">
        <v>36</v>
      </c>
    </row>
    <row r="13" spans="2:24" x14ac:dyDescent="0.25">
      <c r="B13" s="6"/>
      <c r="C13" s="7"/>
      <c r="D13" s="6"/>
      <c r="E13" s="6"/>
      <c r="F13" s="6"/>
      <c r="G13" s="7"/>
      <c r="H13" s="6">
        <v>45</v>
      </c>
      <c r="I13" s="7"/>
      <c r="J13" s="7" t="s">
        <v>32</v>
      </c>
      <c r="K13" s="8">
        <v>0</v>
      </c>
      <c r="L13" s="8">
        <v>0</v>
      </c>
      <c r="M13" s="8">
        <v>0</v>
      </c>
      <c r="N13" s="8">
        <v>0</v>
      </c>
      <c r="O13" s="8">
        <v>23.63</v>
      </c>
      <c r="P13" s="8"/>
      <c r="Q13" s="8">
        <f>N13+O13</f>
        <v>23.63</v>
      </c>
      <c r="R13" s="9"/>
      <c r="S13" s="8"/>
      <c r="T13" s="10"/>
    </row>
    <row r="14" spans="2:24" x14ac:dyDescent="0.25">
      <c r="B14" s="6" t="s">
        <v>28</v>
      </c>
      <c r="C14" s="7"/>
      <c r="D14" s="6"/>
      <c r="E14" s="12"/>
      <c r="F14" s="12"/>
      <c r="G14" s="13"/>
      <c r="H14" s="6"/>
      <c r="I14" s="13"/>
      <c r="J14" s="13" t="s">
        <v>21</v>
      </c>
      <c r="K14" s="14">
        <f>SUM(K11:K12:K13)</f>
        <v>19.829999999999998</v>
      </c>
      <c r="L14" s="14">
        <f>SUM(L11:L12:L13)</f>
        <v>131.59</v>
      </c>
      <c r="M14" s="14">
        <f>SUM(M11:M12:M13)</f>
        <v>43.3</v>
      </c>
      <c r="N14" s="14">
        <f>SUM(N11:N12:N13)</f>
        <v>194.72</v>
      </c>
      <c r="O14" s="14">
        <f>SUM(O11:O12:O13)</f>
        <v>221.45</v>
      </c>
      <c r="P14" s="14">
        <f t="shared" ref="P14" si="5">SUM(P11:P12)</f>
        <v>0</v>
      </c>
      <c r="Q14" s="14">
        <f>SUM(Q11:Q12:Q13)</f>
        <v>416.17</v>
      </c>
      <c r="R14" s="15">
        <v>5034</v>
      </c>
      <c r="S14" s="14">
        <v>22904.7</v>
      </c>
      <c r="T14" s="16"/>
      <c r="U14" t="s">
        <v>37</v>
      </c>
      <c r="V14" s="4">
        <f ca="1">OFFSET([1]ЛОТЫ!$E$26,X14,0,1,1)</f>
        <v>4.5500000000000007</v>
      </c>
      <c r="W14" s="4">
        <f ca="1">OFFSET([1]ЛОТЫ!$E$28,X14,-1,1,1)</f>
        <v>22904.700000000004</v>
      </c>
      <c r="X14" s="4">
        <f>X10+37</f>
        <v>44</v>
      </c>
    </row>
    <row r="15" spans="2:24" x14ac:dyDescent="0.25">
      <c r="B15" s="6">
        <v>38</v>
      </c>
      <c r="C15" s="7" t="s">
        <v>22</v>
      </c>
      <c r="D15" s="6">
        <v>61</v>
      </c>
      <c r="E15" s="6" t="s">
        <v>38</v>
      </c>
      <c r="F15" s="6">
        <v>1</v>
      </c>
      <c r="G15" s="7">
        <v>7.8</v>
      </c>
      <c r="H15" s="6" t="s">
        <v>23</v>
      </c>
      <c r="I15" s="7" t="s">
        <v>24</v>
      </c>
      <c r="J15" s="7" t="s">
        <v>25</v>
      </c>
      <c r="K15" s="8">
        <f>INDEX([1]РАСЧЕТ!$B$22:$O$1073,MATCH($U15,[1]РАСЧЕТ!$O$22:$O$1073,0),8)</f>
        <v>15.31</v>
      </c>
      <c r="L15" s="8">
        <f>INDEX([1]РАСЧЕТ!$B$22:$O$1073,MATCH($U15,[1]РАСЧЕТ!$O$22:$O$1073,0),9)</f>
        <v>102.58</v>
      </c>
      <c r="M15" s="8">
        <f>INDEX([1]РАСЧЕТ!$B$22:$O$1073,MATCH($U15,[1]РАСЧЕТ!$O$22:$O$1073,0),10)</f>
        <v>4.59</v>
      </c>
      <c r="N15" s="8">
        <f t="shared" ref="N15:N17" si="6">SUBTOTAL(9,K15:M15)</f>
        <v>122.48</v>
      </c>
      <c r="O15" s="8">
        <f>INDEX([1]РАСЧЕТ!$B$22:$O$1073,MATCH($U15,[1]РАСЧЕТ!$O$22:$O$1073,0),12)</f>
        <v>148.19</v>
      </c>
      <c r="P15" s="8"/>
      <c r="Q15" s="8">
        <f t="shared" ref="Q15:Q17" si="7">SUM(N15:P15)</f>
        <v>270.67</v>
      </c>
      <c r="R15" s="9"/>
      <c r="S15" s="8"/>
      <c r="T15" s="10" t="s">
        <v>39</v>
      </c>
      <c r="U15" t="s">
        <v>40</v>
      </c>
    </row>
    <row r="16" spans="2:24" x14ac:dyDescent="0.25">
      <c r="B16" s="6" t="s">
        <v>28</v>
      </c>
      <c r="C16" s="7"/>
      <c r="D16" s="6"/>
      <c r="E16" s="6"/>
      <c r="F16" s="6"/>
      <c r="G16" s="7"/>
      <c r="H16" s="6" t="s">
        <v>41</v>
      </c>
      <c r="I16" s="7"/>
      <c r="J16" s="7" t="s">
        <v>30</v>
      </c>
      <c r="K16" s="8">
        <f>INDEX([1]РАСЧЕТ!$B$22:$O$1073,MATCH($U16,[1]РАСЧЕТ!$O$22:$O$1073,0),8)</f>
        <v>25.21</v>
      </c>
      <c r="L16" s="8">
        <f>INDEX([1]РАСЧЕТ!$B$22:$O$1073,MATCH($U16,[1]РАСЧЕТ!$O$22:$O$1073,0),9)</f>
        <v>265.02999999999997</v>
      </c>
      <c r="M16" s="8">
        <f>INDEX([1]РАСЧЕТ!$B$22:$O$1073,MATCH($U16,[1]РАСЧЕТ!$O$22:$O$1073,0),10)</f>
        <v>159.62</v>
      </c>
      <c r="N16" s="8">
        <f t="shared" si="6"/>
        <v>449.85999999999996</v>
      </c>
      <c r="O16" s="8">
        <v>499.16</v>
      </c>
      <c r="P16" s="8"/>
      <c r="Q16" s="8">
        <f>N16+O16</f>
        <v>949.02</v>
      </c>
      <c r="R16" s="9"/>
      <c r="S16" s="8"/>
      <c r="T16" s="10"/>
      <c r="U16" t="s">
        <v>42</v>
      </c>
    </row>
    <row r="17" spans="2:24" x14ac:dyDescent="0.25">
      <c r="B17" s="6" t="s">
        <v>28</v>
      </c>
      <c r="C17" s="7"/>
      <c r="D17" s="6"/>
      <c r="E17" s="6"/>
      <c r="F17" s="6"/>
      <c r="G17" s="7"/>
      <c r="H17" s="6">
        <v>65</v>
      </c>
      <c r="I17" s="7"/>
      <c r="J17" s="7" t="s">
        <v>32</v>
      </c>
      <c r="K17" s="8">
        <f>INDEX([1]РАСЧЕТ!$B$22:$O$1073,MATCH($U17,[1]РАСЧЕТ!$O$22:$O$1073,0),8)</f>
        <v>0</v>
      </c>
      <c r="L17" s="8">
        <f>INDEX([1]РАСЧЕТ!$B$22:$O$1073,MATCH($U17,[1]РАСЧЕТ!$O$22:$O$1073,0),9)</f>
        <v>0</v>
      </c>
      <c r="M17" s="8">
        <f>INDEX([1]РАСЧЕТ!$B$22:$O$1073,MATCH($U17,[1]РАСЧЕТ!$O$22:$O$1073,0),10)</f>
        <v>0</v>
      </c>
      <c r="N17" s="8">
        <f t="shared" si="6"/>
        <v>0</v>
      </c>
      <c r="O17" s="8">
        <f>INDEX([1]РАСЧЕТ!$B$22:$O$1073,MATCH($U17,[1]РАСЧЕТ!$O$22:$O$1073,0),12)</f>
        <v>25.02</v>
      </c>
      <c r="P17" s="8"/>
      <c r="Q17" s="8">
        <f t="shared" si="7"/>
        <v>25.02</v>
      </c>
      <c r="R17" s="9"/>
      <c r="S17" s="8"/>
      <c r="T17" s="10"/>
      <c r="U17" t="s">
        <v>43</v>
      </c>
    </row>
    <row r="18" spans="2:24" x14ac:dyDescent="0.25">
      <c r="B18" s="6" t="s">
        <v>28</v>
      </c>
      <c r="C18" s="7"/>
      <c r="D18" s="6"/>
      <c r="E18" s="12"/>
      <c r="F18" s="12"/>
      <c r="G18" s="13"/>
      <c r="H18" s="6"/>
      <c r="I18" s="13"/>
      <c r="J18" s="13" t="s">
        <v>21</v>
      </c>
      <c r="K18" s="14">
        <f>SUM(K15:K17)</f>
        <v>40.520000000000003</v>
      </c>
      <c r="L18" s="14">
        <f t="shared" ref="L18:P18" si="8">SUM(L15:L17)</f>
        <v>367.60999999999996</v>
      </c>
      <c r="M18" s="14">
        <f t="shared" si="8"/>
        <v>164.21</v>
      </c>
      <c r="N18" s="14">
        <f t="shared" si="8"/>
        <v>572.33999999999992</v>
      </c>
      <c r="O18" s="14">
        <f t="shared" si="8"/>
        <v>672.37</v>
      </c>
      <c r="P18" s="14">
        <f t="shared" si="8"/>
        <v>0</v>
      </c>
      <c r="Q18" s="14">
        <f>SUM(Q15:Q16:Q17)</f>
        <v>1244.71</v>
      </c>
      <c r="R18" s="15">
        <v>38361</v>
      </c>
      <c r="S18" s="14">
        <v>96286.11</v>
      </c>
      <c r="T18" s="16"/>
      <c r="U18" t="s">
        <v>44</v>
      </c>
      <c r="V18" s="4">
        <f ca="1">OFFSET([1]ЛОТЫ!$E$26,X18,0,1,1)</f>
        <v>2.5099999999999998</v>
      </c>
      <c r="W18" s="4">
        <f ca="1">OFFSET([1]ЛОТЫ!$E$28,X18,-1,1,1)</f>
        <v>96286.109999999986</v>
      </c>
      <c r="X18" s="4">
        <v>81</v>
      </c>
    </row>
    <row r="19" spans="2:24" x14ac:dyDescent="0.25">
      <c r="B19" s="6">
        <v>39</v>
      </c>
      <c r="C19" s="7" t="s">
        <v>45</v>
      </c>
      <c r="D19" s="6">
        <v>61</v>
      </c>
      <c r="E19" s="6">
        <v>16</v>
      </c>
      <c r="F19" s="6">
        <v>3</v>
      </c>
      <c r="G19" s="7">
        <v>1.4</v>
      </c>
      <c r="H19" s="6" t="s">
        <v>46</v>
      </c>
      <c r="I19" s="7" t="s">
        <v>24</v>
      </c>
      <c r="J19" s="7" t="s">
        <v>25</v>
      </c>
      <c r="K19" s="8">
        <f>INDEX([1]РАСЧЕТ!$B$22:$O$1073,MATCH($U19,[1]РАСЧЕТ!$O$22:$O$1073,0),8)</f>
        <v>11.59</v>
      </c>
      <c r="L19" s="8">
        <f>INDEX([1]РАСЧЕТ!$B$22:$O$1073,MATCH($U19,[1]РАСЧЕТ!$O$22:$O$1073,0),9)</f>
        <v>61.18</v>
      </c>
      <c r="M19" s="8">
        <f>INDEX([1]РАСЧЕТ!$B$22:$O$1073,MATCH($U19,[1]РАСЧЕТ!$O$22:$O$1073,0),10)</f>
        <v>7.37</v>
      </c>
      <c r="N19" s="8">
        <f t="shared" ref="N19:N22" si="9">SUBTOTAL(9,K19:M19)</f>
        <v>80.14</v>
      </c>
      <c r="O19" s="8">
        <f>INDEX([1]РАСЧЕТ!$B$22:$O$1073,MATCH($U19,[1]РАСЧЕТ!$O$22:$O$1073,0),12)</f>
        <v>103.69</v>
      </c>
      <c r="P19" s="8"/>
      <c r="Q19" s="8">
        <f t="shared" ref="Q19:Q22" si="10">SUM(N19:P19)</f>
        <v>183.82999999999998</v>
      </c>
      <c r="R19" s="9"/>
      <c r="S19" s="8"/>
      <c r="T19" s="10" t="s">
        <v>47</v>
      </c>
      <c r="U19" t="s">
        <v>48</v>
      </c>
    </row>
    <row r="20" spans="2:24" x14ac:dyDescent="0.25">
      <c r="B20" s="6" t="s">
        <v>28</v>
      </c>
      <c r="C20" s="7"/>
      <c r="D20" s="6"/>
      <c r="E20" s="12"/>
      <c r="F20" s="12"/>
      <c r="G20" s="13"/>
      <c r="H20" s="6" t="s">
        <v>49</v>
      </c>
      <c r="I20" s="13"/>
      <c r="J20" s="7" t="s">
        <v>30</v>
      </c>
      <c r="K20" s="8">
        <f>INDEX([1]РАСЧЕТ!$B$22:$O$1073,MATCH($U20,[1]РАСЧЕТ!$O$22:$O$1073,0),8)</f>
        <v>1.79</v>
      </c>
      <c r="L20" s="8">
        <f>INDEX([1]РАСЧЕТ!$B$22:$O$1073,MATCH($U20,[1]РАСЧЕТ!$O$22:$O$1073,0),9)</f>
        <v>26.39</v>
      </c>
      <c r="M20" s="8">
        <f>INDEX([1]РАСЧЕТ!$B$22:$O$1073,MATCH($U20,[1]РАСЧЕТ!$O$22:$O$1073,0),10)</f>
        <v>18.79</v>
      </c>
      <c r="N20" s="8">
        <f t="shared" si="9"/>
        <v>46.97</v>
      </c>
      <c r="O20" s="8">
        <f>INDEX([1]РАСЧЕТ!$B$22:$O$1073,MATCH($U20,[1]РАСЧЕТ!$O$22:$O$1073,0),12)</f>
        <v>54.98</v>
      </c>
      <c r="P20" s="8"/>
      <c r="Q20" s="8">
        <f t="shared" si="10"/>
        <v>101.94999999999999</v>
      </c>
      <c r="R20" s="9"/>
      <c r="S20" s="8"/>
      <c r="T20" s="8"/>
      <c r="U20" t="s">
        <v>50</v>
      </c>
    </row>
    <row r="21" spans="2:24" x14ac:dyDescent="0.25">
      <c r="B21" s="6" t="s">
        <v>28</v>
      </c>
      <c r="C21" s="7"/>
      <c r="D21" s="6"/>
      <c r="E21" s="6"/>
      <c r="F21" s="6"/>
      <c r="G21" s="7"/>
      <c r="H21" s="6">
        <v>50</v>
      </c>
      <c r="I21" s="7"/>
      <c r="J21" s="7" t="s">
        <v>32</v>
      </c>
      <c r="K21" s="8">
        <f>INDEX([1]РАСЧЕТ!$B$22:$O$1073,MATCH($U21,[1]РАСЧЕТ!$O$22:$O$1073,0),8)</f>
        <v>0</v>
      </c>
      <c r="L21" s="8">
        <f>INDEX([1]РАСЧЕТ!$B$22:$O$1073,MATCH($U21,[1]РАСЧЕТ!$O$22:$O$1073,0),9)</f>
        <v>5.35</v>
      </c>
      <c r="M21" s="8">
        <f>INDEX([1]РАСЧЕТ!$B$22:$O$1073,MATCH($U21,[1]РАСЧЕТ!$O$22:$O$1073,0),10)</f>
        <v>7.56</v>
      </c>
      <c r="N21" s="8">
        <f t="shared" si="9"/>
        <v>12.91</v>
      </c>
      <c r="O21" s="8">
        <f>INDEX([1]РАСЧЕТ!$B$22:$O$1073,MATCH($U21,[1]РАСЧЕТ!$O$22:$O$1073,0),12)</f>
        <v>18.989999999999998</v>
      </c>
      <c r="P21" s="8"/>
      <c r="Q21" s="8">
        <f t="shared" si="10"/>
        <v>31.9</v>
      </c>
      <c r="R21" s="9"/>
      <c r="S21" s="8"/>
      <c r="T21" s="8"/>
      <c r="U21" t="s">
        <v>51</v>
      </c>
    </row>
    <row r="22" spans="2:24" x14ac:dyDescent="0.25">
      <c r="B22" s="6"/>
      <c r="C22" s="7"/>
      <c r="D22" s="6"/>
      <c r="E22" s="6"/>
      <c r="F22" s="6"/>
      <c r="G22" s="7"/>
      <c r="H22" s="6"/>
      <c r="I22" s="7"/>
      <c r="J22" s="7" t="s">
        <v>52</v>
      </c>
      <c r="K22" s="8">
        <f>INDEX([1]РАСЧЕТ!$B$22:$O$1073,MATCH($U22,[1]РАСЧЕТ!$O$22:$O$1073,0),8)</f>
        <v>0</v>
      </c>
      <c r="L22" s="8">
        <f>INDEX([1]РАСЧЕТ!$B$22:$O$1073,MATCH($U22,[1]РАСЧЕТ!$O$22:$O$1073,0),9)</f>
        <v>0</v>
      </c>
      <c r="M22" s="8">
        <f>INDEX([1]РАСЧЕТ!$B$22:$O$1073,MATCH($U22,[1]РАСЧЕТ!$O$22:$O$1073,0),10)</f>
        <v>0</v>
      </c>
      <c r="N22" s="8">
        <f t="shared" si="9"/>
        <v>0</v>
      </c>
      <c r="O22" s="8">
        <f>INDEX([1]РАСЧЕТ!$B$22:$O$1073,MATCH($U22,[1]РАСЧЕТ!$O$22:$O$1073,0),12)</f>
        <v>0</v>
      </c>
      <c r="P22" s="8"/>
      <c r="Q22" s="8">
        <f t="shared" si="10"/>
        <v>0</v>
      </c>
      <c r="R22" s="9"/>
      <c r="S22" s="8"/>
      <c r="T22" s="8"/>
      <c r="U22" t="s">
        <v>53</v>
      </c>
    </row>
    <row r="23" spans="2:24" x14ac:dyDescent="0.25">
      <c r="B23" s="6" t="s">
        <v>28</v>
      </c>
      <c r="C23" s="7"/>
      <c r="D23" s="6"/>
      <c r="E23" s="6"/>
      <c r="F23" s="6"/>
      <c r="G23" s="7"/>
      <c r="H23" s="6"/>
      <c r="I23" s="7"/>
      <c r="J23" s="13" t="s">
        <v>21</v>
      </c>
      <c r="K23" s="14">
        <f>SUM(K19:K22)</f>
        <v>13.379999999999999</v>
      </c>
      <c r="L23" s="14">
        <f t="shared" ref="L23:R23" si="11">SUM(L19:L22)</f>
        <v>92.919999999999987</v>
      </c>
      <c r="M23" s="14">
        <f t="shared" si="11"/>
        <v>33.72</v>
      </c>
      <c r="N23" s="14">
        <f t="shared" si="11"/>
        <v>140.02000000000001</v>
      </c>
      <c r="O23" s="14">
        <f t="shared" si="11"/>
        <v>177.66</v>
      </c>
      <c r="P23" s="14">
        <f t="shared" si="11"/>
        <v>0</v>
      </c>
      <c r="Q23" s="14">
        <f t="shared" si="11"/>
        <v>317.67999999999995</v>
      </c>
      <c r="R23" s="15">
        <v>5626</v>
      </c>
      <c r="S23" s="14">
        <v>16090.36</v>
      </c>
      <c r="T23" s="14"/>
      <c r="U23" t="s">
        <v>54</v>
      </c>
      <c r="V23" s="4">
        <f ca="1">OFFSET([1]ЛОТЫ!$E$26,X23,0,1,1)</f>
        <v>2.8599999999999994</v>
      </c>
      <c r="W23" s="4">
        <f ca="1">OFFSET([1]ЛОТЫ!$E$28,X23,-1,1,1)</f>
        <v>16090.359999999997</v>
      </c>
      <c r="X23" s="4">
        <v>118</v>
      </c>
    </row>
    <row r="24" spans="2:24" x14ac:dyDescent="0.25">
      <c r="B24" s="6">
        <v>40</v>
      </c>
      <c r="C24" s="7" t="s">
        <v>45</v>
      </c>
      <c r="D24" s="6">
        <v>61</v>
      </c>
      <c r="E24" s="6">
        <v>16</v>
      </c>
      <c r="F24" s="6">
        <v>6</v>
      </c>
      <c r="G24" s="7">
        <v>4</v>
      </c>
      <c r="H24" s="6" t="s">
        <v>46</v>
      </c>
      <c r="I24" s="7" t="s">
        <v>24</v>
      </c>
      <c r="J24" s="7" t="s">
        <v>25</v>
      </c>
      <c r="K24" s="8">
        <f>INDEX([1]РАСЧЕТ!$B$22:$O$1073,MATCH($U24,[1]РАСЧЕТ!$O$22:$O$1073,0),8)</f>
        <v>42.47</v>
      </c>
      <c r="L24" s="8">
        <f>INDEX([1]РАСЧЕТ!$B$22:$O$1073,MATCH($U24,[1]РАСЧЕТ!$O$22:$O$1073,0),9)</f>
        <v>176.54</v>
      </c>
      <c r="M24" s="8">
        <f>INDEX([1]РАСЧЕТ!$B$22:$O$1073,MATCH($U24,[1]РАСЧЕТ!$O$22:$O$1073,0),10)</f>
        <v>19.149999999999999</v>
      </c>
      <c r="N24" s="8">
        <f t="shared" ref="N24:N26" si="12">SUBTOTAL(9,K24:M24)</f>
        <v>238.16</v>
      </c>
      <c r="O24" s="8">
        <f>INDEX([1]РАСЧЕТ!$B$22:$O$1073,MATCH($U24,[1]РАСЧЕТ!$O$22:$O$1073,0),12)</f>
        <v>320.77999999999997</v>
      </c>
      <c r="P24" s="8"/>
      <c r="Q24" s="8">
        <f t="shared" ref="Q24:Q26" si="13">SUM(N24:P24)</f>
        <v>558.93999999999994</v>
      </c>
      <c r="R24" s="9"/>
      <c r="S24" s="8"/>
      <c r="T24" s="17" t="s">
        <v>47</v>
      </c>
      <c r="U24" t="s">
        <v>55</v>
      </c>
    </row>
    <row r="25" spans="2:24" x14ac:dyDescent="0.25">
      <c r="B25" s="6" t="s">
        <v>28</v>
      </c>
      <c r="C25" s="7"/>
      <c r="D25" s="6"/>
      <c r="E25" s="12"/>
      <c r="F25" s="12"/>
      <c r="G25" s="13"/>
      <c r="H25" s="6" t="s">
        <v>49</v>
      </c>
      <c r="I25" s="13"/>
      <c r="J25" s="7" t="s">
        <v>30</v>
      </c>
      <c r="K25" s="8">
        <f>INDEX([1]РАСЧЕТ!$B$22:$O$1073,MATCH($U25,[1]РАСЧЕТ!$O$22:$O$1073,0),8)</f>
        <v>16.899999999999999</v>
      </c>
      <c r="L25" s="8">
        <f>INDEX([1]РАСЧЕТ!$B$22:$O$1073,MATCH($U25,[1]РАСЧЕТ!$O$22:$O$1073,0),9)</f>
        <v>78.510000000000005</v>
      </c>
      <c r="M25" s="8">
        <f>INDEX([1]РАСЧЕТ!$B$22:$O$1073,MATCH($U25,[1]РАСЧЕТ!$O$22:$O$1073,0),10)</f>
        <v>31.1</v>
      </c>
      <c r="N25" s="8">
        <f t="shared" si="12"/>
        <v>126.50999999999999</v>
      </c>
      <c r="O25" s="8">
        <f>INDEX([1]РАСЧЕТ!$B$22:$O$1073,MATCH($U25,[1]РАСЧЕТ!$O$22:$O$1073,0),12)</f>
        <v>173.29</v>
      </c>
      <c r="P25" s="8"/>
      <c r="Q25" s="8">
        <f t="shared" si="13"/>
        <v>299.79999999999995</v>
      </c>
      <c r="R25" s="9"/>
      <c r="S25" s="8"/>
      <c r="T25" s="8"/>
      <c r="U25" t="s">
        <v>56</v>
      </c>
    </row>
    <row r="26" spans="2:24" x14ac:dyDescent="0.25">
      <c r="B26" s="6"/>
      <c r="C26" s="7"/>
      <c r="D26" s="6"/>
      <c r="E26" s="12"/>
      <c r="F26" s="12"/>
      <c r="G26" s="13"/>
      <c r="H26" s="6">
        <v>50</v>
      </c>
      <c r="I26" s="13"/>
      <c r="J26" s="7" t="s">
        <v>32</v>
      </c>
      <c r="K26" s="8">
        <f>INDEX([1]РАСЧЕТ!$B$22:$O$1073,MATCH($U26,[1]РАСЧЕТ!$O$22:$O$1073,0),8)</f>
        <v>0.39</v>
      </c>
      <c r="L26" s="8">
        <f>INDEX([1]РАСЧЕТ!$B$22:$O$1073,MATCH($U26,[1]РАСЧЕТ!$O$22:$O$1073,0),9)</f>
        <v>25.91</v>
      </c>
      <c r="M26" s="8">
        <f>INDEX([1]РАСЧЕТ!$B$22:$O$1073,MATCH($U26,[1]РАСЧЕТ!$O$22:$O$1073,0),10)</f>
        <v>9.94</v>
      </c>
      <c r="N26" s="8">
        <f t="shared" si="12"/>
        <v>36.24</v>
      </c>
      <c r="O26" s="8">
        <f>INDEX([1]РАСЧЕТ!$B$22:$O$1073,MATCH($U26,[1]РАСЧЕТ!$O$22:$O$1073,0),12)</f>
        <v>51.26</v>
      </c>
      <c r="P26" s="8"/>
      <c r="Q26" s="8">
        <f t="shared" si="13"/>
        <v>87.5</v>
      </c>
      <c r="R26" s="9"/>
      <c r="S26" s="8"/>
      <c r="T26" s="8"/>
      <c r="U26" t="s">
        <v>57</v>
      </c>
    </row>
    <row r="27" spans="2:24" x14ac:dyDescent="0.25">
      <c r="B27" s="6" t="s">
        <v>28</v>
      </c>
      <c r="C27" s="7"/>
      <c r="D27" s="6"/>
      <c r="E27" s="6"/>
      <c r="F27" s="6"/>
      <c r="G27" s="7"/>
      <c r="H27" s="6"/>
      <c r="I27" s="7"/>
      <c r="J27" s="13" t="s">
        <v>21</v>
      </c>
      <c r="K27" s="14">
        <f>SUM(K24:K26)</f>
        <v>59.76</v>
      </c>
      <c r="L27" s="14">
        <f t="shared" ref="L27:R27" si="14">SUM(L24:L26)</f>
        <v>280.96000000000004</v>
      </c>
      <c r="M27" s="14">
        <f t="shared" si="14"/>
        <v>60.19</v>
      </c>
      <c r="N27" s="14">
        <f t="shared" si="14"/>
        <v>400.90999999999997</v>
      </c>
      <c r="O27" s="14">
        <f t="shared" si="14"/>
        <v>545.32999999999993</v>
      </c>
      <c r="P27" s="14">
        <f t="shared" si="14"/>
        <v>0</v>
      </c>
      <c r="Q27" s="14">
        <f t="shared" si="14"/>
        <v>946.2399999999999</v>
      </c>
      <c r="R27" s="15">
        <v>17395</v>
      </c>
      <c r="S27" s="14">
        <v>47140.45</v>
      </c>
      <c r="T27" s="14"/>
      <c r="U27" t="s">
        <v>58</v>
      </c>
      <c r="V27" s="4">
        <f ca="1">OFFSET([1]ЛОТЫ!$E$26,X27,0,1,1)</f>
        <v>2.71</v>
      </c>
      <c r="W27" s="4">
        <f ca="1">OFFSET([1]ЛОТЫ!$E$28,X27,-1,1,1)</f>
        <v>47140.45</v>
      </c>
      <c r="X27" s="4">
        <v>155</v>
      </c>
    </row>
    <row r="28" spans="2:24" x14ac:dyDescent="0.25">
      <c r="B28" s="6">
        <v>41</v>
      </c>
      <c r="C28" s="7" t="s">
        <v>59</v>
      </c>
      <c r="D28" s="6">
        <v>86</v>
      </c>
      <c r="E28" s="6">
        <v>5</v>
      </c>
      <c r="F28" s="6">
        <v>1</v>
      </c>
      <c r="G28" s="7">
        <v>6.1</v>
      </c>
      <c r="H28" s="6" t="s">
        <v>46</v>
      </c>
      <c r="I28" s="7" t="s">
        <v>24</v>
      </c>
      <c r="J28" s="7" t="s">
        <v>25</v>
      </c>
      <c r="K28" s="8">
        <f>INDEX([1]РАСЧЕТ!$B$22:$O$1073,MATCH($U28,[1]РАСЧЕТ!$O$22:$O$1073,0),8)</f>
        <v>0</v>
      </c>
      <c r="L28" s="8">
        <f>INDEX([1]РАСЧЕТ!$B$22:$O$1073,MATCH($U28,[1]РАСЧЕТ!$O$22:$O$1073,0),9)</f>
        <v>0</v>
      </c>
      <c r="M28" s="8">
        <f>INDEX([1]РАСЧЕТ!$B$22:$O$1073,MATCH($U28,[1]РАСЧЕТ!$O$22:$O$1073,0),10)</f>
        <v>0</v>
      </c>
      <c r="N28" s="8">
        <f t="shared" ref="N28:N31" si="15">SUBTOTAL(9,K28:M28)</f>
        <v>0</v>
      </c>
      <c r="O28" s="8">
        <f>INDEX([1]РАСЧЕТ!$B$22:$O$1073,MATCH($U28,[1]РАСЧЕТ!$O$22:$O$1073,0),12)</f>
        <v>0</v>
      </c>
      <c r="P28" s="8"/>
      <c r="Q28" s="8">
        <f t="shared" ref="Q28:Q31" si="16">SUM(N28:P28)</f>
        <v>0</v>
      </c>
      <c r="R28" s="9"/>
      <c r="S28" s="8"/>
      <c r="T28" s="17" t="s">
        <v>60</v>
      </c>
      <c r="U28" t="s">
        <v>61</v>
      </c>
    </row>
    <row r="29" spans="2:24" x14ac:dyDescent="0.25">
      <c r="B29" s="6" t="s">
        <v>28</v>
      </c>
      <c r="C29" s="7"/>
      <c r="D29" s="6"/>
      <c r="E29" s="12"/>
      <c r="F29" s="12"/>
      <c r="G29" s="13"/>
      <c r="H29" s="6" t="s">
        <v>62</v>
      </c>
      <c r="I29" s="13"/>
      <c r="J29" s="7" t="s">
        <v>30</v>
      </c>
      <c r="K29" s="8">
        <f>INDEX([1]РАСЧЕТ!$B$22:$O$1073,MATCH($U29,[1]РАСЧЕТ!$O$22:$O$1073,0),8)</f>
        <v>290.79000000000002</v>
      </c>
      <c r="L29" s="8">
        <f>INDEX([1]РАСЧЕТ!$B$22:$O$1073,MATCH($U29,[1]РАСЧЕТ!$O$22:$O$1073,0),9)</f>
        <v>122.04</v>
      </c>
      <c r="M29" s="8">
        <f>INDEX([1]РАСЧЕТ!$B$22:$O$1073,MATCH($U29,[1]РАСЧЕТ!$O$22:$O$1073,0),10)</f>
        <v>11.19</v>
      </c>
      <c r="N29" s="8">
        <f t="shared" si="15"/>
        <v>424.02000000000004</v>
      </c>
      <c r="O29" s="8">
        <f>INDEX([1]РАСЧЕТ!$B$22:$O$1073,MATCH($U29,[1]РАСЧЕТ!$O$22:$O$1073,0),12)</f>
        <v>879.71</v>
      </c>
      <c r="P29" s="8"/>
      <c r="Q29" s="8">
        <f t="shared" si="16"/>
        <v>1303.73</v>
      </c>
      <c r="R29" s="9"/>
      <c r="S29" s="8"/>
      <c r="T29" s="8"/>
      <c r="U29" t="s">
        <v>63</v>
      </c>
    </row>
    <row r="30" spans="2:24" x14ac:dyDescent="0.25">
      <c r="B30" s="6" t="s">
        <v>28</v>
      </c>
      <c r="C30" s="7"/>
      <c r="D30" s="6"/>
      <c r="E30" s="6"/>
      <c r="F30" s="6"/>
      <c r="G30" s="7"/>
      <c r="H30" s="6">
        <v>75</v>
      </c>
      <c r="I30" s="7"/>
      <c r="J30" s="7" t="s">
        <v>64</v>
      </c>
      <c r="K30" s="8">
        <v>0</v>
      </c>
      <c r="L30" s="8">
        <v>42.03</v>
      </c>
      <c r="M30" s="8">
        <v>6.09</v>
      </c>
      <c r="N30" s="8">
        <f t="shared" si="15"/>
        <v>48.120000000000005</v>
      </c>
      <c r="O30" s="8">
        <v>0.81</v>
      </c>
      <c r="P30" s="8"/>
      <c r="Q30" s="8">
        <f t="shared" si="16"/>
        <v>48.930000000000007</v>
      </c>
      <c r="R30" s="9"/>
      <c r="S30" s="8"/>
      <c r="T30" s="8"/>
      <c r="U30" t="s">
        <v>65</v>
      </c>
    </row>
    <row r="31" spans="2:24" x14ac:dyDescent="0.25">
      <c r="B31" s="6"/>
      <c r="C31" s="7"/>
      <c r="D31" s="6"/>
      <c r="E31" s="6"/>
      <c r="F31" s="6"/>
      <c r="G31" s="7"/>
      <c r="H31" s="6"/>
      <c r="I31" s="7"/>
      <c r="J31" s="7" t="s">
        <v>66</v>
      </c>
      <c r="K31" s="8">
        <f>INDEX([1]РАСЧЕТ!$B$22:$O$1073,MATCH($U31,[1]РАСЧЕТ!$O$22:$O$1073,0),8)</f>
        <v>0</v>
      </c>
      <c r="L31" s="8">
        <f>INDEX([1]РАСЧЕТ!$B$22:$O$1073,MATCH($U31,[1]РАСЧЕТ!$O$22:$O$1073,0),9)</f>
        <v>0</v>
      </c>
      <c r="M31" s="8">
        <f>INDEX([1]РАСЧЕТ!$B$22:$O$1073,MATCH($U31,[1]РАСЧЕТ!$O$22:$O$1073,0),10)</f>
        <v>0</v>
      </c>
      <c r="N31" s="8">
        <f t="shared" si="15"/>
        <v>0</v>
      </c>
      <c r="O31" s="8">
        <f>INDEX([1]РАСЧЕТ!$B$22:$O$1073,MATCH($U31,[1]РАСЧЕТ!$O$22:$O$1073,0),12)</f>
        <v>0</v>
      </c>
      <c r="P31" s="8"/>
      <c r="Q31" s="8">
        <f t="shared" si="16"/>
        <v>0</v>
      </c>
      <c r="R31" s="9"/>
      <c r="S31" s="8"/>
      <c r="T31" s="8"/>
      <c r="U31" t="s">
        <v>67</v>
      </c>
    </row>
    <row r="32" spans="2:24" x14ac:dyDescent="0.25">
      <c r="B32" s="6" t="s">
        <v>28</v>
      </c>
      <c r="C32" s="7"/>
      <c r="D32" s="6"/>
      <c r="E32" s="6"/>
      <c r="F32" s="6"/>
      <c r="G32" s="7"/>
      <c r="H32" s="6"/>
      <c r="I32" s="7"/>
      <c r="J32" s="13" t="s">
        <v>21</v>
      </c>
      <c r="K32" s="14">
        <f>SUM(K28:K31)</f>
        <v>290.79000000000002</v>
      </c>
      <c r="L32" s="14">
        <f t="shared" ref="L32:R32" si="17">SUM(L28:L31)</f>
        <v>164.07</v>
      </c>
      <c r="M32" s="14">
        <f t="shared" si="17"/>
        <v>17.28</v>
      </c>
      <c r="N32" s="14">
        <f t="shared" si="17"/>
        <v>472.14000000000004</v>
      </c>
      <c r="O32" s="14">
        <f t="shared" si="17"/>
        <v>880.52</v>
      </c>
      <c r="P32" s="14">
        <f t="shared" si="17"/>
        <v>0</v>
      </c>
      <c r="Q32" s="14">
        <f t="shared" si="17"/>
        <v>1352.66</v>
      </c>
      <c r="R32" s="15">
        <v>59611</v>
      </c>
      <c r="S32" s="14">
        <v>105511.47</v>
      </c>
      <c r="T32" s="14"/>
      <c r="U32" t="s">
        <v>68</v>
      </c>
      <c r="V32" s="4">
        <f ca="1">OFFSET([1]ЛОТЫ!$E$26,X32,0,1,1)</f>
        <v>1.7700000000000005</v>
      </c>
      <c r="W32" s="4">
        <f ca="1">OFFSET([1]ЛОТЫ!$E$28,X32,-1,1,1)</f>
        <v>105511.47000000003</v>
      </c>
      <c r="X32" s="4">
        <v>192</v>
      </c>
    </row>
    <row r="33" spans="2:24" x14ac:dyDescent="0.25">
      <c r="B33" s="6">
        <v>42</v>
      </c>
      <c r="C33" s="7" t="s">
        <v>59</v>
      </c>
      <c r="D33" s="6">
        <v>86</v>
      </c>
      <c r="E33" s="6">
        <v>33</v>
      </c>
      <c r="F33" s="6">
        <v>1</v>
      </c>
      <c r="G33" s="7">
        <v>5.2</v>
      </c>
      <c r="H33" s="6" t="s">
        <v>23</v>
      </c>
      <c r="I33" s="7" t="s">
        <v>24</v>
      </c>
      <c r="J33" s="7" t="s">
        <v>25</v>
      </c>
      <c r="K33" s="8">
        <f>INDEX([1]РАСЧЕТ!$B$22:$O$1073,MATCH($U33,[1]РАСЧЕТ!$O$22:$O$1073,0),8)</f>
        <v>0</v>
      </c>
      <c r="L33" s="8">
        <f>INDEX([1]РАСЧЕТ!$B$22:$O$1073,MATCH($U33,[1]РАСЧЕТ!$O$22:$O$1073,0),9)</f>
        <v>0</v>
      </c>
      <c r="M33" s="8">
        <f>INDEX([1]РАСЧЕТ!$B$22:$O$1073,MATCH($U33,[1]РАСЧЕТ!$O$22:$O$1073,0),10)</f>
        <v>0</v>
      </c>
      <c r="N33" s="8">
        <f t="shared" ref="N33:N34" si="18">SUBTOTAL(9,K33:M33)</f>
        <v>0</v>
      </c>
      <c r="O33" s="8">
        <f>INDEX([1]РАСЧЕТ!$B$22:$O$1073,MATCH($U33,[1]РАСЧЕТ!$O$22:$O$1073,0),12)</f>
        <v>0</v>
      </c>
      <c r="P33" s="8"/>
      <c r="Q33" s="8">
        <f t="shared" ref="Q33:Q34" si="19">SUM(N33:P33)</f>
        <v>0</v>
      </c>
      <c r="R33" s="18"/>
      <c r="S33" s="8"/>
      <c r="T33" s="17" t="s">
        <v>60</v>
      </c>
      <c r="U33" t="s">
        <v>69</v>
      </c>
    </row>
    <row r="34" spans="2:24" x14ac:dyDescent="0.25">
      <c r="B34" s="6" t="s">
        <v>28</v>
      </c>
      <c r="C34" s="7"/>
      <c r="D34" s="6"/>
      <c r="E34" s="6"/>
      <c r="F34" s="6"/>
      <c r="G34" s="7"/>
      <c r="H34" s="6" t="s">
        <v>70</v>
      </c>
      <c r="I34" s="7"/>
      <c r="J34" s="7" t="s">
        <v>30</v>
      </c>
      <c r="K34" s="8">
        <f>INDEX([1]РАСЧЕТ!$B$22:$O$1073,MATCH($U34,[1]РАСЧЕТ!$O$22:$O$1073,0),8)</f>
        <v>110.04</v>
      </c>
      <c r="L34" s="8">
        <f>INDEX([1]РАСЧЕТ!$B$22:$O$1073,MATCH($U34,[1]РАСЧЕТ!$O$22:$O$1073,0),9)</f>
        <v>123.68</v>
      </c>
      <c r="M34" s="8">
        <f>INDEX([1]РАСЧЕТ!$B$22:$O$1073,MATCH($U34,[1]РАСЧЕТ!$O$22:$O$1073,0),10)</f>
        <v>10.01</v>
      </c>
      <c r="N34" s="8">
        <f t="shared" si="18"/>
        <v>243.73000000000002</v>
      </c>
      <c r="O34" s="8">
        <f>INDEX([1]РАСЧЕТ!$B$22:$O$1073,MATCH($U34,[1]РАСЧЕТ!$O$22:$O$1073,0),12)</f>
        <v>707.47</v>
      </c>
      <c r="P34" s="8"/>
      <c r="Q34" s="8">
        <f t="shared" si="19"/>
        <v>951.2</v>
      </c>
      <c r="R34" s="18"/>
      <c r="S34" s="8"/>
      <c r="T34" s="8"/>
      <c r="U34" t="s">
        <v>71</v>
      </c>
    </row>
    <row r="35" spans="2:24" x14ac:dyDescent="0.25">
      <c r="B35" s="6"/>
      <c r="C35" s="7"/>
      <c r="D35" s="6"/>
      <c r="E35" s="6"/>
      <c r="F35" s="6"/>
      <c r="G35" s="7"/>
      <c r="H35" s="6">
        <v>65</v>
      </c>
      <c r="I35" s="7"/>
      <c r="J35" s="7" t="s">
        <v>32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/>
      <c r="Q35" s="8">
        <v>0</v>
      </c>
      <c r="R35" s="18"/>
      <c r="S35" s="8"/>
      <c r="T35" s="8"/>
    </row>
    <row r="36" spans="2:24" x14ac:dyDescent="0.25">
      <c r="B36" s="6" t="s">
        <v>28</v>
      </c>
      <c r="C36" s="7"/>
      <c r="D36" s="6"/>
      <c r="E36" s="12"/>
      <c r="F36" s="12"/>
      <c r="G36" s="13"/>
      <c r="H36" s="6"/>
      <c r="I36" s="13"/>
      <c r="J36" s="13" t="s">
        <v>21</v>
      </c>
      <c r="K36" s="14">
        <f>SUM(K33:K34:K35)</f>
        <v>110.04</v>
      </c>
      <c r="L36" s="14">
        <f>SUM(L33:L35:L35)</f>
        <v>123.68</v>
      </c>
      <c r="M36" s="14">
        <f>SUM(M33:M34:M35)</f>
        <v>10.01</v>
      </c>
      <c r="N36" s="14">
        <f>SUM(N33:N34:N35)</f>
        <v>243.73000000000002</v>
      </c>
      <c r="O36" s="14">
        <f>SUM(O33:O34:O35)</f>
        <v>707.47</v>
      </c>
      <c r="P36" s="14">
        <f t="shared" ref="P36" si="20">SUM(P33:P34)</f>
        <v>0</v>
      </c>
      <c r="Q36" s="14">
        <f>SUM(Q33:Q34:Q35)</f>
        <v>951.2</v>
      </c>
      <c r="R36" s="15">
        <v>29091</v>
      </c>
      <c r="S36" s="14">
        <v>67782.03</v>
      </c>
      <c r="T36" s="14"/>
      <c r="U36" t="s">
        <v>72</v>
      </c>
      <c r="V36" s="4">
        <f ca="1">OFFSET([1]ЛОТЫ!$E$26,X36,0,1,1)</f>
        <v>2.33</v>
      </c>
      <c r="W36" s="4">
        <f ca="1">OFFSET([1]ЛОТЫ!$E$28,X36,-1,1,1)</f>
        <v>67782.03</v>
      </c>
      <c r="X36" s="4">
        <f t="shared" ref="X36" si="21">X32+37</f>
        <v>229</v>
      </c>
    </row>
    <row r="37" spans="2:24" x14ac:dyDescent="0.25">
      <c r="B37" s="19">
        <v>43</v>
      </c>
      <c r="C37" s="20" t="s">
        <v>59</v>
      </c>
      <c r="D37" s="19">
        <v>2</v>
      </c>
      <c r="E37" s="19">
        <v>18</v>
      </c>
      <c r="F37" s="19">
        <v>1</v>
      </c>
      <c r="G37" s="20">
        <v>3</v>
      </c>
      <c r="H37" s="19" t="s">
        <v>23</v>
      </c>
      <c r="I37" s="20" t="s">
        <v>24</v>
      </c>
      <c r="J37" s="20" t="s">
        <v>25</v>
      </c>
      <c r="K37" s="21">
        <v>14.8</v>
      </c>
      <c r="L37" s="21">
        <v>114.92</v>
      </c>
      <c r="M37" s="21">
        <v>9.67</v>
      </c>
      <c r="N37" s="21">
        <f>SUM(K37:M37)</f>
        <v>139.38999999999999</v>
      </c>
      <c r="O37" s="21">
        <v>59.7</v>
      </c>
      <c r="P37" s="21"/>
      <c r="Q37" s="21">
        <v>199.09</v>
      </c>
      <c r="R37" s="22"/>
      <c r="S37" s="23"/>
      <c r="T37" s="21" t="s">
        <v>73</v>
      </c>
    </row>
    <row r="38" spans="2:24" x14ac:dyDescent="0.25">
      <c r="B38" s="19"/>
      <c r="C38" s="20"/>
      <c r="D38" s="19"/>
      <c r="E38" s="19"/>
      <c r="F38" s="19"/>
      <c r="G38" s="20"/>
      <c r="H38" s="19" t="s">
        <v>74</v>
      </c>
      <c r="I38" s="20"/>
      <c r="J38" s="20" t="s">
        <v>75</v>
      </c>
      <c r="K38" s="21">
        <v>5.89</v>
      </c>
      <c r="L38" s="21">
        <v>47.23</v>
      </c>
      <c r="M38" s="21">
        <v>17.14</v>
      </c>
      <c r="N38" s="21">
        <f>SUM(K38:M38)</f>
        <v>70.259999999999991</v>
      </c>
      <c r="O38" s="21">
        <v>31.4</v>
      </c>
      <c r="P38" s="21"/>
      <c r="Q38" s="21">
        <v>101.66</v>
      </c>
      <c r="R38" s="22"/>
      <c r="S38" s="23"/>
      <c r="T38" s="23"/>
    </row>
    <row r="39" spans="2:24" x14ac:dyDescent="0.25">
      <c r="B39" s="19"/>
      <c r="C39" s="20"/>
      <c r="D39" s="19"/>
      <c r="E39" s="19"/>
      <c r="F39" s="19"/>
      <c r="G39" s="20"/>
      <c r="H39" s="19">
        <v>45</v>
      </c>
      <c r="I39" s="20"/>
      <c r="J39" s="20" t="s">
        <v>32</v>
      </c>
      <c r="K39" s="21">
        <v>3.13</v>
      </c>
      <c r="L39" s="21">
        <v>75.94</v>
      </c>
      <c r="M39" s="21">
        <v>12.62</v>
      </c>
      <c r="N39" s="21">
        <v>91.69</v>
      </c>
      <c r="O39" s="21">
        <v>54.35</v>
      </c>
      <c r="P39" s="21"/>
      <c r="Q39" s="21">
        <v>146.04</v>
      </c>
      <c r="R39" s="22"/>
      <c r="S39" s="23"/>
      <c r="T39" s="23"/>
    </row>
    <row r="40" spans="2:24" x14ac:dyDescent="0.25">
      <c r="B40" s="19"/>
      <c r="C40" s="20"/>
      <c r="D40" s="19"/>
      <c r="E40" s="19"/>
      <c r="F40" s="19"/>
      <c r="G40" s="20"/>
      <c r="H40" s="19"/>
      <c r="I40" s="20"/>
      <c r="J40" s="20" t="s">
        <v>52</v>
      </c>
      <c r="K40" s="21">
        <v>0</v>
      </c>
      <c r="L40" s="21">
        <v>0</v>
      </c>
      <c r="M40" s="21">
        <v>0</v>
      </c>
      <c r="N40" s="21">
        <v>0</v>
      </c>
      <c r="O40" s="21">
        <v>38.85</v>
      </c>
      <c r="P40" s="21"/>
      <c r="Q40" s="21">
        <v>38.85</v>
      </c>
      <c r="R40" s="22"/>
      <c r="S40" s="23"/>
      <c r="T40" s="23"/>
    </row>
    <row r="41" spans="2:24" x14ac:dyDescent="0.25">
      <c r="B41" s="19"/>
      <c r="C41" s="20"/>
      <c r="D41" s="19"/>
      <c r="E41" s="19"/>
      <c r="F41" s="19"/>
      <c r="G41" s="20"/>
      <c r="H41" s="19"/>
      <c r="I41" s="24"/>
      <c r="J41" s="24" t="s">
        <v>21</v>
      </c>
      <c r="K41" s="23">
        <f>SUM(K37:K40)</f>
        <v>23.82</v>
      </c>
      <c r="L41" s="23">
        <f>SUM(L37:L40)</f>
        <v>238.09</v>
      </c>
      <c r="M41" s="23">
        <f>SUM(M37:M40)</f>
        <v>39.43</v>
      </c>
      <c r="N41" s="23">
        <f>SUM(N37:N39)</f>
        <v>301.33999999999997</v>
      </c>
      <c r="O41" s="23">
        <f>SUM(O37:O40)</f>
        <v>184.29999999999998</v>
      </c>
      <c r="P41" s="23">
        <v>0</v>
      </c>
      <c r="Q41" s="23">
        <f>SUM(Q37:Q40)</f>
        <v>485.64</v>
      </c>
      <c r="R41" s="25">
        <v>13835</v>
      </c>
      <c r="S41" s="23">
        <v>36109.35</v>
      </c>
      <c r="T41" s="23"/>
    </row>
    <row r="42" spans="2:24" x14ac:dyDescent="0.25">
      <c r="B42" s="19">
        <v>44</v>
      </c>
      <c r="C42" s="20" t="s">
        <v>59</v>
      </c>
      <c r="D42" s="19">
        <v>96</v>
      </c>
      <c r="E42" s="19">
        <v>5</v>
      </c>
      <c r="F42" s="19">
        <v>1</v>
      </c>
      <c r="G42" s="20">
        <v>3.2</v>
      </c>
      <c r="H42" s="19" t="s">
        <v>23</v>
      </c>
      <c r="I42" s="20" t="s">
        <v>24</v>
      </c>
      <c r="J42" s="20" t="s">
        <v>25</v>
      </c>
      <c r="K42" s="21">
        <v>23.89</v>
      </c>
      <c r="L42" s="21">
        <v>272.83999999999997</v>
      </c>
      <c r="M42" s="21">
        <v>24.48</v>
      </c>
      <c r="N42" s="21">
        <f>SUM(K42:M42)</f>
        <v>321.20999999999998</v>
      </c>
      <c r="O42" s="21">
        <v>227.08</v>
      </c>
      <c r="P42" s="21"/>
      <c r="Q42" s="21">
        <v>548.29</v>
      </c>
      <c r="R42" s="22"/>
      <c r="S42" s="21"/>
      <c r="T42" s="21" t="s">
        <v>60</v>
      </c>
    </row>
    <row r="43" spans="2:24" x14ac:dyDescent="0.25">
      <c r="B43" s="19"/>
      <c r="C43" s="20"/>
      <c r="D43" s="19"/>
      <c r="E43" s="26"/>
      <c r="F43" s="26"/>
      <c r="G43" s="24"/>
      <c r="H43" s="19" t="s">
        <v>76</v>
      </c>
      <c r="I43" s="24"/>
      <c r="J43" s="20" t="s">
        <v>30</v>
      </c>
      <c r="K43" s="21">
        <v>1.04</v>
      </c>
      <c r="L43" s="21">
        <v>29.59</v>
      </c>
      <c r="M43" s="21">
        <v>9.3800000000000008</v>
      </c>
      <c r="N43" s="21">
        <f>SUM(K43:M43)</f>
        <v>40.01</v>
      </c>
      <c r="O43" s="21">
        <v>26.96</v>
      </c>
      <c r="P43" s="21"/>
      <c r="Q43" s="21">
        <v>66.97</v>
      </c>
      <c r="R43" s="22"/>
      <c r="S43" s="21"/>
      <c r="T43" s="23"/>
    </row>
    <row r="44" spans="2:24" x14ac:dyDescent="0.25">
      <c r="B44" s="19"/>
      <c r="C44" s="20"/>
      <c r="D44" s="19"/>
      <c r="E44" s="26"/>
      <c r="F44" s="26"/>
      <c r="G44" s="24"/>
      <c r="H44" s="19">
        <v>45</v>
      </c>
      <c r="I44" s="24"/>
      <c r="J44" s="20" t="s">
        <v>32</v>
      </c>
      <c r="K44" s="21">
        <v>1.1000000000000001</v>
      </c>
      <c r="L44" s="21">
        <v>31.13</v>
      </c>
      <c r="M44" s="21">
        <v>5.85</v>
      </c>
      <c r="N44" s="21">
        <f>SUM(K44:M44)</f>
        <v>38.08</v>
      </c>
      <c r="O44" s="21">
        <v>29.03</v>
      </c>
      <c r="P44" s="21"/>
      <c r="Q44" s="21">
        <v>67.11</v>
      </c>
      <c r="R44" s="22"/>
      <c r="S44" s="21"/>
      <c r="T44" s="23"/>
    </row>
    <row r="45" spans="2:24" x14ac:dyDescent="0.25">
      <c r="B45" s="19"/>
      <c r="C45" s="20"/>
      <c r="D45" s="19"/>
      <c r="E45" s="26"/>
      <c r="F45" s="26"/>
      <c r="G45" s="24"/>
      <c r="H45" s="19"/>
      <c r="I45" s="24"/>
      <c r="J45" s="24" t="s">
        <v>21</v>
      </c>
      <c r="K45" s="23">
        <f>SUM(K42:K44)</f>
        <v>26.03</v>
      </c>
      <c r="L45" s="23">
        <f>SUM(L42:L44)</f>
        <v>333.55999999999995</v>
      </c>
      <c r="M45" s="23">
        <f>SUM(M42:M44)</f>
        <v>39.71</v>
      </c>
      <c r="N45" s="23">
        <f>SUM(N42:N44)</f>
        <v>399.29999999999995</v>
      </c>
      <c r="O45" s="23">
        <f>SUM(O42:O44)</f>
        <v>283.07000000000005</v>
      </c>
      <c r="P45" s="23">
        <v>0</v>
      </c>
      <c r="Q45" s="23">
        <f>SUM(Q42:Q44)</f>
        <v>682.37</v>
      </c>
      <c r="R45" s="25">
        <v>10784</v>
      </c>
      <c r="S45" s="23">
        <v>34616.639999999999</v>
      </c>
      <c r="T45" s="23"/>
    </row>
    <row r="46" spans="2:24" x14ac:dyDescent="0.25">
      <c r="B46" s="19">
        <v>45</v>
      </c>
      <c r="C46" s="20" t="s">
        <v>22</v>
      </c>
      <c r="D46" s="19">
        <v>41</v>
      </c>
      <c r="E46" s="19">
        <v>12</v>
      </c>
      <c r="F46" s="19">
        <v>3</v>
      </c>
      <c r="G46" s="20">
        <v>1</v>
      </c>
      <c r="H46" s="19" t="s">
        <v>23</v>
      </c>
      <c r="I46" s="20" t="s">
        <v>24</v>
      </c>
      <c r="J46" s="20" t="s">
        <v>25</v>
      </c>
      <c r="K46" s="21">
        <v>1.55</v>
      </c>
      <c r="L46" s="21">
        <v>45.97</v>
      </c>
      <c r="M46" s="21">
        <v>9.99</v>
      </c>
      <c r="N46" s="21">
        <v>57.51</v>
      </c>
      <c r="O46" s="21">
        <v>38.979999999999997</v>
      </c>
      <c r="P46" s="21"/>
      <c r="Q46" s="21">
        <v>96.49</v>
      </c>
      <c r="R46" s="22"/>
      <c r="S46" s="21"/>
      <c r="T46" s="10" t="s">
        <v>26</v>
      </c>
    </row>
    <row r="47" spans="2:24" x14ac:dyDescent="0.25">
      <c r="B47" s="19"/>
      <c r="C47" s="20"/>
      <c r="D47" s="19"/>
      <c r="E47" s="19"/>
      <c r="F47" s="19"/>
      <c r="G47" s="20"/>
      <c r="H47" s="6" t="s">
        <v>29</v>
      </c>
      <c r="I47" s="20"/>
      <c r="J47" s="20" t="s">
        <v>30</v>
      </c>
      <c r="K47" s="21">
        <v>0</v>
      </c>
      <c r="L47" s="21">
        <v>6.32</v>
      </c>
      <c r="M47" s="21">
        <v>2.7</v>
      </c>
      <c r="N47" s="21">
        <v>9.02</v>
      </c>
      <c r="O47" s="21">
        <v>30.73</v>
      </c>
      <c r="P47" s="21"/>
      <c r="Q47" s="21">
        <v>39.75</v>
      </c>
      <c r="R47" s="22"/>
      <c r="S47" s="21"/>
      <c r="T47" s="21"/>
    </row>
    <row r="48" spans="2:24" x14ac:dyDescent="0.25">
      <c r="B48" s="19"/>
      <c r="C48" s="20"/>
      <c r="D48" s="19"/>
      <c r="E48" s="26"/>
      <c r="F48" s="26"/>
      <c r="G48" s="24"/>
      <c r="H48" s="6">
        <v>45</v>
      </c>
      <c r="I48" s="24"/>
      <c r="J48" s="24" t="s">
        <v>21</v>
      </c>
      <c r="K48" s="23">
        <f>SUM(K46:K47)</f>
        <v>1.55</v>
      </c>
      <c r="L48" s="23">
        <f>SUM(L46:L47)</f>
        <v>52.29</v>
      </c>
      <c r="M48" s="23">
        <f>SUM(M46:M47)</f>
        <v>12.690000000000001</v>
      </c>
      <c r="N48" s="23">
        <f>SUM(N46:N47)</f>
        <v>66.53</v>
      </c>
      <c r="O48" s="23">
        <f>SUM(O46:O47)</f>
        <v>69.709999999999994</v>
      </c>
      <c r="P48" s="23"/>
      <c r="Q48" s="23">
        <f>SUM(Q46:Q47)</f>
        <v>136.24</v>
      </c>
      <c r="R48" s="25">
        <v>1728</v>
      </c>
      <c r="S48" s="23">
        <v>9158.4</v>
      </c>
      <c r="T48" s="23"/>
    </row>
    <row r="49" spans="2:27" ht="16.149999999999999" customHeight="1" x14ac:dyDescent="0.25">
      <c r="B49" s="19">
        <v>46</v>
      </c>
      <c r="C49" s="20" t="s">
        <v>22</v>
      </c>
      <c r="D49" s="19">
        <v>41</v>
      </c>
      <c r="E49" s="26">
        <v>12</v>
      </c>
      <c r="F49" s="26">
        <v>4</v>
      </c>
      <c r="G49" s="24">
        <v>1</v>
      </c>
      <c r="H49" s="19" t="s">
        <v>23</v>
      </c>
      <c r="I49" s="20" t="s">
        <v>24</v>
      </c>
      <c r="J49" s="20" t="s">
        <v>25</v>
      </c>
      <c r="K49" s="21">
        <v>10.67</v>
      </c>
      <c r="L49" s="21">
        <v>81.09</v>
      </c>
      <c r="M49" s="21">
        <v>3.73</v>
      </c>
      <c r="N49" s="21">
        <v>95.49</v>
      </c>
      <c r="O49" s="21">
        <v>62.49</v>
      </c>
      <c r="P49" s="21"/>
      <c r="Q49" s="21">
        <v>157.97999999999999</v>
      </c>
      <c r="R49" s="22"/>
      <c r="S49" s="21"/>
      <c r="T49" s="10" t="s">
        <v>26</v>
      </c>
    </row>
    <row r="50" spans="2:27" ht="16.149999999999999" customHeight="1" x14ac:dyDescent="0.25">
      <c r="B50" s="19"/>
      <c r="C50" s="20"/>
      <c r="D50" s="19"/>
      <c r="E50" s="26"/>
      <c r="F50" s="26"/>
      <c r="G50" s="24"/>
      <c r="H50" s="6" t="s">
        <v>29</v>
      </c>
      <c r="I50" s="20"/>
      <c r="J50" s="20" t="s">
        <v>30</v>
      </c>
      <c r="K50" s="21">
        <v>0</v>
      </c>
      <c r="L50" s="21">
        <v>6.35</v>
      </c>
      <c r="M50" s="21">
        <v>2.97</v>
      </c>
      <c r="N50" s="21">
        <v>9.32</v>
      </c>
      <c r="O50" s="21">
        <v>30.56</v>
      </c>
      <c r="P50" s="21"/>
      <c r="Q50" s="21">
        <v>39.880000000000003</v>
      </c>
      <c r="R50" s="22"/>
      <c r="S50" s="21"/>
      <c r="T50" s="23"/>
    </row>
    <row r="51" spans="2:27" ht="16.149999999999999" customHeight="1" x14ac:dyDescent="0.25">
      <c r="B51" s="19"/>
      <c r="C51" s="20"/>
      <c r="D51" s="19"/>
      <c r="E51" s="26"/>
      <c r="F51" s="26"/>
      <c r="G51" s="24"/>
      <c r="H51" s="6">
        <v>45</v>
      </c>
      <c r="I51" s="24"/>
      <c r="J51" s="24"/>
      <c r="K51" s="23">
        <f>SUM(K49:K50)</f>
        <v>10.67</v>
      </c>
      <c r="L51" s="23">
        <f>SUM(L49:L50)</f>
        <v>87.44</v>
      </c>
      <c r="M51" s="23">
        <f>SUM(M49:M50)</f>
        <v>6.7</v>
      </c>
      <c r="N51" s="23">
        <f>SUM(N49:N50)</f>
        <v>104.81</v>
      </c>
      <c r="O51" s="23">
        <f>SUM(O49:O50)</f>
        <v>93.05</v>
      </c>
      <c r="P51" s="23">
        <v>0</v>
      </c>
      <c r="Q51" s="23">
        <f>SUM(Q49:Q50)</f>
        <v>197.85999999999999</v>
      </c>
      <c r="R51" s="25">
        <v>2606</v>
      </c>
      <c r="S51" s="23">
        <v>10033.1</v>
      </c>
      <c r="T51" s="23"/>
    </row>
    <row r="52" spans="2:27" ht="16.149999999999999" customHeight="1" x14ac:dyDescent="0.25">
      <c r="B52" s="19" t="s">
        <v>28</v>
      </c>
      <c r="C52" s="20"/>
      <c r="D52" s="19"/>
      <c r="E52" s="19"/>
      <c r="F52" s="19"/>
      <c r="G52" s="20"/>
      <c r="H52" s="19"/>
      <c r="I52" s="20"/>
      <c r="J52" s="20"/>
      <c r="K52" s="21"/>
      <c r="L52" s="21"/>
      <c r="M52" s="21"/>
      <c r="N52" s="21"/>
      <c r="O52" s="21"/>
      <c r="P52" s="21"/>
      <c r="Q52" s="21"/>
      <c r="R52" s="22"/>
      <c r="S52" s="21"/>
      <c r="T52" s="21"/>
      <c r="U52" t="s">
        <v>77</v>
      </c>
      <c r="Z52" s="27"/>
      <c r="AA52" s="28"/>
    </row>
    <row r="53" spans="2:27" ht="16.149999999999999" customHeight="1" x14ac:dyDescent="0.25">
      <c r="B53" s="6"/>
      <c r="C53" s="13"/>
      <c r="D53" s="12" t="s">
        <v>78</v>
      </c>
      <c r="E53" s="12"/>
      <c r="F53" s="12"/>
      <c r="G53" s="13">
        <f>SUM(G7:G52)</f>
        <v>37.1</v>
      </c>
      <c r="H53" s="6"/>
      <c r="I53" s="13"/>
      <c r="J53" s="13"/>
      <c r="K53" s="14">
        <f>SUM(K10,K14,K18,K23,K27,K32,K36,K41,K45,K48,K51)</f>
        <v>614.31999999999994</v>
      </c>
      <c r="L53" s="14">
        <f>SUM(L10,L14,L18,L23,L27,L32,L36,L41,L45,L48,L51)</f>
        <v>1981.83</v>
      </c>
      <c r="M53" s="14">
        <f>SUM(M10,M14,M18,M23,M27,M32,M36,M41,M45,M48,M51)</f>
        <v>469.61</v>
      </c>
      <c r="N53" s="14">
        <f>SUM(N10,N14,N18,N23,N27,N32,N36,N41,N45,N48,N51)</f>
        <v>3065.76</v>
      </c>
      <c r="O53" s="14">
        <f>SUM(O10,O14,O18,O23,O27,O32,O36,O41,O45,O48,O51)</f>
        <v>4038.1400000000008</v>
      </c>
      <c r="P53" s="14">
        <f t="shared" ref="P53" si="22">SUM(P10,P14,P18,P23,P27,P32,P36,)</f>
        <v>0</v>
      </c>
      <c r="Q53" s="14">
        <f>SUM(Q10,Q14,Q18,Q23,Q27,Q32,Q36,R55,Q41,Q45,Q48,Q51)</f>
        <v>7103.9</v>
      </c>
      <c r="R53" s="15">
        <f>SUM(R10,R14,R18,R23,R27,R32,R36,R41,R45,R48,R51)</f>
        <v>188046</v>
      </c>
      <c r="S53" s="14">
        <f>SUM(S10,S14,S18,S23,S27,S32,S36,S41,S45,S48,S51)</f>
        <v>464474.11</v>
      </c>
      <c r="T53" s="14"/>
      <c r="U53" t="s">
        <v>77</v>
      </c>
      <c r="Z53" s="27"/>
      <c r="AA53" s="28"/>
    </row>
    <row r="54" spans="2:27" x14ac:dyDescent="0.25">
      <c r="U54" t="s">
        <v>77</v>
      </c>
      <c r="Z54" s="27"/>
      <c r="AA54" s="28"/>
    </row>
    <row r="55" spans="2:27" x14ac:dyDescent="0.25">
      <c r="C55" s="32"/>
      <c r="D55" s="33"/>
      <c r="E55" s="33"/>
      <c r="F55" s="33" t="s">
        <v>79</v>
      </c>
      <c r="G55" s="32"/>
      <c r="H55" s="32"/>
      <c r="I55" s="32"/>
      <c r="J55" s="34"/>
      <c r="K55" s="33"/>
      <c r="L55" s="33"/>
      <c r="M55" s="33"/>
      <c r="N55" s="33"/>
      <c r="O55" s="32" t="s">
        <v>80</v>
      </c>
      <c r="P55" s="33"/>
      <c r="Q55" s="33"/>
      <c r="R55" s="35"/>
      <c r="U55" t="s">
        <v>77</v>
      </c>
      <c r="Z55" s="27"/>
      <c r="AA55" s="28"/>
    </row>
    <row r="56" spans="2:27" x14ac:dyDescent="0.25">
      <c r="C56" s="32"/>
      <c r="D56" s="33"/>
      <c r="E56" s="33"/>
      <c r="F56" s="33"/>
      <c r="G56" s="32"/>
      <c r="H56" s="32"/>
      <c r="I56" s="32"/>
      <c r="J56" s="34"/>
      <c r="K56" s="33"/>
      <c r="L56" s="33"/>
      <c r="M56" s="33"/>
      <c r="N56" s="33"/>
      <c r="O56" s="33"/>
      <c r="P56" s="33"/>
      <c r="Q56" s="33"/>
      <c r="R56" s="35"/>
      <c r="Z56" s="27"/>
      <c r="AA56" s="28"/>
    </row>
    <row r="57" spans="2:27" ht="12.75" customHeight="1" x14ac:dyDescent="0.25">
      <c r="C57" s="42" t="s">
        <v>81</v>
      </c>
      <c r="D57" s="43"/>
      <c r="E57" s="43"/>
      <c r="F57" s="43"/>
      <c r="G57" s="44" t="s">
        <v>82</v>
      </c>
      <c r="H57" s="44"/>
      <c r="I57" s="44"/>
      <c r="J57" s="36"/>
      <c r="K57" s="37"/>
      <c r="L57" s="33"/>
      <c r="M57" s="33"/>
      <c r="N57" s="33" t="s">
        <v>83</v>
      </c>
      <c r="O57" s="33"/>
      <c r="P57" s="33"/>
      <c r="Q57" s="33"/>
      <c r="R57" s="35"/>
      <c r="Z57" s="27"/>
      <c r="AA57" s="28"/>
    </row>
    <row r="58" spans="2:27" x14ac:dyDescent="0.25">
      <c r="C58" s="43"/>
      <c r="D58" s="43"/>
      <c r="E58" s="43"/>
      <c r="F58" s="43"/>
      <c r="G58" s="32"/>
      <c r="H58" s="32"/>
      <c r="I58" s="32"/>
      <c r="J58" s="34"/>
      <c r="K58" s="33"/>
      <c r="L58" s="45"/>
      <c r="M58" s="46"/>
      <c r="N58" s="46"/>
      <c r="O58" s="33"/>
      <c r="P58" s="33"/>
      <c r="Q58" s="33"/>
      <c r="R58" s="35"/>
      <c r="Z58" s="27"/>
      <c r="AA58" s="28"/>
    </row>
    <row r="59" spans="2:27" x14ac:dyDescent="0.25">
      <c r="C59" s="38"/>
      <c r="D59" s="39"/>
      <c r="E59" s="39"/>
      <c r="F59" s="39"/>
      <c r="M59" s="40"/>
      <c r="N59" s="40"/>
      <c r="Z59" s="27"/>
      <c r="AA59" s="28"/>
    </row>
    <row r="60" spans="2:27" x14ac:dyDescent="0.25">
      <c r="Z60" s="27"/>
      <c r="AA60" s="28"/>
    </row>
    <row r="61" spans="2:27" x14ac:dyDescent="0.25">
      <c r="Z61" s="27"/>
    </row>
  </sheetData>
  <mergeCells count="21">
    <mergeCell ref="B2:T2"/>
    <mergeCell ref="B3:T3"/>
    <mergeCell ref="B5:B6"/>
    <mergeCell ref="C5:C6"/>
    <mergeCell ref="D5:D6"/>
    <mergeCell ref="E5:E6"/>
    <mergeCell ref="F5:F6"/>
    <mergeCell ref="G5:G6"/>
    <mergeCell ref="H5:H6"/>
    <mergeCell ref="I5:I6"/>
    <mergeCell ref="S5:S6"/>
    <mergeCell ref="T5:T6"/>
    <mergeCell ref="C57:F58"/>
    <mergeCell ref="G57:I57"/>
    <mergeCell ref="L58:N58"/>
    <mergeCell ref="J5:J6"/>
    <mergeCell ref="K5:N5"/>
    <mergeCell ref="O5:O6"/>
    <mergeCell ref="P5:P6"/>
    <mergeCell ref="Q5:Q6"/>
    <mergeCell ref="R5:R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М. Мосунов</dc:creator>
  <cp:lastModifiedBy>Алексей М. Мосунов</cp:lastModifiedBy>
  <dcterms:created xsi:type="dcterms:W3CDTF">2017-04-21T06:35:40Z</dcterms:created>
  <dcterms:modified xsi:type="dcterms:W3CDTF">2017-04-25T06:19:44Z</dcterms:modified>
</cp:coreProperties>
</file>