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1140" windowWidth="9720" windowHeight="6300" activeTab="1"/>
  </bookViews>
  <sheets>
    <sheet name="РАСЧЕТ" sheetId="19" r:id="rId1"/>
    <sheet name="ЛОТЫ" sheetId="20" r:id="rId2"/>
    <sheet name="Извещение" sheetId="11" r:id="rId3"/>
  </sheets>
  <definedNames>
    <definedName name="_xlnm._FilterDatabase" localSheetId="2" hidden="1">Извещение!$B$5:$T$35</definedName>
    <definedName name="_xlnm._FilterDatabase" localSheetId="0" hidden="1">РАСЧЕТ!$O$22:$O$53</definedName>
    <definedName name="д1">#REF!</definedName>
    <definedName name="_xlnm.Print_Titles" localSheetId="2">Извещение!$5:$6</definedName>
    <definedName name="ЛУ">#REF!</definedName>
    <definedName name="_xlnm.Print_Area" localSheetId="2">Извещение!$B$1:$X$109</definedName>
    <definedName name="_xlnm.Print_Area" localSheetId="1">ЛОТЫ!$B$1:$H$654</definedName>
    <definedName name="_xlnm.Print_Area" localSheetId="0">РАСЧЕТ!$B$1:$N$959</definedName>
  </definedNames>
  <calcPr calcId="144525"/>
</workbook>
</file>

<file path=xl/calcChain.xml><?xml version="1.0" encoding="utf-8"?>
<calcChain xmlns="http://schemas.openxmlformats.org/spreadsheetml/2006/main">
  <c r="G102" i="11" l="1"/>
  <c r="R101" i="11"/>
  <c r="P101" i="11"/>
  <c r="O101" i="11"/>
  <c r="M101" i="11"/>
  <c r="L101" i="11"/>
  <c r="K101" i="11"/>
  <c r="N100" i="11"/>
  <c r="Q100" i="11" s="1"/>
  <c r="N99" i="11"/>
  <c r="Q99" i="11" s="1"/>
  <c r="N98" i="11"/>
  <c r="Q98" i="11" s="1"/>
  <c r="N97" i="11"/>
  <c r="Q97" i="11" s="1"/>
  <c r="N96" i="11"/>
  <c r="N101" i="11" s="1"/>
  <c r="G642" i="20"/>
  <c r="G641" i="20"/>
  <c r="G640" i="20"/>
  <c r="G639" i="20"/>
  <c r="G638" i="20"/>
  <c r="G637" i="20"/>
  <c r="G636" i="20"/>
  <c r="E647" i="20" s="1"/>
  <c r="G635" i="20"/>
  <c r="G634" i="20"/>
  <c r="G633" i="20"/>
  <c r="E645" i="20" s="1"/>
  <c r="G625" i="20"/>
  <c r="Q96" i="11" l="1"/>
  <c r="E648" i="20"/>
  <c r="E646" i="20"/>
  <c r="M933" i="19"/>
  <c r="K933" i="19"/>
  <c r="J933" i="19"/>
  <c r="I933" i="19"/>
  <c r="L932" i="19"/>
  <c r="N932" i="19" s="1"/>
  <c r="M931" i="19"/>
  <c r="K931" i="19"/>
  <c r="J931" i="19"/>
  <c r="I931" i="19"/>
  <c r="L931" i="19" s="1"/>
  <c r="L930" i="19"/>
  <c r="N930" i="19" s="1"/>
  <c r="M929" i="19"/>
  <c r="K929" i="19"/>
  <c r="J929" i="19"/>
  <c r="I929" i="19"/>
  <c r="L928" i="19"/>
  <c r="N928" i="19" s="1"/>
  <c r="M927" i="19"/>
  <c r="I927" i="19"/>
  <c r="K927" i="19"/>
  <c r="J927" i="19"/>
  <c r="M925" i="19"/>
  <c r="M935" i="19" s="1"/>
  <c r="M934" i="19" s="1"/>
  <c r="K925" i="19"/>
  <c r="K935" i="19" s="1"/>
  <c r="K934" i="19" s="1"/>
  <c r="J925" i="19"/>
  <c r="J935" i="19" s="1"/>
  <c r="J934" i="19" s="1"/>
  <c r="I925" i="19"/>
  <c r="L924" i="19"/>
  <c r="N924" i="19" s="1"/>
  <c r="E649" i="20" l="1"/>
  <c r="D651" i="20" s="1"/>
  <c r="D652" i="20" s="1"/>
  <c r="L933" i="19"/>
  <c r="N933" i="19" s="1"/>
  <c r="N931" i="19"/>
  <c r="L929" i="19"/>
  <c r="N929" i="19" s="1"/>
  <c r="L925" i="19"/>
  <c r="N925" i="19" s="1"/>
  <c r="L927" i="19"/>
  <c r="N927" i="19" s="1"/>
  <c r="L926" i="19"/>
  <c r="N926" i="19" s="1"/>
  <c r="I935" i="19"/>
  <c r="E577" i="20"/>
  <c r="L935" i="19" l="1"/>
  <c r="N935" i="19" s="1"/>
  <c r="I934" i="19"/>
  <c r="L934" i="19" s="1"/>
  <c r="N934" i="19" s="1"/>
  <c r="R89" i="11" l="1"/>
  <c r="P89" i="11"/>
  <c r="O89" i="11"/>
  <c r="M89" i="11"/>
  <c r="L89" i="11"/>
  <c r="K89" i="11"/>
  <c r="N27" i="11" l="1"/>
  <c r="Q27" i="11" s="1"/>
  <c r="N28" i="11"/>
  <c r="Q28" i="11" s="1"/>
  <c r="K29" i="11"/>
  <c r="L29" i="11"/>
  <c r="M29" i="11"/>
  <c r="O29" i="11"/>
  <c r="P29" i="11"/>
  <c r="R29" i="11"/>
  <c r="V29" i="11"/>
  <c r="W29" i="11"/>
  <c r="S29" i="11" s="1"/>
  <c r="N29" i="11" l="1"/>
  <c r="N76" i="11"/>
  <c r="Q76" i="11" s="1"/>
  <c r="N57" i="11"/>
  <c r="Q57" i="11" s="1"/>
  <c r="N51" i="11"/>
  <c r="Q51" i="11" s="1"/>
  <c r="N50" i="11"/>
  <c r="Q50" i="11" s="1"/>
  <c r="R94" i="11"/>
  <c r="P94" i="11"/>
  <c r="O94" i="11"/>
  <c r="M94" i="11"/>
  <c r="L94" i="11"/>
  <c r="K94" i="11"/>
  <c r="N93" i="11"/>
  <c r="Q93" i="11" s="1"/>
  <c r="N92" i="11"/>
  <c r="Q92" i="11" s="1"/>
  <c r="N91" i="11"/>
  <c r="N88" i="11"/>
  <c r="Q88" i="11" s="1"/>
  <c r="N87" i="11"/>
  <c r="Q87" i="11" s="1"/>
  <c r="N86" i="11"/>
  <c r="Q86" i="11" s="1"/>
  <c r="N85" i="11"/>
  <c r="N89" i="11" s="1"/>
  <c r="R83" i="11"/>
  <c r="P83" i="11"/>
  <c r="L83" i="11"/>
  <c r="K83" i="11"/>
  <c r="O83" i="11"/>
  <c r="M83" i="11"/>
  <c r="N81" i="11"/>
  <c r="Q81" i="11" s="1"/>
  <c r="N80" i="11"/>
  <c r="R78" i="11"/>
  <c r="P78" i="11"/>
  <c r="O78" i="11"/>
  <c r="M78" i="11"/>
  <c r="L78" i="11"/>
  <c r="K78" i="11"/>
  <c r="N77" i="11"/>
  <c r="Q77" i="11" s="1"/>
  <c r="N75" i="11"/>
  <c r="R73" i="11"/>
  <c r="P73" i="11"/>
  <c r="O73" i="11"/>
  <c r="M73" i="11"/>
  <c r="L73" i="11"/>
  <c r="K73" i="11"/>
  <c r="N72" i="11"/>
  <c r="Q72" i="11" s="1"/>
  <c r="N71" i="11"/>
  <c r="Q71" i="11" s="1"/>
  <c r="N70" i="11"/>
  <c r="R68" i="11"/>
  <c r="P68" i="11"/>
  <c r="O68" i="11"/>
  <c r="M68" i="11"/>
  <c r="L68" i="11"/>
  <c r="K68" i="11"/>
  <c r="N67" i="11"/>
  <c r="Q67" i="11" s="1"/>
  <c r="N66" i="11"/>
  <c r="Q66" i="11" s="1"/>
  <c r="N65" i="11"/>
  <c r="R63" i="11"/>
  <c r="P63" i="11"/>
  <c r="O63" i="11"/>
  <c r="M63" i="11"/>
  <c r="L63" i="11"/>
  <c r="K63" i="11"/>
  <c r="N62" i="11"/>
  <c r="Q62" i="11" s="1"/>
  <c r="N61" i="11"/>
  <c r="Q61" i="11" s="1"/>
  <c r="N60" i="11"/>
  <c r="P58" i="11"/>
  <c r="L58" i="11"/>
  <c r="K58" i="11"/>
  <c r="O58" i="11"/>
  <c r="M58" i="11"/>
  <c r="N56" i="11"/>
  <c r="Q56" i="11" s="1"/>
  <c r="N55" i="11"/>
  <c r="R53" i="11"/>
  <c r="P53" i="11"/>
  <c r="O53" i="11"/>
  <c r="M53" i="11"/>
  <c r="L53" i="11"/>
  <c r="K53" i="11"/>
  <c r="N52" i="11"/>
  <c r="Q52" i="11" s="1"/>
  <c r="N49" i="11"/>
  <c r="R47" i="11"/>
  <c r="P47" i="11"/>
  <c r="O47" i="11"/>
  <c r="M47" i="11"/>
  <c r="L47" i="11"/>
  <c r="K47" i="11"/>
  <c r="N46" i="11"/>
  <c r="Q46" i="11" s="1"/>
  <c r="N45" i="11"/>
  <c r="Q45" i="11" s="1"/>
  <c r="N44" i="11"/>
  <c r="R42" i="11"/>
  <c r="P42" i="11"/>
  <c r="O42" i="11"/>
  <c r="M42" i="11"/>
  <c r="L42" i="11"/>
  <c r="K42" i="11"/>
  <c r="N41" i="11"/>
  <c r="Q41" i="11" s="1"/>
  <c r="N40" i="11"/>
  <c r="Q40" i="11" s="1"/>
  <c r="N39" i="11"/>
  <c r="Q39" i="11" s="1"/>
  <c r="N38" i="11"/>
  <c r="Q38" i="11" s="1"/>
  <c r="N37" i="11"/>
  <c r="R35" i="11"/>
  <c r="P35" i="11"/>
  <c r="L35" i="11"/>
  <c r="K35" i="11"/>
  <c r="O35" i="11"/>
  <c r="N32" i="11"/>
  <c r="Q32" i="11" s="1"/>
  <c r="N31" i="11"/>
  <c r="N14" i="11"/>
  <c r="Q14" i="11" s="1"/>
  <c r="R10" i="11"/>
  <c r="G606" i="20"/>
  <c r="G605" i="20"/>
  <c r="G604" i="20"/>
  <c r="G603" i="20"/>
  <c r="G602" i="20"/>
  <c r="G601" i="20"/>
  <c r="E612" i="20" s="1"/>
  <c r="G600" i="20"/>
  <c r="E611" i="20" s="1"/>
  <c r="G599" i="20"/>
  <c r="G598" i="20"/>
  <c r="G597" i="20"/>
  <c r="E609" i="20" s="1"/>
  <c r="G589" i="20"/>
  <c r="G570" i="20"/>
  <c r="G569" i="20"/>
  <c r="G568" i="20"/>
  <c r="G567" i="20"/>
  <c r="G566" i="20"/>
  <c r="G565" i="20"/>
  <c r="G564" i="20"/>
  <c r="E575" i="20" s="1"/>
  <c r="G563" i="20"/>
  <c r="G562" i="20"/>
  <c r="G561" i="20"/>
  <c r="E573" i="20" s="1"/>
  <c r="G553" i="20"/>
  <c r="G534" i="20"/>
  <c r="G533" i="20"/>
  <c r="G532" i="20"/>
  <c r="G531" i="20"/>
  <c r="G530" i="20"/>
  <c r="G529" i="20"/>
  <c r="G528" i="20"/>
  <c r="E539" i="20" s="1"/>
  <c r="G527" i="20"/>
  <c r="G526" i="20"/>
  <c r="G525" i="20"/>
  <c r="E537" i="20" s="1"/>
  <c r="G517" i="20"/>
  <c r="G498" i="20"/>
  <c r="G497" i="20"/>
  <c r="G496" i="20"/>
  <c r="G495" i="20"/>
  <c r="G494" i="20"/>
  <c r="G493" i="20"/>
  <c r="G492" i="20"/>
  <c r="E503" i="20" s="1"/>
  <c r="G491" i="20"/>
  <c r="G490" i="20"/>
  <c r="G489" i="20"/>
  <c r="E501" i="20" s="1"/>
  <c r="G481" i="20"/>
  <c r="G462" i="20"/>
  <c r="G461" i="20"/>
  <c r="G460" i="20"/>
  <c r="G459" i="20"/>
  <c r="G458" i="20"/>
  <c r="G457" i="20"/>
  <c r="G456" i="20"/>
  <c r="E467" i="20" s="1"/>
  <c r="G455" i="20"/>
  <c r="G454" i="20"/>
  <c r="E466" i="20" s="1"/>
  <c r="G453" i="20"/>
  <c r="E465" i="20" s="1"/>
  <c r="G445" i="20"/>
  <c r="G426" i="20"/>
  <c r="G425" i="20"/>
  <c r="G424" i="20"/>
  <c r="G423" i="20"/>
  <c r="G422" i="20"/>
  <c r="G421" i="20"/>
  <c r="E432" i="20" s="1"/>
  <c r="G420" i="20"/>
  <c r="E431" i="20" s="1"/>
  <c r="G419" i="20"/>
  <c r="G418" i="20"/>
  <c r="G417" i="20"/>
  <c r="E429" i="20" s="1"/>
  <c r="G409" i="20"/>
  <c r="G390" i="20"/>
  <c r="G389" i="20"/>
  <c r="G388" i="20"/>
  <c r="G387" i="20"/>
  <c r="G386" i="20"/>
  <c r="G385" i="20"/>
  <c r="G384" i="20"/>
  <c r="E395" i="20" s="1"/>
  <c r="G383" i="20"/>
  <c r="G382" i="20"/>
  <c r="G381" i="20"/>
  <c r="E393" i="20" s="1"/>
  <c r="G373" i="20"/>
  <c r="G354" i="20"/>
  <c r="G353" i="20"/>
  <c r="G352" i="20"/>
  <c r="G351" i="20"/>
  <c r="G350" i="20"/>
  <c r="G349" i="20"/>
  <c r="G348" i="20"/>
  <c r="E359" i="20" s="1"/>
  <c r="G347" i="20"/>
  <c r="G346" i="20"/>
  <c r="G345" i="20"/>
  <c r="E357" i="20" s="1"/>
  <c r="G337" i="20"/>
  <c r="G318" i="20"/>
  <c r="G317" i="20"/>
  <c r="G316" i="20"/>
  <c r="G315" i="20"/>
  <c r="G314" i="20"/>
  <c r="G313" i="20"/>
  <c r="G312" i="20"/>
  <c r="E323" i="20" s="1"/>
  <c r="G311" i="20"/>
  <c r="G310" i="20"/>
  <c r="G309" i="20"/>
  <c r="E321" i="20" s="1"/>
  <c r="G301" i="20"/>
  <c r="G282" i="20"/>
  <c r="G281" i="20"/>
  <c r="G280" i="20"/>
  <c r="G279" i="20"/>
  <c r="G278" i="20"/>
  <c r="G277" i="20"/>
  <c r="G276" i="20"/>
  <c r="E287" i="20" s="1"/>
  <c r="G275" i="20"/>
  <c r="G274" i="20"/>
  <c r="G273" i="20"/>
  <c r="E285" i="20" s="1"/>
  <c r="G265" i="20"/>
  <c r="G246" i="20"/>
  <c r="G245" i="20"/>
  <c r="G244" i="20"/>
  <c r="G243" i="20"/>
  <c r="G242" i="20"/>
  <c r="G241" i="20"/>
  <c r="G240" i="20"/>
  <c r="E251" i="20" s="1"/>
  <c r="G239" i="20"/>
  <c r="G238" i="20"/>
  <c r="G237" i="20"/>
  <c r="E249" i="20" s="1"/>
  <c r="G229" i="20"/>
  <c r="G210" i="20"/>
  <c r="G209" i="20"/>
  <c r="G208" i="20"/>
  <c r="G207" i="20"/>
  <c r="G206" i="20"/>
  <c r="G205" i="20"/>
  <c r="G204" i="20"/>
  <c r="E215" i="20" s="1"/>
  <c r="G203" i="20"/>
  <c r="G202" i="20"/>
  <c r="G201" i="20"/>
  <c r="E213" i="20" s="1"/>
  <c r="G193" i="20"/>
  <c r="E576" i="20" l="1"/>
  <c r="E610" i="20"/>
  <c r="E324" i="20"/>
  <c r="N94" i="11"/>
  <c r="N68" i="11"/>
  <c r="N73" i="11"/>
  <c r="N47" i="11"/>
  <c r="N42" i="11"/>
  <c r="N63" i="11"/>
  <c r="N78" i="11"/>
  <c r="N53" i="11"/>
  <c r="Q80" i="11"/>
  <c r="N82" i="11"/>
  <c r="Q82" i="11" s="1"/>
  <c r="Q91" i="11"/>
  <c r="Q85" i="11"/>
  <c r="Q55" i="11"/>
  <c r="Q65" i="11"/>
  <c r="Q75" i="11"/>
  <c r="Q60" i="11"/>
  <c r="Q70" i="11"/>
  <c r="Q31" i="11"/>
  <c r="N34" i="11"/>
  <c r="Q34" i="11" s="1"/>
  <c r="Q49" i="11"/>
  <c r="Q37" i="11"/>
  <c r="Q44" i="11"/>
  <c r="E613" i="20"/>
  <c r="D615" i="20" s="1"/>
  <c r="D616" i="20" s="1"/>
  <c r="E574" i="20"/>
  <c r="D579" i="20" s="1"/>
  <c r="D580" i="20" s="1"/>
  <c r="E540" i="20"/>
  <c r="E538" i="20"/>
  <c r="E504" i="20"/>
  <c r="E502" i="20"/>
  <c r="E468" i="20"/>
  <c r="E469" i="20" s="1"/>
  <c r="D471" i="20" s="1"/>
  <c r="D472" i="20" s="1"/>
  <c r="E430" i="20"/>
  <c r="E433" i="20" s="1"/>
  <c r="D435" i="20" s="1"/>
  <c r="D436" i="20" s="1"/>
  <c r="E396" i="20"/>
  <c r="E394" i="20"/>
  <c r="E360" i="20"/>
  <c r="E358" i="20"/>
  <c r="E322" i="20"/>
  <c r="E325" i="20" s="1"/>
  <c r="D327" i="20" s="1"/>
  <c r="D328" i="20" s="1"/>
  <c r="E288" i="20"/>
  <c r="E286" i="20"/>
  <c r="E252" i="20"/>
  <c r="E250" i="20"/>
  <c r="E216" i="20"/>
  <c r="E214" i="20"/>
  <c r="J818" i="19"/>
  <c r="K606" i="19"/>
  <c r="M879" i="19"/>
  <c r="K879" i="19"/>
  <c r="J879" i="19"/>
  <c r="I879" i="19"/>
  <c r="L878" i="19"/>
  <c r="N878" i="19" s="1"/>
  <c r="M877" i="19"/>
  <c r="K877" i="19"/>
  <c r="J877" i="19"/>
  <c r="I877" i="19"/>
  <c r="L876" i="19"/>
  <c r="N876" i="19" s="1"/>
  <c r="M875" i="19"/>
  <c r="K875" i="19"/>
  <c r="J875" i="19"/>
  <c r="I875" i="19"/>
  <c r="L874" i="19"/>
  <c r="N874" i="19" s="1"/>
  <c r="M873" i="19"/>
  <c r="I873" i="19"/>
  <c r="K872" i="19"/>
  <c r="K873" i="19" s="1"/>
  <c r="J872" i="19"/>
  <c r="J873" i="19" s="1"/>
  <c r="M871" i="19"/>
  <c r="M881" i="19" s="1"/>
  <c r="M880" i="19" s="1"/>
  <c r="K871" i="19"/>
  <c r="J871" i="19"/>
  <c r="I871" i="19"/>
  <c r="L870" i="19"/>
  <c r="N870" i="19" s="1"/>
  <c r="M826" i="19"/>
  <c r="K826" i="19"/>
  <c r="J826" i="19"/>
  <c r="I826" i="19"/>
  <c r="L826" i="19" s="1"/>
  <c r="N826" i="19" s="1"/>
  <c r="L825" i="19"/>
  <c r="N825" i="19" s="1"/>
  <c r="M824" i="19"/>
  <c r="K824" i="19"/>
  <c r="J824" i="19"/>
  <c r="I824" i="19"/>
  <c r="L823" i="19"/>
  <c r="N823" i="19" s="1"/>
  <c r="M822" i="19"/>
  <c r="K822" i="19"/>
  <c r="J822" i="19"/>
  <c r="I822" i="19"/>
  <c r="L822" i="19" s="1"/>
  <c r="N822" i="19" s="1"/>
  <c r="L821" i="19"/>
  <c r="N821" i="19" s="1"/>
  <c r="M820" i="19"/>
  <c r="I820" i="19"/>
  <c r="K819" i="19"/>
  <c r="K820" i="19" s="1"/>
  <c r="J819" i="19"/>
  <c r="J820" i="19" s="1"/>
  <c r="M818" i="19"/>
  <c r="M828" i="19" s="1"/>
  <c r="M827" i="19" s="1"/>
  <c r="K818" i="19"/>
  <c r="I818" i="19"/>
  <c r="L817" i="19"/>
  <c r="N817" i="19" s="1"/>
  <c r="M773" i="19"/>
  <c r="K773" i="19"/>
  <c r="J773" i="19"/>
  <c r="I773" i="19"/>
  <c r="L772" i="19"/>
  <c r="N772" i="19" s="1"/>
  <c r="M771" i="19"/>
  <c r="K771" i="19"/>
  <c r="J771" i="19"/>
  <c r="I771" i="19"/>
  <c r="L770" i="19"/>
  <c r="N770" i="19" s="1"/>
  <c r="M769" i="19"/>
  <c r="K769" i="19"/>
  <c r="J769" i="19"/>
  <c r="I769" i="19"/>
  <c r="L768" i="19"/>
  <c r="N768" i="19" s="1"/>
  <c r="M767" i="19"/>
  <c r="I767" i="19"/>
  <c r="K766" i="19"/>
  <c r="K767" i="19" s="1"/>
  <c r="J766" i="19"/>
  <c r="J767" i="19" s="1"/>
  <c r="M765" i="19"/>
  <c r="K765" i="19"/>
  <c r="J765" i="19"/>
  <c r="I765" i="19"/>
  <c r="L765" i="19" s="1"/>
  <c r="N765" i="19" s="1"/>
  <c r="L764" i="19"/>
  <c r="N764" i="19" s="1"/>
  <c r="M720" i="19"/>
  <c r="K720" i="19"/>
  <c r="J720" i="19"/>
  <c r="I720" i="19"/>
  <c r="L719" i="19"/>
  <c r="N719" i="19" s="1"/>
  <c r="M718" i="19"/>
  <c r="K718" i="19"/>
  <c r="J718" i="19"/>
  <c r="I718" i="19"/>
  <c r="L718" i="19" s="1"/>
  <c r="N718" i="19" s="1"/>
  <c r="L717" i="19"/>
  <c r="N717" i="19" s="1"/>
  <c r="M716" i="19"/>
  <c r="K716" i="19"/>
  <c r="J716" i="19"/>
  <c r="I716" i="19"/>
  <c r="L715" i="19"/>
  <c r="N715" i="19" s="1"/>
  <c r="M714" i="19"/>
  <c r="I714" i="19"/>
  <c r="K713" i="19"/>
  <c r="K714" i="19" s="1"/>
  <c r="J713" i="19"/>
  <c r="J714" i="19" s="1"/>
  <c r="M712" i="19"/>
  <c r="K712" i="19"/>
  <c r="J712" i="19"/>
  <c r="I712" i="19"/>
  <c r="L712" i="19" s="1"/>
  <c r="N712" i="19" s="1"/>
  <c r="L711" i="19"/>
  <c r="N711" i="19" s="1"/>
  <c r="M667" i="19"/>
  <c r="K667" i="19"/>
  <c r="J667" i="19"/>
  <c r="I667" i="19"/>
  <c r="L666" i="19"/>
  <c r="N666" i="19" s="1"/>
  <c r="M665" i="19"/>
  <c r="K665" i="19"/>
  <c r="J665" i="19"/>
  <c r="I665" i="19"/>
  <c r="L664" i="19"/>
  <c r="N664" i="19" s="1"/>
  <c r="M663" i="19"/>
  <c r="K663" i="19"/>
  <c r="J663" i="19"/>
  <c r="I663" i="19"/>
  <c r="L662" i="19"/>
  <c r="N662" i="19" s="1"/>
  <c r="M661" i="19"/>
  <c r="I661" i="19"/>
  <c r="K660" i="19"/>
  <c r="K661" i="19" s="1"/>
  <c r="J660" i="19"/>
  <c r="J661" i="19" s="1"/>
  <c r="M659" i="19"/>
  <c r="K659" i="19"/>
  <c r="J659" i="19"/>
  <c r="I659" i="19"/>
  <c r="L658" i="19"/>
  <c r="N658" i="19" s="1"/>
  <c r="M614" i="19"/>
  <c r="K614" i="19"/>
  <c r="J614" i="19"/>
  <c r="I614" i="19"/>
  <c r="L613" i="19"/>
  <c r="N613" i="19" s="1"/>
  <c r="M612" i="19"/>
  <c r="K612" i="19"/>
  <c r="J612" i="19"/>
  <c r="I612" i="19"/>
  <c r="L611" i="19"/>
  <c r="N611" i="19" s="1"/>
  <c r="M610" i="19"/>
  <c r="K610" i="19"/>
  <c r="J610" i="19"/>
  <c r="I610" i="19"/>
  <c r="L609" i="19"/>
  <c r="N609" i="19" s="1"/>
  <c r="M608" i="19"/>
  <c r="I608" i="19"/>
  <c r="K607" i="19"/>
  <c r="K608" i="19" s="1"/>
  <c r="J607" i="19"/>
  <c r="J608" i="19" s="1"/>
  <c r="M606" i="19"/>
  <c r="J606" i="19"/>
  <c r="I606" i="19"/>
  <c r="L605" i="19"/>
  <c r="N605" i="19" s="1"/>
  <c r="M561" i="19"/>
  <c r="K561" i="19"/>
  <c r="J561" i="19"/>
  <c r="I561" i="19"/>
  <c r="L561" i="19" s="1"/>
  <c r="N561" i="19" s="1"/>
  <c r="L560" i="19"/>
  <c r="N560" i="19" s="1"/>
  <c r="M559" i="19"/>
  <c r="K559" i="19"/>
  <c r="J559" i="19"/>
  <c r="I559" i="19"/>
  <c r="L558" i="19"/>
  <c r="N558" i="19" s="1"/>
  <c r="M557" i="19"/>
  <c r="K557" i="19"/>
  <c r="J557" i="19"/>
  <c r="I557" i="19"/>
  <c r="L557" i="19" s="1"/>
  <c r="N557" i="19" s="1"/>
  <c r="L556" i="19"/>
  <c r="N556" i="19" s="1"/>
  <c r="M555" i="19"/>
  <c r="I555" i="19"/>
  <c r="K554" i="19"/>
  <c r="K555" i="19" s="1"/>
  <c r="J554" i="19"/>
  <c r="J555" i="19" s="1"/>
  <c r="M553" i="19"/>
  <c r="M563" i="19" s="1"/>
  <c r="M562" i="19" s="1"/>
  <c r="K553" i="19"/>
  <c r="J553" i="19"/>
  <c r="I553" i="19"/>
  <c r="L552" i="19"/>
  <c r="N552" i="19" s="1"/>
  <c r="M508" i="19"/>
  <c r="K508" i="19"/>
  <c r="J508" i="19"/>
  <c r="I508" i="19"/>
  <c r="L507" i="19"/>
  <c r="N507" i="19" s="1"/>
  <c r="M506" i="19"/>
  <c r="I506" i="19"/>
  <c r="K506" i="19"/>
  <c r="J506" i="19"/>
  <c r="M504" i="19"/>
  <c r="K504" i="19"/>
  <c r="J504" i="19"/>
  <c r="I504" i="19"/>
  <c r="L503" i="19"/>
  <c r="N503" i="19" s="1"/>
  <c r="M502" i="19"/>
  <c r="I502" i="19"/>
  <c r="K502" i="19"/>
  <c r="J502" i="19"/>
  <c r="M500" i="19"/>
  <c r="K500" i="19"/>
  <c r="J500" i="19"/>
  <c r="I500" i="19"/>
  <c r="L500" i="19" s="1"/>
  <c r="N500" i="19" s="1"/>
  <c r="L499" i="19"/>
  <c r="N499" i="19" s="1"/>
  <c r="M455" i="19"/>
  <c r="K455" i="19"/>
  <c r="J455" i="19"/>
  <c r="I455" i="19"/>
  <c r="L454" i="19"/>
  <c r="N454" i="19" s="1"/>
  <c r="M453" i="19"/>
  <c r="I453" i="19"/>
  <c r="K452" i="19"/>
  <c r="K453" i="19" s="1"/>
  <c r="J452" i="19"/>
  <c r="J453" i="19" s="1"/>
  <c r="M451" i="19"/>
  <c r="K451" i="19"/>
  <c r="J451" i="19"/>
  <c r="I451" i="19"/>
  <c r="L450" i="19"/>
  <c r="N450" i="19" s="1"/>
  <c r="M449" i="19"/>
  <c r="I449" i="19"/>
  <c r="K448" i="19"/>
  <c r="K449" i="19" s="1"/>
  <c r="J449" i="19"/>
  <c r="M447" i="19"/>
  <c r="M457" i="19" s="1"/>
  <c r="M456" i="19" s="1"/>
  <c r="K447" i="19"/>
  <c r="J447" i="19"/>
  <c r="J457" i="19" s="1"/>
  <c r="J456" i="19" s="1"/>
  <c r="I447" i="19"/>
  <c r="L446" i="19"/>
  <c r="N446" i="19" s="1"/>
  <c r="M402" i="19"/>
  <c r="K402" i="19"/>
  <c r="J402" i="19"/>
  <c r="I402" i="19"/>
  <c r="L402" i="19" s="1"/>
  <c r="N402" i="19" s="1"/>
  <c r="L401" i="19"/>
  <c r="N401" i="19" s="1"/>
  <c r="M400" i="19"/>
  <c r="I400" i="19"/>
  <c r="K399" i="19"/>
  <c r="K400" i="19" s="1"/>
  <c r="J399" i="19"/>
  <c r="J400" i="19" s="1"/>
  <c r="M398" i="19"/>
  <c r="K398" i="19"/>
  <c r="J398" i="19"/>
  <c r="I398" i="19"/>
  <c r="L397" i="19"/>
  <c r="N397" i="19" s="1"/>
  <c r="M396" i="19"/>
  <c r="I396" i="19"/>
  <c r="K395" i="19"/>
  <c r="K396" i="19" s="1"/>
  <c r="J395" i="19"/>
  <c r="J396" i="19" s="1"/>
  <c r="M394" i="19"/>
  <c r="K394" i="19"/>
  <c r="J394" i="19"/>
  <c r="I394" i="19"/>
  <c r="L393" i="19"/>
  <c r="N393" i="19" s="1"/>
  <c r="M349" i="19"/>
  <c r="K349" i="19"/>
  <c r="J349" i="19"/>
  <c r="I349" i="19"/>
  <c r="L348" i="19"/>
  <c r="N348" i="19" s="1"/>
  <c r="M347" i="19"/>
  <c r="I347" i="19"/>
  <c r="K346" i="19"/>
  <c r="K347" i="19" s="1"/>
  <c r="J346" i="19"/>
  <c r="J347" i="19" s="1"/>
  <c r="M345" i="19"/>
  <c r="K345" i="19"/>
  <c r="J345" i="19"/>
  <c r="I345" i="19"/>
  <c r="L345" i="19" s="1"/>
  <c r="N345" i="19" s="1"/>
  <c r="L344" i="19"/>
  <c r="N344" i="19" s="1"/>
  <c r="M343" i="19"/>
  <c r="I343" i="19"/>
  <c r="K343" i="19"/>
  <c r="J343" i="19"/>
  <c r="M341" i="19"/>
  <c r="M351" i="19" s="1"/>
  <c r="M350" i="19" s="1"/>
  <c r="K341" i="19"/>
  <c r="J341" i="19"/>
  <c r="J351" i="19" s="1"/>
  <c r="J350" i="19" s="1"/>
  <c r="I341" i="19"/>
  <c r="L340" i="19"/>
  <c r="N340" i="19" s="1"/>
  <c r="M296" i="19"/>
  <c r="K296" i="19"/>
  <c r="J296" i="19"/>
  <c r="I296" i="19"/>
  <c r="L296" i="19" s="1"/>
  <c r="N296" i="19" s="1"/>
  <c r="L295" i="19"/>
  <c r="N295" i="19" s="1"/>
  <c r="M294" i="19"/>
  <c r="I294" i="19"/>
  <c r="K293" i="19"/>
  <c r="K294" i="19" s="1"/>
  <c r="J293" i="19"/>
  <c r="J294" i="19" s="1"/>
  <c r="M292" i="19"/>
  <c r="K292" i="19"/>
  <c r="J292" i="19"/>
  <c r="I292" i="19"/>
  <c r="L291" i="19"/>
  <c r="N291" i="19" s="1"/>
  <c r="M290" i="19"/>
  <c r="I290" i="19"/>
  <c r="K289" i="19"/>
  <c r="K290" i="19" s="1"/>
  <c r="J289" i="19"/>
  <c r="J290" i="19" s="1"/>
  <c r="M288" i="19"/>
  <c r="K288" i="19"/>
  <c r="J288" i="19"/>
  <c r="I288" i="19"/>
  <c r="L287" i="19"/>
  <c r="N287" i="19" s="1"/>
  <c r="M243" i="19"/>
  <c r="K243" i="19"/>
  <c r="J243" i="19"/>
  <c r="I243" i="19"/>
  <c r="L242" i="19"/>
  <c r="N242" i="19" s="1"/>
  <c r="M241" i="19"/>
  <c r="I241" i="19"/>
  <c r="K240" i="19"/>
  <c r="K241" i="19" s="1"/>
  <c r="J240" i="19"/>
  <c r="J241" i="19" s="1"/>
  <c r="M239" i="19"/>
  <c r="K239" i="19"/>
  <c r="J239" i="19"/>
  <c r="I239" i="19"/>
  <c r="L239" i="19" s="1"/>
  <c r="N239" i="19" s="1"/>
  <c r="L238" i="19"/>
  <c r="N238" i="19" s="1"/>
  <c r="M237" i="19"/>
  <c r="I237" i="19"/>
  <c r="K236" i="19"/>
  <c r="K237" i="19" s="1"/>
  <c r="J236" i="19"/>
  <c r="J237" i="19" s="1"/>
  <c r="M235" i="19"/>
  <c r="M245" i="19" s="1"/>
  <c r="M244" i="19" s="1"/>
  <c r="K235" i="19"/>
  <c r="J235" i="19"/>
  <c r="I235" i="19"/>
  <c r="L234" i="19"/>
  <c r="N234" i="19" s="1"/>
  <c r="M190" i="19"/>
  <c r="K190" i="19"/>
  <c r="J190" i="19"/>
  <c r="I190" i="19"/>
  <c r="L190" i="19" s="1"/>
  <c r="N190" i="19" s="1"/>
  <c r="L189" i="19"/>
  <c r="N189" i="19" s="1"/>
  <c r="M188" i="19"/>
  <c r="I188" i="19"/>
  <c r="K187" i="19"/>
  <c r="K188" i="19" s="1"/>
  <c r="J187" i="19"/>
  <c r="J188" i="19" s="1"/>
  <c r="M186" i="19"/>
  <c r="K186" i="19"/>
  <c r="J186" i="19"/>
  <c r="I186" i="19"/>
  <c r="L185" i="19"/>
  <c r="N185" i="19" s="1"/>
  <c r="M184" i="19"/>
  <c r="I184" i="19"/>
  <c r="K183" i="19"/>
  <c r="K184" i="19" s="1"/>
  <c r="J183" i="19"/>
  <c r="J184" i="19" s="1"/>
  <c r="M182" i="19"/>
  <c r="K182" i="19"/>
  <c r="J182" i="19"/>
  <c r="I182" i="19"/>
  <c r="L182" i="19" s="1"/>
  <c r="N182" i="19" s="1"/>
  <c r="L181" i="19"/>
  <c r="N181" i="19" s="1"/>
  <c r="M137" i="19"/>
  <c r="K137" i="19"/>
  <c r="J137" i="19"/>
  <c r="I137" i="19"/>
  <c r="L136" i="19"/>
  <c r="N136" i="19" s="1"/>
  <c r="M135" i="19"/>
  <c r="I135" i="19"/>
  <c r="K134" i="19"/>
  <c r="K135" i="19" s="1"/>
  <c r="J134" i="19"/>
  <c r="J135" i="19" s="1"/>
  <c r="M133" i="19"/>
  <c r="K133" i="19"/>
  <c r="J133" i="19"/>
  <c r="I133" i="19"/>
  <c r="L132" i="19"/>
  <c r="N132" i="19" s="1"/>
  <c r="M131" i="19"/>
  <c r="I131" i="19"/>
  <c r="K130" i="19"/>
  <c r="K131" i="19" s="1"/>
  <c r="J130" i="19"/>
  <c r="J131" i="19" s="1"/>
  <c r="M129" i="19"/>
  <c r="M139" i="19" s="1"/>
  <c r="M138" i="19" s="1"/>
  <c r="K129" i="19"/>
  <c r="J129" i="19"/>
  <c r="I129" i="19"/>
  <c r="L128" i="19"/>
  <c r="N128" i="19" s="1"/>
  <c r="M84" i="19"/>
  <c r="K84" i="19"/>
  <c r="J84" i="19"/>
  <c r="I84" i="19"/>
  <c r="L84" i="19" s="1"/>
  <c r="N84" i="19" s="1"/>
  <c r="L83" i="19"/>
  <c r="N83" i="19" s="1"/>
  <c r="M82" i="19"/>
  <c r="I82" i="19"/>
  <c r="K82" i="19"/>
  <c r="J82" i="19"/>
  <c r="M80" i="19"/>
  <c r="K80" i="19"/>
  <c r="J80" i="19"/>
  <c r="I80" i="19"/>
  <c r="L79" i="19"/>
  <c r="N79" i="19" s="1"/>
  <c r="M78" i="19"/>
  <c r="I78" i="19"/>
  <c r="K78" i="19"/>
  <c r="J78" i="19"/>
  <c r="M76" i="19"/>
  <c r="K76" i="19"/>
  <c r="K86" i="19" s="1"/>
  <c r="K85" i="19" s="1"/>
  <c r="J76" i="19"/>
  <c r="I76" i="19"/>
  <c r="L75" i="19"/>
  <c r="N75" i="19" s="1"/>
  <c r="J616" i="19" l="1"/>
  <c r="J615" i="19" s="1"/>
  <c r="J86" i="19"/>
  <c r="J85" i="19" s="1"/>
  <c r="M86" i="19"/>
  <c r="M85" i="19" s="1"/>
  <c r="L129" i="19"/>
  <c r="N129" i="19" s="1"/>
  <c r="L137" i="19"/>
  <c r="N137" i="19" s="1"/>
  <c r="M192" i="19"/>
  <c r="M191" i="19" s="1"/>
  <c r="M298" i="19"/>
  <c r="M297" i="19" s="1"/>
  <c r="K351" i="19"/>
  <c r="K350" i="19" s="1"/>
  <c r="M404" i="19"/>
  <c r="M403" i="19" s="1"/>
  <c r="L447" i="19"/>
  <c r="N447" i="19" s="1"/>
  <c r="L455" i="19"/>
  <c r="N455" i="19" s="1"/>
  <c r="M510" i="19"/>
  <c r="M509" i="19" s="1"/>
  <c r="L606" i="19"/>
  <c r="N606" i="19" s="1"/>
  <c r="M616" i="19"/>
  <c r="M615" i="19" s="1"/>
  <c r="K616" i="19"/>
  <c r="K615" i="19" s="1"/>
  <c r="L610" i="19"/>
  <c r="N610" i="19" s="1"/>
  <c r="L614" i="19"/>
  <c r="N614" i="19" s="1"/>
  <c r="M669" i="19"/>
  <c r="M668" i="19" s="1"/>
  <c r="L663" i="19"/>
  <c r="N663" i="19" s="1"/>
  <c r="L667" i="19"/>
  <c r="N667" i="19" s="1"/>
  <c r="M722" i="19"/>
  <c r="M721" i="19" s="1"/>
  <c r="M775" i="19"/>
  <c r="M774" i="19" s="1"/>
  <c r="L769" i="19"/>
  <c r="N769" i="19" s="1"/>
  <c r="L773" i="19"/>
  <c r="N773" i="19" s="1"/>
  <c r="J828" i="19"/>
  <c r="J827" i="19" s="1"/>
  <c r="N83" i="11"/>
  <c r="N58" i="11"/>
  <c r="K881" i="19"/>
  <c r="K880" i="19" s="1"/>
  <c r="J669" i="19"/>
  <c r="J668" i="19" s="1"/>
  <c r="J722" i="19"/>
  <c r="J721" i="19" s="1"/>
  <c r="J775" i="19"/>
  <c r="J774" i="19" s="1"/>
  <c r="J881" i="19"/>
  <c r="J880" i="19" s="1"/>
  <c r="J139" i="19"/>
  <c r="J138" i="19" s="1"/>
  <c r="K192" i="19"/>
  <c r="K191" i="19" s="1"/>
  <c r="K298" i="19"/>
  <c r="K297" i="19" s="1"/>
  <c r="K404" i="19"/>
  <c r="K403" i="19" s="1"/>
  <c r="K510" i="19"/>
  <c r="K509" i="19" s="1"/>
  <c r="J563" i="19"/>
  <c r="J562" i="19" s="1"/>
  <c r="E541" i="20"/>
  <c r="D543" i="20" s="1"/>
  <c r="D544" i="20" s="1"/>
  <c r="E505" i="20"/>
  <c r="D507" i="20" s="1"/>
  <c r="D508" i="20" s="1"/>
  <c r="E397" i="20"/>
  <c r="D399" i="20" s="1"/>
  <c r="D400" i="20" s="1"/>
  <c r="E361" i="20"/>
  <c r="D363" i="20" s="1"/>
  <c r="D364" i="20" s="1"/>
  <c r="E289" i="20"/>
  <c r="D291" i="20" s="1"/>
  <c r="D292" i="20" s="1"/>
  <c r="E253" i="20"/>
  <c r="D255" i="20" s="1"/>
  <c r="D256" i="20" s="1"/>
  <c r="E217" i="20"/>
  <c r="D219" i="20" s="1"/>
  <c r="D220" i="20" s="1"/>
  <c r="K139" i="19"/>
  <c r="K138" i="19" s="1"/>
  <c r="J192" i="19"/>
  <c r="J191" i="19" s="1"/>
  <c r="K245" i="19"/>
  <c r="K244" i="19" s="1"/>
  <c r="J298" i="19"/>
  <c r="J297" i="19" s="1"/>
  <c r="J404" i="19"/>
  <c r="J403" i="19" s="1"/>
  <c r="K457" i="19"/>
  <c r="K456" i="19" s="1"/>
  <c r="J510" i="19"/>
  <c r="J509" i="19" s="1"/>
  <c r="K563" i="19"/>
  <c r="K562" i="19" s="1"/>
  <c r="K669" i="19"/>
  <c r="K668" i="19" s="1"/>
  <c r="K722" i="19"/>
  <c r="K721" i="19" s="1"/>
  <c r="K775" i="19"/>
  <c r="K774" i="19" s="1"/>
  <c r="K828" i="19"/>
  <c r="K827" i="19" s="1"/>
  <c r="L879" i="19"/>
  <c r="N879" i="19" s="1"/>
  <c r="L875" i="19"/>
  <c r="N875" i="19" s="1"/>
  <c r="L877" i="19"/>
  <c r="N877" i="19" s="1"/>
  <c r="L871" i="19"/>
  <c r="N871" i="19" s="1"/>
  <c r="L824" i="19"/>
  <c r="N824" i="19" s="1"/>
  <c r="L818" i="19"/>
  <c r="N818" i="19" s="1"/>
  <c r="L771" i="19"/>
  <c r="N771" i="19" s="1"/>
  <c r="L720" i="19"/>
  <c r="N720" i="19" s="1"/>
  <c r="L716" i="19"/>
  <c r="N716" i="19" s="1"/>
  <c r="L665" i="19"/>
  <c r="N665" i="19" s="1"/>
  <c r="L659" i="19"/>
  <c r="N659" i="19" s="1"/>
  <c r="L612" i="19"/>
  <c r="N612" i="19" s="1"/>
  <c r="L559" i="19"/>
  <c r="N559" i="19" s="1"/>
  <c r="L553" i="19"/>
  <c r="N553" i="19" s="1"/>
  <c r="L873" i="19"/>
  <c r="N873" i="19" s="1"/>
  <c r="L872" i="19"/>
  <c r="N872" i="19" s="1"/>
  <c r="I881" i="19"/>
  <c r="L820" i="19"/>
  <c r="N820" i="19" s="1"/>
  <c r="L819" i="19"/>
  <c r="N819" i="19" s="1"/>
  <c r="I828" i="19"/>
  <c r="L767" i="19"/>
  <c r="N767" i="19" s="1"/>
  <c r="L766" i="19"/>
  <c r="N766" i="19" s="1"/>
  <c r="I775" i="19"/>
  <c r="L714" i="19"/>
  <c r="N714" i="19" s="1"/>
  <c r="L713" i="19"/>
  <c r="N713" i="19" s="1"/>
  <c r="I722" i="19"/>
  <c r="L661" i="19"/>
  <c r="N661" i="19" s="1"/>
  <c r="L660" i="19"/>
  <c r="N660" i="19" s="1"/>
  <c r="I669" i="19"/>
  <c r="L608" i="19"/>
  <c r="N608" i="19" s="1"/>
  <c r="L607" i="19"/>
  <c r="N607" i="19" s="1"/>
  <c r="I616" i="19"/>
  <c r="L555" i="19"/>
  <c r="N555" i="19" s="1"/>
  <c r="L554" i="19"/>
  <c r="N554" i="19" s="1"/>
  <c r="I563" i="19"/>
  <c r="L508" i="19"/>
  <c r="N508" i="19" s="1"/>
  <c r="L504" i="19"/>
  <c r="N504" i="19" s="1"/>
  <c r="L451" i="19"/>
  <c r="N451" i="19" s="1"/>
  <c r="L398" i="19"/>
  <c r="N398" i="19" s="1"/>
  <c r="L394" i="19"/>
  <c r="N394" i="19" s="1"/>
  <c r="L349" i="19"/>
  <c r="N349" i="19" s="1"/>
  <c r="L341" i="19"/>
  <c r="N341" i="19" s="1"/>
  <c r="L292" i="19"/>
  <c r="N292" i="19" s="1"/>
  <c r="L288" i="19"/>
  <c r="N288" i="19" s="1"/>
  <c r="L243" i="19"/>
  <c r="N243" i="19" s="1"/>
  <c r="L235" i="19"/>
  <c r="N235" i="19" s="1"/>
  <c r="J245" i="19"/>
  <c r="J244" i="19" s="1"/>
  <c r="L186" i="19"/>
  <c r="N186" i="19" s="1"/>
  <c r="L133" i="19"/>
  <c r="N133" i="19" s="1"/>
  <c r="L80" i="19"/>
  <c r="N80" i="19" s="1"/>
  <c r="L76" i="19"/>
  <c r="N76" i="19" s="1"/>
  <c r="L502" i="19"/>
  <c r="N502" i="19" s="1"/>
  <c r="L506" i="19"/>
  <c r="N506" i="19" s="1"/>
  <c r="L501" i="19"/>
  <c r="N501" i="19" s="1"/>
  <c r="L505" i="19"/>
  <c r="N505" i="19" s="1"/>
  <c r="I510" i="19"/>
  <c r="L449" i="19"/>
  <c r="N449" i="19" s="1"/>
  <c r="L453" i="19"/>
  <c r="N453" i="19" s="1"/>
  <c r="L448" i="19"/>
  <c r="N448" i="19" s="1"/>
  <c r="L452" i="19"/>
  <c r="N452" i="19" s="1"/>
  <c r="I457" i="19"/>
  <c r="L396" i="19"/>
  <c r="N396" i="19" s="1"/>
  <c r="L400" i="19"/>
  <c r="N400" i="19" s="1"/>
  <c r="L395" i="19"/>
  <c r="N395" i="19" s="1"/>
  <c r="L399" i="19"/>
  <c r="N399" i="19" s="1"/>
  <c r="I404" i="19"/>
  <c r="L343" i="19"/>
  <c r="N343" i="19" s="1"/>
  <c r="L347" i="19"/>
  <c r="N347" i="19" s="1"/>
  <c r="L342" i="19"/>
  <c r="N342" i="19" s="1"/>
  <c r="L346" i="19"/>
  <c r="N346" i="19" s="1"/>
  <c r="I351" i="19"/>
  <c r="L290" i="19"/>
  <c r="N290" i="19" s="1"/>
  <c r="L294" i="19"/>
  <c r="N294" i="19" s="1"/>
  <c r="L289" i="19"/>
  <c r="N289" i="19" s="1"/>
  <c r="L293" i="19"/>
  <c r="N293" i="19" s="1"/>
  <c r="I298" i="19"/>
  <c r="L237" i="19"/>
  <c r="N237" i="19" s="1"/>
  <c r="L241" i="19"/>
  <c r="N241" i="19" s="1"/>
  <c r="L236" i="19"/>
  <c r="N236" i="19" s="1"/>
  <c r="L240" i="19"/>
  <c r="N240" i="19" s="1"/>
  <c r="I245" i="19"/>
  <c r="L184" i="19"/>
  <c r="N184" i="19" s="1"/>
  <c r="L188" i="19"/>
  <c r="N188" i="19" s="1"/>
  <c r="L183" i="19"/>
  <c r="N183" i="19" s="1"/>
  <c r="L187" i="19"/>
  <c r="N187" i="19" s="1"/>
  <c r="I192" i="19"/>
  <c r="L131" i="19"/>
  <c r="N131" i="19" s="1"/>
  <c r="L135" i="19"/>
  <c r="N135" i="19" s="1"/>
  <c r="L130" i="19"/>
  <c r="N130" i="19" s="1"/>
  <c r="L134" i="19"/>
  <c r="N134" i="19" s="1"/>
  <c r="I139" i="19"/>
  <c r="L78" i="19"/>
  <c r="N78" i="19" s="1"/>
  <c r="L82" i="19"/>
  <c r="N82" i="19" s="1"/>
  <c r="L77" i="19"/>
  <c r="N77" i="19" s="1"/>
  <c r="L81" i="19"/>
  <c r="N81" i="19" s="1"/>
  <c r="I86" i="19"/>
  <c r="N13" i="11"/>
  <c r="Q13" i="11" s="1"/>
  <c r="N8" i="11"/>
  <c r="Q8" i="11" s="1"/>
  <c r="G9" i="20"/>
  <c r="I23" i="19"/>
  <c r="L881" i="19" l="1"/>
  <c r="N881" i="19" s="1"/>
  <c r="I880" i="19"/>
  <c r="L880" i="19" s="1"/>
  <c r="N880" i="19" s="1"/>
  <c r="L828" i="19"/>
  <c r="N828" i="19" s="1"/>
  <c r="I827" i="19"/>
  <c r="L827" i="19" s="1"/>
  <c r="N827" i="19" s="1"/>
  <c r="L775" i="19"/>
  <c r="N775" i="19" s="1"/>
  <c r="I774" i="19"/>
  <c r="L774" i="19" s="1"/>
  <c r="N774" i="19" s="1"/>
  <c r="L722" i="19"/>
  <c r="N722" i="19" s="1"/>
  <c r="I721" i="19"/>
  <c r="L721" i="19" s="1"/>
  <c r="N721" i="19" s="1"/>
  <c r="L669" i="19"/>
  <c r="N669" i="19" s="1"/>
  <c r="I668" i="19"/>
  <c r="L668" i="19" s="1"/>
  <c r="N668" i="19" s="1"/>
  <c r="L616" i="19"/>
  <c r="N616" i="19" s="1"/>
  <c r="I615" i="19"/>
  <c r="L615" i="19" s="1"/>
  <c r="N615" i="19" s="1"/>
  <c r="L563" i="19"/>
  <c r="N563" i="19" s="1"/>
  <c r="I562" i="19"/>
  <c r="L562" i="19" s="1"/>
  <c r="N562" i="19" s="1"/>
  <c r="L510" i="19"/>
  <c r="N510" i="19" s="1"/>
  <c r="I509" i="19"/>
  <c r="L509" i="19" s="1"/>
  <c r="N509" i="19" s="1"/>
  <c r="L457" i="19"/>
  <c r="N457" i="19" s="1"/>
  <c r="I456" i="19"/>
  <c r="L456" i="19" s="1"/>
  <c r="N456" i="19" s="1"/>
  <c r="L404" i="19"/>
  <c r="N404" i="19" s="1"/>
  <c r="I403" i="19"/>
  <c r="L403" i="19" s="1"/>
  <c r="N403" i="19" s="1"/>
  <c r="L351" i="19"/>
  <c r="N351" i="19" s="1"/>
  <c r="I350" i="19"/>
  <c r="L350" i="19" s="1"/>
  <c r="N350" i="19" s="1"/>
  <c r="L298" i="19"/>
  <c r="N298" i="19" s="1"/>
  <c r="I297" i="19"/>
  <c r="L297" i="19" s="1"/>
  <c r="N297" i="19" s="1"/>
  <c r="L245" i="19"/>
  <c r="N245" i="19" s="1"/>
  <c r="I244" i="19"/>
  <c r="L244" i="19" s="1"/>
  <c r="N244" i="19" s="1"/>
  <c r="L192" i="19"/>
  <c r="N192" i="19" s="1"/>
  <c r="I191" i="19"/>
  <c r="L191" i="19" s="1"/>
  <c r="N191" i="19" s="1"/>
  <c r="L139" i="19"/>
  <c r="N139" i="19" s="1"/>
  <c r="I138" i="19"/>
  <c r="L138" i="19" s="1"/>
  <c r="N138" i="19" s="1"/>
  <c r="L86" i="19"/>
  <c r="N86" i="19" s="1"/>
  <c r="I85" i="19"/>
  <c r="L85" i="19" s="1"/>
  <c r="N85" i="19" s="1"/>
  <c r="X15" i="11"/>
  <c r="P25" i="11" l="1"/>
  <c r="P102" i="11" s="1"/>
  <c r="P20" i="11"/>
  <c r="P15" i="11"/>
  <c r="P10" i="11"/>
  <c r="M15" i="11" l="1"/>
  <c r="M20" i="11"/>
  <c r="O25" i="11"/>
  <c r="L15" i="11"/>
  <c r="O20" i="11"/>
  <c r="O15" i="11"/>
  <c r="L20" i="11"/>
  <c r="M25" i="11"/>
  <c r="L25" i="11"/>
  <c r="K25" i="11"/>
  <c r="K20" i="11"/>
  <c r="K15" i="11"/>
  <c r="N17" i="11"/>
  <c r="N18" i="11"/>
  <c r="Q18" i="11" s="1"/>
  <c r="N23" i="11"/>
  <c r="Q23" i="11" s="1"/>
  <c r="N22" i="11"/>
  <c r="N24" i="11"/>
  <c r="Q24" i="11" s="1"/>
  <c r="N19" i="11"/>
  <c r="Q19" i="11" s="1"/>
  <c r="Q17" i="11" l="1"/>
  <c r="N20" i="11"/>
  <c r="N25" i="11"/>
  <c r="Q22" i="11"/>
  <c r="O9" i="11" l="1"/>
  <c r="M9" i="11"/>
  <c r="O10" i="11" l="1"/>
  <c r="O102" i="11" s="1"/>
  <c r="K10" i="11"/>
  <c r="K102" i="11" s="1"/>
  <c r="N9" i="11"/>
  <c r="Q9" i="11" s="1"/>
  <c r="N7" i="11"/>
  <c r="N12" i="11" l="1"/>
  <c r="Q7" i="11"/>
  <c r="L30" i="19"/>
  <c r="N30" i="19" s="1"/>
  <c r="M31" i="19"/>
  <c r="K31" i="19"/>
  <c r="J31" i="19"/>
  <c r="I31" i="19"/>
  <c r="M29" i="19"/>
  <c r="K28" i="19"/>
  <c r="J28" i="19"/>
  <c r="J29" i="19" s="1"/>
  <c r="I29" i="19"/>
  <c r="M27" i="19"/>
  <c r="K27" i="19"/>
  <c r="J27" i="19"/>
  <c r="I27" i="19"/>
  <c r="L26" i="19"/>
  <c r="N26" i="19" s="1"/>
  <c r="M25" i="19"/>
  <c r="K24" i="19"/>
  <c r="J24" i="19"/>
  <c r="I25" i="19"/>
  <c r="M23" i="19"/>
  <c r="K23" i="19"/>
  <c r="J23" i="19"/>
  <c r="L22" i="19"/>
  <c r="N22" i="19" s="1"/>
  <c r="K29" i="19" l="1"/>
  <c r="L29" i="19" s="1"/>
  <c r="N29" i="19" s="1"/>
  <c r="M33" i="11"/>
  <c r="J25" i="19"/>
  <c r="J33" i="19" s="1"/>
  <c r="J32" i="19" s="1"/>
  <c r="K25" i="19"/>
  <c r="M10" i="11"/>
  <c r="N15" i="11"/>
  <c r="Q12" i="11"/>
  <c r="L28" i="19"/>
  <c r="N28" i="19" s="1"/>
  <c r="L24" i="19"/>
  <c r="N24" i="19" s="1"/>
  <c r="I33" i="19"/>
  <c r="I32" i="19" s="1"/>
  <c r="L31" i="19"/>
  <c r="N31" i="19" s="1"/>
  <c r="L27" i="19"/>
  <c r="N27" i="19" s="1"/>
  <c r="L23" i="19"/>
  <c r="N23" i="19" s="1"/>
  <c r="M33" i="19"/>
  <c r="M32" i="19" s="1"/>
  <c r="K33" i="19" l="1"/>
  <c r="K32" i="19" s="1"/>
  <c r="L32" i="19" s="1"/>
  <c r="N32" i="19" s="1"/>
  <c r="N33" i="11"/>
  <c r="M35" i="11"/>
  <c r="M102" i="11" s="1"/>
  <c r="L25" i="19"/>
  <c r="N25" i="19" s="1"/>
  <c r="L10" i="11"/>
  <c r="L102" i="11" s="1"/>
  <c r="R15" i="11"/>
  <c r="R20" i="11"/>
  <c r="R25" i="11"/>
  <c r="R102" i="11" l="1"/>
  <c r="L33" i="19"/>
  <c r="N33" i="19" s="1"/>
  <c r="Q33" i="11"/>
  <c r="N35" i="11"/>
  <c r="Q102" i="11"/>
  <c r="N10" i="11"/>
  <c r="N102" i="11" l="1"/>
  <c r="Q23" i="19"/>
  <c r="Q22" i="19"/>
  <c r="G170" i="20" l="1"/>
  <c r="G168" i="20"/>
  <c r="G133" i="20"/>
  <c r="G131" i="20"/>
  <c r="G96" i="20"/>
  <c r="G94" i="20"/>
  <c r="G59" i="20"/>
  <c r="G57" i="20"/>
  <c r="G22" i="20" l="1"/>
  <c r="G20" i="20"/>
  <c r="G56" i="20" l="1"/>
  <c r="G55" i="20"/>
  <c r="G167" i="20"/>
  <c r="G166" i="20"/>
  <c r="G93" i="20"/>
  <c r="G92" i="20"/>
  <c r="G18" i="20"/>
  <c r="G19" i="20"/>
  <c r="G129" i="20"/>
  <c r="G130" i="20"/>
  <c r="E178" i="20" l="1"/>
  <c r="E68" i="20"/>
  <c r="G46" i="20"/>
  <c r="E67" i="20"/>
  <c r="G63" i="20"/>
  <c r="G58" i="20"/>
  <c r="G60" i="20"/>
  <c r="G54" i="20"/>
  <c r="E66" i="20" s="1"/>
  <c r="G61" i="20"/>
  <c r="G62" i="20"/>
  <c r="G137" i="20"/>
  <c r="G128" i="20"/>
  <c r="G134" i="20"/>
  <c r="G135" i="20"/>
  <c r="G136" i="20"/>
  <c r="G132" i="20"/>
  <c r="E31" i="20"/>
  <c r="E30" i="20"/>
  <c r="G21" i="20"/>
  <c r="G23" i="20"/>
  <c r="G26" i="20"/>
  <c r="G25" i="20"/>
  <c r="G17" i="20"/>
  <c r="E29" i="20" s="1"/>
  <c r="G24" i="20"/>
  <c r="E105" i="20"/>
  <c r="G83" i="20"/>
  <c r="E104" i="20"/>
  <c r="G97" i="20"/>
  <c r="G98" i="20"/>
  <c r="G95" i="20"/>
  <c r="G99" i="20"/>
  <c r="G100" i="20"/>
  <c r="G91" i="20"/>
  <c r="E103" i="20" s="1"/>
  <c r="G174" i="20"/>
  <c r="G173" i="20"/>
  <c r="G171" i="20"/>
  <c r="G172" i="20"/>
  <c r="G165" i="20"/>
  <c r="G169" i="20"/>
  <c r="G120" i="20" l="1"/>
  <c r="E177" i="20"/>
  <c r="E141" i="20"/>
  <c r="E179" i="20"/>
  <c r="E140" i="20"/>
  <c r="E142" i="20"/>
  <c r="G157" i="20"/>
  <c r="E143" i="20"/>
  <c r="E180" i="20"/>
  <c r="E106" i="20"/>
  <c r="E107" i="20" s="1"/>
  <c r="E69" i="20"/>
  <c r="E70" i="20" s="1"/>
  <c r="E32" i="20"/>
  <c r="E33" i="20" s="1"/>
  <c r="D109" i="20" l="1"/>
  <c r="V20" i="11"/>
  <c r="D35" i="20"/>
  <c r="V7" i="11"/>
  <c r="V9" i="11"/>
  <c r="V10" i="11"/>
  <c r="D72" i="20"/>
  <c r="V15" i="11"/>
  <c r="E181" i="20"/>
  <c r="E144" i="20"/>
  <c r="D146" i="20" l="1"/>
  <c r="V25" i="11"/>
  <c r="D73" i="20"/>
  <c r="W15" i="11"/>
  <c r="S15" i="11" s="1"/>
  <c r="D183" i="20"/>
  <c r="D36" i="20"/>
  <c r="W10" i="11"/>
  <c r="D110" i="20"/>
  <c r="W20" i="11"/>
  <c r="S20" i="11" s="1"/>
  <c r="D184" i="20" l="1"/>
  <c r="D147" i="20"/>
  <c r="W25" i="11"/>
  <c r="S25" i="11" s="1"/>
  <c r="S102" i="11" s="1"/>
</calcChain>
</file>

<file path=xl/sharedStrings.xml><?xml version="1.0" encoding="utf-8"?>
<sst xmlns="http://schemas.openxmlformats.org/spreadsheetml/2006/main" count="2255" uniqueCount="212">
  <si>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</si>
  <si>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</si>
  <si>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</si>
  <si>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</si>
  <si>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</si>
  <si>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</si>
  <si>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</si>
  <si>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</si>
  <si>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</si>
  <si>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</si>
  <si>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</si>
  <si>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</si>
  <si>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</si>
  <si>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</si>
  <si>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</si>
  <si>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</si>
  <si>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</si>
  <si>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</si>
  <si>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</si>
  <si>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</si>
  <si>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ВСЕГО</t>
  </si>
  <si>
    <t>СР</t>
  </si>
  <si>
    <t>Дуб</t>
  </si>
  <si>
    <t>мягколиственное</t>
  </si>
  <si>
    <t>Участковое лесничество</t>
  </si>
  <si>
    <t/>
  </si>
  <si>
    <t xml:space="preserve">мягколиственное </t>
  </si>
  <si>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</si>
  <si>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</si>
  <si>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</si>
  <si>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</si>
  <si>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</si>
  <si>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</si>
  <si>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</si>
  <si>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</si>
  <si>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</si>
  <si>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</si>
  <si>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</si>
  <si>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</si>
  <si>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</si>
  <si>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</si>
  <si>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</si>
  <si>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</si>
  <si>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Вид рубки</t>
  </si>
  <si>
    <t>№ квартала</t>
  </si>
  <si>
    <t>№ выдела</t>
  </si>
  <si>
    <t>Площадь,га</t>
  </si>
  <si>
    <t>Деловая древесина</t>
  </si>
  <si>
    <t>Дрова</t>
  </si>
  <si>
    <t>Всего, куб.м</t>
  </si>
  <si>
    <t>крупная</t>
  </si>
  <si>
    <t>средняя</t>
  </si>
  <si>
    <t>мелкая</t>
  </si>
  <si>
    <t>итого</t>
  </si>
  <si>
    <t>сплошная рубка</t>
  </si>
  <si>
    <t>стоимость</t>
  </si>
  <si>
    <t>итого куб.м</t>
  </si>
  <si>
    <t>Реквизиты для оплаты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</si>
  <si>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</si>
  <si>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</si>
  <si>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</si>
  <si>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</si>
  <si>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</si>
  <si>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</si>
  <si>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</si>
  <si>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</si>
  <si>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</si>
  <si>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(фамилия, имя, отчество)</t>
  </si>
  <si>
    <t>(подпись)</t>
  </si>
  <si>
    <t>М.П.</t>
  </si>
  <si>
    <t>№ делянки</t>
  </si>
  <si>
    <t>стоимость, руб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</si>
  <si>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</si>
  <si>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</si>
  <si>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</si>
  <si>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</si>
  <si>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</si>
  <si>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</si>
  <si>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</si>
  <si>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</si>
  <si>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</si>
  <si>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</si>
  <si>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Сплошная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</si>
  <si>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</si>
  <si>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</si>
  <si>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</si>
  <si>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</si>
  <si>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</si>
  <si>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</si>
  <si>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</si>
  <si>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</si>
  <si>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</si>
  <si>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</si>
  <si>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</si>
  <si>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</si>
  <si>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</si>
  <si>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</si>
  <si>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</si>
  <si>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</si>
  <si>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</si>
  <si>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</si>
  <si>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Назиров А.А.</t>
  </si>
  <si>
    <t>отделение НБ РТ Банка России г. Казань</t>
  </si>
  <si>
    <t>ЛОТ № 1</t>
  </si>
  <si>
    <t>ЛОТ № 2</t>
  </si>
  <si>
    <t>ЛОТ № 3</t>
  </si>
  <si>
    <t>ЛОТ № 4</t>
  </si>
  <si>
    <t>ЛОТ № 5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</si>
  <si>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</si>
  <si>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</si>
  <si>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</si>
  <si>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</si>
  <si>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>Из ведомости исключены все виды ООПТ и резервных лесов, в т.ч. для населения.</t>
  </si>
  <si>
    <t>Вишнево-Полянское/11/12/Осина</t>
  </si>
  <si>
    <t>Вишнево-Полянское/11/12/Береза</t>
  </si>
  <si>
    <t>Вишнево-Полянское/11/12/Липа</t>
  </si>
  <si>
    <t>Вишнево-Полянское/11/12/Итого</t>
  </si>
  <si>
    <t>Вишнево-Полянское/12/21/Осина</t>
  </si>
  <si>
    <t>Вишнево-Полянское/12/21/Итого</t>
  </si>
  <si>
    <t>Вишнево-Полянское/24/8/Осина</t>
  </si>
  <si>
    <t>Вишнево-Полянское/24/8/Береза</t>
  </si>
  <si>
    <t>Вишнево-Полянское/24/8/Липа</t>
  </si>
  <si>
    <t>Вишнево-Полянское/24/8/Итого</t>
  </si>
  <si>
    <t>Восходское/46/3/Осина</t>
  </si>
  <si>
    <t>Восходское/46/3/Береза</t>
  </si>
  <si>
    <t>Восходское/46/3/Липа</t>
  </si>
  <si>
    <t>Восходское/46/3/Итого</t>
  </si>
  <si>
    <t>Восходское/54/12/Осина</t>
  </si>
  <si>
    <t>Восходское/54/12/Липа</t>
  </si>
  <si>
    <t>Восходское/54/12/Итого</t>
  </si>
  <si>
    <t>/</t>
  </si>
  <si>
    <t>Вишнево-Полянское/11/12/стоимость</t>
  </si>
  <si>
    <t>Вишнево-Полянское/11/12/Дуб</t>
  </si>
  <si>
    <t>Вишнево-Полянское/11/12/Ольха черная</t>
  </si>
  <si>
    <t>Вишнево-Полянское/11/12/итого куб.м</t>
  </si>
  <si>
    <t>Вишнево-Полянское/11/12/стоимость, руб</t>
  </si>
  <si>
    <t>Кумазанское</t>
  </si>
  <si>
    <t>Клен</t>
  </si>
  <si>
    <t>Нурминское</t>
  </si>
  <si>
    <t>ГКУ "Мамадышское лесничество"</t>
  </si>
  <si>
    <t>Кумазанское участковое лесничество</t>
  </si>
  <si>
    <t>Кляушское</t>
  </si>
  <si>
    <t>Сосна</t>
  </si>
  <si>
    <t>Ель</t>
  </si>
  <si>
    <t>Нурминское участковое лесничество</t>
  </si>
  <si>
    <t>Кляушское участковое лесничество</t>
  </si>
  <si>
    <t>16:26:000000:2131</t>
  </si>
  <si>
    <t>ставки 2017 г.</t>
  </si>
  <si>
    <t>с учетом коэффициента 1,51 на 2017 год (постановление Правительства РФ от 14.12.2016г №1350)</t>
  </si>
  <si>
    <t>Пихта</t>
  </si>
  <si>
    <t>16, 17</t>
  </si>
  <si>
    <t>Ольха серая</t>
  </si>
  <si>
    <t>кв. 30 выд. 2 делянка 1</t>
  </si>
  <si>
    <t>9Б1Лп+Ос</t>
  </si>
  <si>
    <t>кв. 31 выд. 59 делянка 1</t>
  </si>
  <si>
    <t>9Ос1Б+Лп</t>
  </si>
  <si>
    <t>кв. 50 выд. 19 делянка 1</t>
  </si>
  <si>
    <t>7Ос2Б1Лп</t>
  </si>
  <si>
    <t>кв. 42 выд. 19 делянка 1</t>
  </si>
  <si>
    <t>10Ос+Б</t>
  </si>
  <si>
    <t>ЛОТ № 6</t>
  </si>
  <si>
    <t>кв. 40 выд. 16,17 делянка 1</t>
  </si>
  <si>
    <t>6Ос3Б1Лп+Кл</t>
  </si>
  <si>
    <t>ЛОТ № 7</t>
  </si>
  <si>
    <t>кв. 40 выд. 33 делянка 1</t>
  </si>
  <si>
    <t>5Б3Ос2Лп+Д</t>
  </si>
  <si>
    <t>ЛОТ № 8</t>
  </si>
  <si>
    <t>ЛОТ № 9</t>
  </si>
  <si>
    <t>кв. 47 выд. 26 делянка 3</t>
  </si>
  <si>
    <t>ЛОТ № 10</t>
  </si>
  <si>
    <t>кв. 47 выд. 1 делянка 1</t>
  </si>
  <si>
    <t>5Ос3Б1Лп1Д</t>
  </si>
  <si>
    <t>ЛОТ № 11</t>
  </si>
  <si>
    <t>ЛОТ № 12</t>
  </si>
  <si>
    <t>кв. 69 выд. 46 делянка 1</t>
  </si>
  <si>
    <t>7Ос3Б+С+Д</t>
  </si>
  <si>
    <t>ЛОТ № 13</t>
  </si>
  <si>
    <t>кв. 47 выд. 16 делянка 6</t>
  </si>
  <si>
    <t>5Ос4Б1Лп</t>
  </si>
  <si>
    <t>ЛОТ № 14</t>
  </si>
  <si>
    <t>кв. 46 выд. 32 делянка 2</t>
  </si>
  <si>
    <t>10Б</t>
  </si>
  <si>
    <t>ЛОТ № 15</t>
  </si>
  <si>
    <t>кв. 47 выд. 15 делянка 3</t>
  </si>
  <si>
    <t>6Ос3Б1Лп</t>
  </si>
  <si>
    <t>ЛОТ № 16</t>
  </si>
  <si>
    <t>кв. 47 выд. 4 делянка 4</t>
  </si>
  <si>
    <t>5Ос3Б1Ол1В</t>
  </si>
  <si>
    <t>ЛОТ № 17</t>
  </si>
  <si>
    <t>кв. 47 выд. 5 делянка 5</t>
  </si>
  <si>
    <t>8Ос2Б+Лп</t>
  </si>
  <si>
    <t>кв. 69 выд. 39 делянка 2</t>
  </si>
  <si>
    <t>6Ос4Б</t>
  </si>
  <si>
    <t>7Ос2Б1лп</t>
  </si>
  <si>
    <t>липа</t>
  </si>
  <si>
    <t>Делянки обсчитаны по ставкам 2017 года</t>
  </si>
  <si>
    <t>16:26:000000:1378</t>
  </si>
  <si>
    <t>16:26:000000:2731</t>
  </si>
  <si>
    <t>16:26:000000:3822</t>
  </si>
  <si>
    <t xml:space="preserve">итого </t>
  </si>
  <si>
    <t>клен</t>
  </si>
  <si>
    <t>осина</t>
  </si>
  <si>
    <t>кв.5 выд.2 делянка 1</t>
  </si>
  <si>
    <t>8Б2Лп+Д+Е</t>
  </si>
  <si>
    <t>кв. 6 выд. 17 делянка 1</t>
  </si>
  <si>
    <t>5Б3Ос2Лп+К+В</t>
  </si>
  <si>
    <t>ЛОТ № 18</t>
  </si>
  <si>
    <t>кв. 67 выд. 23 делянка 1</t>
  </si>
  <si>
    <t>5Б3Ос1Лп1Д+Ос</t>
  </si>
  <si>
    <t>16:26:000000:2938</t>
  </si>
  <si>
    <t>16:26:000000:1893</t>
  </si>
  <si>
    <t>аукционных единиц купли-продажи лесонасаждений  для аукциона (бизнес) Мамадышского лесничества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</si>
</sst>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_-* #,##0.00\ _₽_-;\-* #,##0.00\ _₽_-;_-* &quot;-&quot;??\ _₽_-;_-@_-"/>
    <numFmt numFmtId="167" formatCode="#,##0.00_р_."/>
  </numFmts>
  <fonts count="2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6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center" vertical="center"/>
    </xf>
    <xf numFmtId="0" fontId="17" fillId="3" borderId="14" xfId="0" applyFont="1" applyFill="1" applyBorder="1" applyAlignment="1">
      <alignment horizontal="center" vertical="center" wrapText="1"/>
    </xf>
    <xf numFmtId="0" fontId="17" fillId="3" borderId="30" xfId="0" applyFont="1" applyFill="1" applyBorder="1" applyAlignment="1">
      <alignment horizontal="center" vertical="center" wrapText="1"/>
    </xf>
    <xf numFmtId="166" fontId="9" fillId="3" borderId="0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4" fontId="6" fillId="3" borderId="0" xfId="0" applyNumberFormat="1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4" fontId="6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2" fontId="5" fillId="3" borderId="6" xfId="0" applyNumberFormat="1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2" fontId="7" fillId="3" borderId="33" xfId="0" applyNumberFormat="1" applyFont="1" applyFill="1" applyBorder="1" applyAlignment="1">
      <alignment horizontal="center" vertical="center"/>
    </xf>
    <xf numFmtId="2" fontId="7" fillId="3" borderId="0" xfId="0" applyNumberFormat="1" applyFont="1" applyFill="1" applyAlignment="1">
      <alignment horizontal="center" vertical="center"/>
    </xf>
    <xf numFmtId="4" fontId="5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14" fillId="3" borderId="0" xfId="0" applyFont="1" applyFill="1" applyBorder="1" applyAlignment="1">
      <alignment horizontal="center"/>
    </xf>
    <xf numFmtId="0" fontId="19" fillId="2" borderId="14" xfId="0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center" vertical="center" wrapText="1"/>
    </xf>
    <xf numFmtId="2" fontId="19" fillId="3" borderId="16" xfId="0" applyNumberFormat="1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4" fontId="9" fillId="3" borderId="8" xfId="0" applyNumberFormat="1" applyFont="1" applyFill="1" applyBorder="1" applyAlignment="1">
      <alignment horizontal="center" vertical="center" wrapText="1"/>
    </xf>
    <xf numFmtId="2" fontId="19" fillId="3" borderId="9" xfId="0" applyNumberFormat="1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4" fontId="9" fillId="3" borderId="11" xfId="0" applyNumberFormat="1" applyFont="1" applyFill="1" applyBorder="1" applyAlignment="1">
      <alignment horizontal="center" vertical="center" wrapText="1"/>
    </xf>
    <xf numFmtId="2" fontId="19" fillId="3" borderId="17" xfId="0" applyNumberFormat="1" applyFont="1" applyFill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 vertical="center" wrapText="1"/>
    </xf>
    <xf numFmtId="4" fontId="9" fillId="3" borderId="32" xfId="0" applyNumberFormat="1" applyFont="1" applyFill="1" applyBorder="1" applyAlignment="1">
      <alignment horizontal="center" vertical="center" wrapText="1"/>
    </xf>
    <xf numFmtId="2" fontId="19" fillId="3" borderId="30" xfId="0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2" fontId="19" fillId="3" borderId="19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2" fontId="19" fillId="3" borderId="12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" fontId="19" fillId="2" borderId="14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4" fillId="3" borderId="0" xfId="0" applyFont="1" applyFill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166" fontId="14" fillId="3" borderId="0" xfId="0" applyNumberFormat="1" applyFont="1" applyFill="1" applyBorder="1" applyAlignment="1">
      <alignment horizontal="center" vertical="center" wrapText="1"/>
    </xf>
    <xf numFmtId="2" fontId="14" fillId="3" borderId="0" xfId="0" applyNumberFormat="1" applyFont="1" applyFill="1" applyAlignment="1">
      <alignment horizontal="center" vertical="center"/>
    </xf>
    <xf numFmtId="4" fontId="14" fillId="3" borderId="6" xfId="0" applyNumberFormat="1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 vertical="center"/>
    </xf>
    <xf numFmtId="164" fontId="19" fillId="2" borderId="8" xfId="0" applyNumberFormat="1" applyFont="1" applyFill="1" applyBorder="1" applyAlignment="1">
      <alignment horizontal="center" vertical="center" wrapText="1"/>
    </xf>
    <xf numFmtId="164" fontId="19" fillId="2" borderId="1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0" fontId="1" fillId="0" borderId="0" xfId="0" applyFont="1" applyFill="1" applyProtection="1">
      <protection hidden="1"/>
    </xf>
    <xf numFmtId="0" fontId="0" fillId="0" borderId="0" xfId="0" applyProtection="1"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 applyProtection="1">
      <alignment horizontal="right" vertical="center"/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2" fillId="0" borderId="1" xfId="0" applyFont="1" applyFill="1" applyBorder="1" applyAlignment="1" applyProtection="1">
      <alignment horizontal="left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hidden="1"/>
    </xf>
    <xf numFmtId="1" fontId="2" fillId="0" borderId="0" xfId="0" applyNumberFormat="1" applyFont="1" applyFill="1" applyBorder="1" applyProtection="1">
      <protection hidden="1"/>
    </xf>
    <xf numFmtId="2" fontId="2" fillId="0" borderId="0" xfId="0" applyNumberFormat="1" applyFont="1" applyFill="1" applyBorder="1" applyProtection="1">
      <protection hidden="1"/>
    </xf>
    <xf numFmtId="0" fontId="0" fillId="0" borderId="0" xfId="0" applyFill="1" applyProtection="1">
      <protection hidden="1"/>
    </xf>
    <xf numFmtId="0" fontId="1" fillId="0" borderId="0" xfId="0" applyFont="1" applyFill="1" applyBorder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righ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right" vertical="center" wrapText="1"/>
      <protection hidden="1"/>
    </xf>
    <xf numFmtId="2" fontId="1" fillId="0" borderId="1" xfId="0" applyNumberFormat="1" applyFont="1" applyFill="1" applyBorder="1" applyAlignment="1" applyProtection="1">
      <alignment horizontal="right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left"/>
      <protection hidden="1"/>
    </xf>
    <xf numFmtId="4" fontId="1" fillId="0" borderId="1" xfId="0" applyNumberFormat="1" applyFont="1" applyFill="1" applyBorder="1" applyProtection="1">
      <protection hidden="1"/>
    </xf>
    <xf numFmtId="4" fontId="1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Border="1" applyProtection="1">
      <protection hidden="1"/>
    </xf>
    <xf numFmtId="164" fontId="2" fillId="0" borderId="0" xfId="0" applyNumberFormat="1" applyFont="1" applyFill="1" applyBorder="1" applyProtection="1"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6" xfId="0" applyFont="1" applyFill="1" applyBorder="1" applyProtection="1">
      <protection hidden="1"/>
    </xf>
    <xf numFmtId="3" fontId="0" fillId="0" borderId="0" xfId="0" applyNumberFormat="1"/>
    <xf numFmtId="4" fontId="0" fillId="0" borderId="0" xfId="0" applyNumberFormat="1"/>
    <xf numFmtId="0" fontId="1" fillId="0" borderId="0" xfId="0" applyFont="1" applyFill="1" applyAlignment="1" applyProtection="1">
      <alignment horizontal="left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right"/>
      <protection hidden="1"/>
    </xf>
    <xf numFmtId="0" fontId="20" fillId="3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/>
      <protection hidden="1"/>
    </xf>
    <xf numFmtId="2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20" fillId="3" borderId="0" xfId="0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2" xfId="0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1" fillId="0" borderId="2" xfId="0" applyFont="1" applyFill="1" applyBorder="1" applyAlignment="1" applyProtection="1">
      <alignment horizontal="center" vertical="top" wrapText="1"/>
      <protection hidden="1"/>
    </xf>
    <xf numFmtId="0" fontId="1" fillId="0" borderId="4" xfId="0" applyFont="1" applyFill="1" applyBorder="1" applyAlignment="1" applyProtection="1">
      <alignment horizontal="center" vertical="top" wrapText="1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20" xfId="0" applyFont="1" applyFill="1" applyBorder="1" applyAlignment="1" applyProtection="1">
      <alignment horizontal="center" vertical="center" wrapText="1"/>
      <protection hidden="1"/>
    </xf>
    <xf numFmtId="0" fontId="1" fillId="0" borderId="21" xfId="0" applyFont="1" applyFill="1" applyBorder="1" applyAlignment="1" applyProtection="1">
      <alignment horizontal="center" vertical="center" wrapText="1"/>
      <protection hidden="1"/>
    </xf>
    <xf numFmtId="0" fontId="1" fillId="0" borderId="22" xfId="0" applyFont="1" applyFill="1" applyBorder="1" applyAlignment="1" applyProtection="1">
      <alignment horizontal="center" vertical="center" wrapText="1"/>
      <protection hidden="1"/>
    </xf>
    <xf numFmtId="0" fontId="1" fillId="0" borderId="2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0" fontId="1" fillId="0" borderId="24" xfId="0" applyFont="1" applyFill="1" applyBorder="1" applyAlignment="1" applyProtection="1">
      <alignment horizontal="center" vertical="center" wrapText="1"/>
      <protection hidden="1"/>
    </xf>
    <xf numFmtId="0" fontId="1" fillId="0" borderId="25" xfId="0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Fill="1" applyBorder="1" applyAlignment="1" applyProtection="1">
      <alignment horizontal="center" vertical="center" wrapText="1"/>
      <protection hidden="1"/>
    </xf>
    <xf numFmtId="0" fontId="1" fillId="0" borderId="26" xfId="0" applyFont="1" applyFill="1" applyBorder="1" applyAlignment="1" applyProtection="1">
      <alignment horizontal="center" vertical="center" wrapText="1"/>
      <protection hidden="1"/>
    </xf>
    <xf numFmtId="0" fontId="1" fillId="0" borderId="21" xfId="0" applyFont="1" applyFill="1" applyBorder="1" applyAlignment="1" applyProtection="1">
      <alignment horizontal="center"/>
      <protection hidden="1"/>
    </xf>
    <xf numFmtId="0" fontId="20" fillId="3" borderId="0" xfId="0" applyFont="1" applyFill="1" applyBorder="1" applyAlignment="1">
      <alignment horizontal="center" vertical="center"/>
    </xf>
    <xf numFmtId="4" fontId="8" fillId="3" borderId="0" xfId="0" applyNumberFormat="1" applyFont="1" applyFill="1" applyAlignment="1">
      <alignment horizontal="center"/>
    </xf>
    <xf numFmtId="4" fontId="5" fillId="3" borderId="0" xfId="0" applyNumberFormat="1" applyFont="1" applyFill="1" applyBorder="1" applyAlignment="1">
      <alignment horizontal="center"/>
    </xf>
    <xf numFmtId="0" fontId="18" fillId="3" borderId="13" xfId="0" applyFont="1" applyFill="1" applyBorder="1" applyAlignment="1">
      <alignment horizontal="left" vertical="center" wrapText="1"/>
    </xf>
    <xf numFmtId="0" fontId="18" fillId="3" borderId="14" xfId="0" applyFont="1" applyFill="1" applyBorder="1" applyAlignment="1">
      <alignment horizontal="left" vertical="center" wrapText="1"/>
    </xf>
    <xf numFmtId="0" fontId="22" fillId="3" borderId="0" xfId="0" applyFont="1" applyFill="1" applyBorder="1" applyAlignment="1">
      <alignment horizontal="center" vertical="center" textRotation="90" wrapText="1"/>
    </xf>
    <xf numFmtId="0" fontId="18" fillId="3" borderId="7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10" xfId="0" applyFont="1" applyFill="1" applyBorder="1" applyAlignment="1">
      <alignment horizontal="left" vertical="center" wrapText="1"/>
    </xf>
    <xf numFmtId="0" fontId="18" fillId="3" borderId="11" xfId="0" applyFont="1" applyFill="1" applyBorder="1" applyAlignment="1">
      <alignment horizontal="left" vertical="center" wrapText="1"/>
    </xf>
    <xf numFmtId="0" fontId="18" fillId="3" borderId="31" xfId="0" applyFont="1" applyFill="1" applyBorder="1" applyAlignment="1">
      <alignment horizontal="left" vertical="center" wrapText="1"/>
    </xf>
    <xf numFmtId="0" fontId="18" fillId="3" borderId="32" xfId="0" applyFont="1" applyFill="1" applyBorder="1" applyAlignment="1">
      <alignment horizontal="left" vertical="center" wrapText="1"/>
    </xf>
    <xf numFmtId="0" fontId="18" fillId="3" borderId="18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center" wrapText="1"/>
    </xf>
    <xf numFmtId="0" fontId="5" fillId="3" borderId="0" xfId="0" applyFont="1" applyFill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3" fillId="3" borderId="21" xfId="0" applyNumberFormat="1" applyFont="1" applyFill="1" applyBorder="1" applyAlignment="1">
      <alignment horizontal="center" vertical="center" wrapText="1"/>
    </xf>
    <xf numFmtId="4" fontId="13" fillId="3" borderId="22" xfId="0" applyNumberFormat="1" applyFont="1" applyFill="1" applyBorder="1" applyAlignment="1">
      <alignment horizontal="center" vertical="center" wrapText="1"/>
    </xf>
    <xf numFmtId="4" fontId="13" fillId="3" borderId="6" xfId="0" applyNumberFormat="1" applyFont="1" applyFill="1" applyBorder="1" applyAlignment="1">
      <alignment horizontal="center" vertical="center" wrapText="1"/>
    </xf>
    <xf numFmtId="4" fontId="13" fillId="3" borderId="26" xfId="0" applyNumberFormat="1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 wrapText="1"/>
    </xf>
    <xf numFmtId="0" fontId="17" fillId="3" borderId="29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Y954"/>
  <sheetViews>
    <sheetView view="pageBreakPreview" topLeftCell="A492" zoomScale="80" zoomScaleNormal="70" zoomScaleSheetLayoutView="80" zoomScalePageLayoutView="70" workbookViewId="0">
      <selection activeCell="M515" sqref="M515"/>
    </sheetView>
  </sheetViews>
  <sheetFormatPr defaultRowHeight="12.75" x14ac:dyDescent="0.2"/>
  <cols>
    <col min="2" max="2" width="21.28515625" style="92" customWidth="1"/>
    <col min="3" max="3" width="16.5703125" style="92" customWidth="1"/>
    <col min="4" max="4" width="9.28515625" style="92" customWidth="1"/>
    <col min="5" max="6" width="9.140625" style="92"/>
    <col min="7" max="7" width="10.7109375" style="92" customWidth="1"/>
    <col min="8" max="8" width="15" style="92" customWidth="1"/>
    <col min="9" max="13" width="11.140625" style="92" bestFit="1" customWidth="1"/>
    <col min="14" max="14" width="12" style="92" customWidth="1"/>
    <col min="15" max="15" width="36.28515625" style="83" hidden="1" customWidth="1"/>
    <col min="16" max="17" width="0" style="83" hidden="1" customWidth="1"/>
    <col min="18" max="25" width="9.140625" style="83"/>
  </cols>
  <sheetData>
    <row r="2" spans="2:14" x14ac:dyDescent="0.2">
      <c r="B2" s="82"/>
      <c r="C2" s="82"/>
      <c r="D2" s="82"/>
      <c r="E2" s="82"/>
      <c r="F2" s="82"/>
      <c r="G2" s="82"/>
      <c r="H2" s="82"/>
      <c r="I2" s="82"/>
      <c r="J2" s="82"/>
      <c r="K2" s="82"/>
      <c r="M2" s="82"/>
      <c r="N2" s="95" t="s">
        <v>34</v>
      </c>
    </row>
    <row r="3" spans="2:14" x14ac:dyDescent="0.2">
      <c r="B3" s="82"/>
      <c r="C3" s="82"/>
      <c r="D3" s="82"/>
      <c r="E3" s="82"/>
      <c r="F3" s="82"/>
      <c r="G3" s="82"/>
      <c r="H3" s="82"/>
      <c r="I3" s="82"/>
      <c r="J3" s="82"/>
      <c r="K3" s="82"/>
      <c r="M3" s="82"/>
      <c r="N3" s="95" t="s">
        <v>35</v>
      </c>
    </row>
    <row r="4" spans="2:14" ht="12.75" customHeight="1" x14ac:dyDescent="0.2">
      <c r="B4" s="82"/>
      <c r="C4" s="82"/>
      <c r="D4" s="82"/>
      <c r="E4" s="82"/>
      <c r="F4" s="82"/>
      <c r="G4" s="82"/>
      <c r="H4" s="82"/>
      <c r="I4" s="82"/>
      <c r="J4" s="82"/>
      <c r="K4" s="82"/>
      <c r="M4" s="82"/>
      <c r="N4" s="95" t="s">
        <v>36</v>
      </c>
    </row>
    <row r="5" spans="2:14" ht="12.75" customHeight="1" x14ac:dyDescent="0.2"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</row>
    <row r="6" spans="2:14" ht="12.75" customHeight="1" x14ac:dyDescent="0.2">
      <c r="B6" s="82"/>
      <c r="C6" s="131" t="s">
        <v>37</v>
      </c>
      <c r="D6" s="131"/>
      <c r="E6" s="131"/>
      <c r="F6" s="131"/>
      <c r="G6" s="131"/>
      <c r="H6" s="131"/>
      <c r="I6" s="131"/>
      <c r="J6" s="131"/>
      <c r="K6" s="131"/>
      <c r="L6" s="131"/>
      <c r="M6" s="82"/>
      <c r="N6" s="82"/>
    </row>
    <row r="7" spans="2:14" ht="12.75" customHeight="1" x14ac:dyDescent="0.2">
      <c r="B7" s="82"/>
      <c r="C7" s="131" t="s">
        <v>38</v>
      </c>
      <c r="D7" s="131"/>
      <c r="E7" s="131"/>
      <c r="F7" s="131"/>
      <c r="G7" s="131"/>
      <c r="H7" s="131"/>
      <c r="I7" s="131"/>
      <c r="J7" s="131"/>
      <c r="K7" s="131"/>
      <c r="L7" s="131"/>
      <c r="M7" s="82"/>
      <c r="N7" s="82"/>
    </row>
    <row r="8" spans="2:14" ht="12.75" customHeight="1" x14ac:dyDescent="0.2">
      <c r="B8" s="82" t="s">
        <v>39</v>
      </c>
      <c r="C8" s="96"/>
      <c r="D8" s="96"/>
      <c r="E8" s="96"/>
      <c r="F8" s="96"/>
      <c r="G8" s="96"/>
      <c r="H8" s="96"/>
      <c r="I8" s="96"/>
      <c r="J8" s="96"/>
      <c r="K8" s="96"/>
      <c r="L8" s="131" t="s">
        <v>40</v>
      </c>
      <c r="M8" s="131"/>
      <c r="N8" s="131"/>
    </row>
    <row r="9" spans="2:14" ht="12.75" customHeight="1" x14ac:dyDescent="0.2">
      <c r="B9" s="82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</row>
    <row r="10" spans="2:14" ht="12.75" customHeight="1" x14ac:dyDescent="0.2">
      <c r="B10" s="82" t="s">
        <v>41</v>
      </c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</row>
    <row r="11" spans="2:14" ht="12.75" customHeight="1" x14ac:dyDescent="0.2">
      <c r="B11" s="82" t="s">
        <v>42</v>
      </c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</row>
    <row r="12" spans="2:14" x14ac:dyDescent="0.2">
      <c r="B12" s="82" t="s">
        <v>148</v>
      </c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</row>
    <row r="13" spans="2:14" x14ac:dyDescent="0.2">
      <c r="B13" s="82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</row>
    <row r="14" spans="2:14" x14ac:dyDescent="0.2"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</row>
    <row r="15" spans="2:14" ht="13.15" customHeight="1" x14ac:dyDescent="0.2">
      <c r="B15" s="132" t="s">
        <v>24</v>
      </c>
      <c r="C15" s="134" t="s">
        <v>43</v>
      </c>
      <c r="D15" s="136" t="s">
        <v>44</v>
      </c>
      <c r="E15" s="136" t="s">
        <v>45</v>
      </c>
      <c r="F15" s="136" t="s">
        <v>70</v>
      </c>
      <c r="G15" s="136" t="s">
        <v>46</v>
      </c>
      <c r="H15" s="136" t="s">
        <v>8</v>
      </c>
      <c r="I15" s="137" t="s">
        <v>47</v>
      </c>
      <c r="J15" s="137"/>
      <c r="K15" s="137"/>
      <c r="L15" s="137"/>
      <c r="M15" s="138" t="s">
        <v>48</v>
      </c>
      <c r="N15" s="139" t="s">
        <v>49</v>
      </c>
    </row>
    <row r="16" spans="2:14" ht="24.6" customHeight="1" x14ac:dyDescent="0.2">
      <c r="B16" s="133"/>
      <c r="C16" s="135"/>
      <c r="D16" s="136"/>
      <c r="E16" s="136"/>
      <c r="F16" s="136"/>
      <c r="G16" s="136"/>
      <c r="H16" s="136"/>
      <c r="I16" s="97" t="s">
        <v>50</v>
      </c>
      <c r="J16" s="97" t="s">
        <v>51</v>
      </c>
      <c r="K16" s="97" t="s">
        <v>52</v>
      </c>
      <c r="L16" s="97" t="s">
        <v>53</v>
      </c>
      <c r="M16" s="138"/>
      <c r="N16" s="140"/>
    </row>
    <row r="17" spans="2:17" ht="13.15" customHeight="1" x14ac:dyDescent="0.2">
      <c r="B17" s="142" t="s">
        <v>147</v>
      </c>
      <c r="C17" s="143"/>
      <c r="D17" s="143"/>
      <c r="E17" s="143"/>
      <c r="F17" s="143"/>
      <c r="G17" s="144"/>
      <c r="H17" s="98" t="s">
        <v>17</v>
      </c>
      <c r="I17" s="99">
        <v>114.43</v>
      </c>
      <c r="J17" s="99">
        <v>81.540000000000006</v>
      </c>
      <c r="K17" s="99">
        <v>41.31</v>
      </c>
      <c r="L17" s="99"/>
      <c r="M17" s="99">
        <v>6.52</v>
      </c>
      <c r="N17" s="99"/>
    </row>
    <row r="18" spans="2:17" x14ac:dyDescent="0.2">
      <c r="B18" s="145"/>
      <c r="C18" s="146"/>
      <c r="D18" s="146"/>
      <c r="E18" s="146"/>
      <c r="F18" s="146"/>
      <c r="G18" s="147"/>
      <c r="H18" s="98" t="s">
        <v>22</v>
      </c>
      <c r="I18" s="99">
        <v>855.9</v>
      </c>
      <c r="J18" s="99">
        <v>611.54999999999995</v>
      </c>
      <c r="K18" s="99">
        <v>307.68</v>
      </c>
      <c r="L18" s="99"/>
      <c r="M18" s="99">
        <v>26.64</v>
      </c>
      <c r="N18" s="99"/>
    </row>
    <row r="19" spans="2:17" x14ac:dyDescent="0.2">
      <c r="B19" s="145"/>
      <c r="C19" s="146"/>
      <c r="D19" s="146"/>
      <c r="E19" s="146"/>
      <c r="F19" s="146"/>
      <c r="G19" s="147"/>
      <c r="H19" s="98" t="s">
        <v>19</v>
      </c>
      <c r="I19" s="99">
        <v>67.95</v>
      </c>
      <c r="J19" s="99">
        <v>49.47</v>
      </c>
      <c r="K19" s="99">
        <v>25.28</v>
      </c>
      <c r="L19" s="99"/>
      <c r="M19" s="99">
        <v>1.36</v>
      </c>
      <c r="N19" s="99"/>
    </row>
    <row r="20" spans="2:17" x14ac:dyDescent="0.2">
      <c r="B20" s="145"/>
      <c r="C20" s="146"/>
      <c r="D20" s="146"/>
      <c r="E20" s="146"/>
      <c r="F20" s="146"/>
      <c r="G20" s="147"/>
      <c r="H20" s="98" t="s">
        <v>137</v>
      </c>
      <c r="I20" s="99">
        <v>855.9</v>
      </c>
      <c r="J20" s="99">
        <v>611.54999999999995</v>
      </c>
      <c r="K20" s="99">
        <v>307.68</v>
      </c>
      <c r="L20" s="99"/>
      <c r="M20" s="99">
        <v>26.64</v>
      </c>
      <c r="N20" s="99"/>
    </row>
    <row r="21" spans="2:17" x14ac:dyDescent="0.2">
      <c r="B21" s="148"/>
      <c r="C21" s="149"/>
      <c r="D21" s="149"/>
      <c r="E21" s="149"/>
      <c r="F21" s="149"/>
      <c r="G21" s="150"/>
      <c r="H21" s="98" t="s">
        <v>18</v>
      </c>
      <c r="I21" s="99">
        <v>21.74</v>
      </c>
      <c r="J21" s="99">
        <v>16.579999999999998</v>
      </c>
      <c r="K21" s="99">
        <v>8.43</v>
      </c>
      <c r="L21" s="99"/>
      <c r="M21" s="99">
        <v>0.54</v>
      </c>
      <c r="N21" s="99"/>
    </row>
    <row r="22" spans="2:17" x14ac:dyDescent="0.2">
      <c r="B22" s="100" t="s">
        <v>136</v>
      </c>
      <c r="C22" s="97" t="s">
        <v>54</v>
      </c>
      <c r="D22" s="100">
        <v>30</v>
      </c>
      <c r="E22" s="100">
        <v>2</v>
      </c>
      <c r="F22" s="100">
        <v>1</v>
      </c>
      <c r="G22" s="101">
        <v>2.2999999999999998</v>
      </c>
      <c r="H22" s="102" t="s">
        <v>17</v>
      </c>
      <c r="I22" s="103">
        <v>56.92</v>
      </c>
      <c r="J22" s="103">
        <v>109.69</v>
      </c>
      <c r="K22" s="103">
        <v>11.09</v>
      </c>
      <c r="L22" s="84">
        <f>IFERROR(SUM(I22,J22,K22),"")</f>
        <v>177.70000000000002</v>
      </c>
      <c r="M22" s="104">
        <v>291.76</v>
      </c>
      <c r="N22" s="84">
        <f>IFERROR(SUM(L22,M22),"")</f>
        <v>469.46000000000004</v>
      </c>
      <c r="O22" s="83" t="s">
        <v>114</v>
      </c>
      <c r="Q22" s="83">
        <f ca="1">SUMIF(H:H,"итого куб.м",N:N)</f>
        <v>8077.1600000000071</v>
      </c>
    </row>
    <row r="23" spans="2:17" x14ac:dyDescent="0.2">
      <c r="B23" s="97"/>
      <c r="C23" s="97"/>
      <c r="D23" s="97"/>
      <c r="E23" s="97"/>
      <c r="F23" s="97"/>
      <c r="G23" s="97"/>
      <c r="H23" s="85" t="s">
        <v>55</v>
      </c>
      <c r="I23" s="86">
        <f>IFERROR(I22*I17,"")</f>
        <v>6513.3556000000008</v>
      </c>
      <c r="J23" s="86">
        <f t="shared" ref="J23:K23" si="0">IFERROR(J22*J17,"")</f>
        <v>8944.1226000000006</v>
      </c>
      <c r="K23" s="86">
        <f t="shared" si="0"/>
        <v>458.12790000000001</v>
      </c>
      <c r="L23" s="86">
        <f>IFERROR(SUM(I23,J23,K23),"")</f>
        <v>15915.606100000001</v>
      </c>
      <c r="M23" s="86">
        <f>IFERROR(M22*M17,"")</f>
        <v>1902.2751999999998</v>
      </c>
      <c r="N23" s="86">
        <f>IFERROR(SUM(L23,M23),"")</f>
        <v>17817.881300000001</v>
      </c>
      <c r="O23" s="83" t="s">
        <v>131</v>
      </c>
      <c r="Q23" s="83">
        <f>SUMIF(H:H,H33,N:N)</f>
        <v>210945.3572</v>
      </c>
    </row>
    <row r="24" spans="2:17" x14ac:dyDescent="0.2">
      <c r="B24" s="97"/>
      <c r="C24" s="97"/>
      <c r="D24" s="97"/>
      <c r="E24" s="97"/>
      <c r="F24" s="97"/>
      <c r="G24" s="97"/>
      <c r="H24" s="102" t="s">
        <v>22</v>
      </c>
      <c r="I24" s="103"/>
      <c r="J24" s="103" t="str">
        <f>IFERROR(INDEX(Извещение!$J$7:$T$29,MATCH(CONCATENATE(РАСЧЕТ!B22,"/",РАСЧЕТ!D22,"/",РАСЧЕТ!E22,"/",F22,"/",H24),Извещение!#REF!,0),3),"")</f>
        <v/>
      </c>
      <c r="K24" s="103" t="str">
        <f>IFERROR(INDEX(Извещение!$J$7:$T$29,MATCH(CONCATENATE(РАСЧЕТ!B22,"/",РАСЧЕТ!D22,"/",РАСЧЕТ!E22,"/",F22,"/",H24),Извещение!#REF!,0),4),"")</f>
        <v/>
      </c>
      <c r="L24" s="84">
        <f t="shared" ref="L24:L33" si="1">IFERROR(SUM(I24,J24,K24),"")</f>
        <v>0</v>
      </c>
      <c r="M24" s="104"/>
      <c r="N24" s="84">
        <f t="shared" ref="N24" si="2">IFERROR(SUM(L24,M24),"")</f>
        <v>0</v>
      </c>
      <c r="O24" s="83" t="s">
        <v>132</v>
      </c>
    </row>
    <row r="25" spans="2:17" x14ac:dyDescent="0.2">
      <c r="B25" s="97"/>
      <c r="C25" s="97"/>
      <c r="D25" s="97"/>
      <c r="E25" s="97"/>
      <c r="F25" s="97"/>
      <c r="G25" s="97"/>
      <c r="H25" s="85" t="s">
        <v>55</v>
      </c>
      <c r="I25" s="86">
        <f>IFERROR(I24*I18,"")</f>
        <v>0</v>
      </c>
      <c r="J25" s="86" t="str">
        <f t="shared" ref="J25:K25" si="3">IFERROR(J24*J18,"")</f>
        <v/>
      </c>
      <c r="K25" s="86" t="str">
        <f t="shared" si="3"/>
        <v/>
      </c>
      <c r="L25" s="86">
        <f t="shared" si="1"/>
        <v>0</v>
      </c>
      <c r="M25" s="86">
        <f t="shared" ref="M25" si="4">IFERROR(M24*M18,"")</f>
        <v>0</v>
      </c>
      <c r="N25" s="86">
        <f>IFERROR(SUM(L25,M25),"")</f>
        <v>0</v>
      </c>
      <c r="O25" s="83" t="s">
        <v>131</v>
      </c>
    </row>
    <row r="26" spans="2:17" x14ac:dyDescent="0.2">
      <c r="B26" s="97"/>
      <c r="C26" s="97"/>
      <c r="D26" s="97"/>
      <c r="E26" s="97"/>
      <c r="F26" s="97"/>
      <c r="G26" s="97"/>
      <c r="H26" s="87" t="s">
        <v>19</v>
      </c>
      <c r="I26" s="104">
        <v>9.73</v>
      </c>
      <c r="J26" s="104">
        <v>14.52</v>
      </c>
      <c r="K26" s="104"/>
      <c r="L26" s="84">
        <f t="shared" si="1"/>
        <v>24.25</v>
      </c>
      <c r="M26" s="104">
        <v>39.700000000000003</v>
      </c>
      <c r="N26" s="84">
        <f t="shared" ref="N26" si="5">IFERROR(SUM(L26,M26),"")</f>
        <v>63.95</v>
      </c>
      <c r="O26" s="83" t="s">
        <v>115</v>
      </c>
    </row>
    <row r="27" spans="2:17" x14ac:dyDescent="0.2">
      <c r="B27" s="97"/>
      <c r="C27" s="97"/>
      <c r="D27" s="97"/>
      <c r="E27" s="97"/>
      <c r="F27" s="97"/>
      <c r="G27" s="97"/>
      <c r="H27" s="85" t="s">
        <v>55</v>
      </c>
      <c r="I27" s="86">
        <f>IFERROR(I26*I19,"")</f>
        <v>661.15350000000001</v>
      </c>
      <c r="J27" s="86">
        <f>IFERROR(J26*J19,"")</f>
        <v>718.30439999999999</v>
      </c>
      <c r="K27" s="86">
        <f>IFERROR(K26*K19,"")</f>
        <v>0</v>
      </c>
      <c r="L27" s="86">
        <f t="shared" si="1"/>
        <v>1379.4578999999999</v>
      </c>
      <c r="M27" s="86">
        <f>IFERROR(M26*M19,"")</f>
        <v>53.992000000000004</v>
      </c>
      <c r="N27" s="86">
        <f>IFERROR(SUM(L27,M27),"")</f>
        <v>1433.4498999999998</v>
      </c>
      <c r="O27" s="83" t="s">
        <v>131</v>
      </c>
    </row>
    <row r="28" spans="2:17" x14ac:dyDescent="0.2">
      <c r="B28" s="97"/>
      <c r="C28" s="97"/>
      <c r="D28" s="97"/>
      <c r="E28" s="97"/>
      <c r="F28" s="97"/>
      <c r="G28" s="97"/>
      <c r="H28" s="87" t="s">
        <v>137</v>
      </c>
      <c r="I28" s="104"/>
      <c r="J28" s="104" t="str">
        <f>IFERROR(INDEX(Извещение!$J$7:$T$29,MATCH(CONCATENATE(РАСЧЕТ!B22,"/",РАСЧЕТ!D22,"/",РАСЧЕТ!E22,"/",F22,"/",H28),Извещение!#REF!,0),3),"")</f>
        <v/>
      </c>
      <c r="K28" s="104" t="str">
        <f>IFERROR(INDEX(Извещение!$J$7:$T$29,MATCH(CONCATENATE(РАСЧЕТ!B22,"/",РАСЧЕТ!D22,"/",РАСЧЕТ!E22,"/",F22,"/",H28),Извещение!#REF!,0),4),"")</f>
        <v/>
      </c>
      <c r="L28" s="84">
        <f t="shared" si="1"/>
        <v>0</v>
      </c>
      <c r="M28" s="104"/>
      <c r="N28" s="84">
        <f t="shared" ref="N28" si="6">IFERROR(SUM(L28,M28),"")</f>
        <v>0</v>
      </c>
      <c r="O28" s="83" t="s">
        <v>133</v>
      </c>
    </row>
    <row r="29" spans="2:17" x14ac:dyDescent="0.2">
      <c r="B29" s="97"/>
      <c r="C29" s="97"/>
      <c r="D29" s="97"/>
      <c r="E29" s="97"/>
      <c r="F29" s="97"/>
      <c r="G29" s="97"/>
      <c r="H29" s="85" t="s">
        <v>55</v>
      </c>
      <c r="I29" s="86">
        <f>IFERROR(I28*I20,"")</f>
        <v>0</v>
      </c>
      <c r="J29" s="86" t="str">
        <f>IFERROR(J28*J20,"")</f>
        <v/>
      </c>
      <c r="K29" s="86" t="str">
        <f>IFERROR(K28*K20,"")</f>
        <v/>
      </c>
      <c r="L29" s="86">
        <f t="shared" si="1"/>
        <v>0</v>
      </c>
      <c r="M29" s="86">
        <f>IFERROR(M28*M20,"")</f>
        <v>0</v>
      </c>
      <c r="N29" s="86">
        <f>IFERROR(SUM(L29,M29),"")</f>
        <v>0</v>
      </c>
      <c r="O29" s="83" t="s">
        <v>131</v>
      </c>
    </row>
    <row r="30" spans="2:17" x14ac:dyDescent="0.2">
      <c r="B30" s="97"/>
      <c r="C30" s="97"/>
      <c r="D30" s="97"/>
      <c r="E30" s="97"/>
      <c r="F30" s="97"/>
      <c r="G30" s="97"/>
      <c r="H30" s="87" t="s">
        <v>18</v>
      </c>
      <c r="I30" s="104">
        <v>0.19</v>
      </c>
      <c r="J30" s="104">
        <v>0.28999999999999998</v>
      </c>
      <c r="K30" s="104"/>
      <c r="L30" s="84">
        <f t="shared" si="1"/>
        <v>0.48</v>
      </c>
      <c r="M30" s="104">
        <v>1.45</v>
      </c>
      <c r="N30" s="84">
        <f t="shared" ref="N30" si="7">IFERROR(SUM(L30,M30),"")</f>
        <v>1.93</v>
      </c>
      <c r="O30" s="83" t="s">
        <v>113</v>
      </c>
    </row>
    <row r="31" spans="2:17" x14ac:dyDescent="0.2">
      <c r="B31" s="97"/>
      <c r="C31" s="97"/>
      <c r="D31" s="97"/>
      <c r="E31" s="97"/>
      <c r="F31" s="97"/>
      <c r="G31" s="97"/>
      <c r="H31" s="85" t="s">
        <v>55</v>
      </c>
      <c r="I31" s="86">
        <f>IFERROR(I30*I21,"")</f>
        <v>4.1305999999999994</v>
      </c>
      <c r="J31" s="86">
        <f>IFERROR(J30*J21,"")</f>
        <v>4.8081999999999994</v>
      </c>
      <c r="K31" s="86">
        <f>IFERROR(K30*K21,"")</f>
        <v>0</v>
      </c>
      <c r="L31" s="86">
        <f t="shared" si="1"/>
        <v>8.9387999999999987</v>
      </c>
      <c r="M31" s="86">
        <f>IFERROR(M30*M21,"")</f>
        <v>0.78300000000000003</v>
      </c>
      <c r="N31" s="86">
        <f>IFERROR(SUM(L31,M31),"")</f>
        <v>9.7217999999999982</v>
      </c>
      <c r="O31" s="83" t="s">
        <v>131</v>
      </c>
    </row>
    <row r="32" spans="2:17" x14ac:dyDescent="0.2">
      <c r="B32" s="97"/>
      <c r="C32" s="97"/>
      <c r="D32" s="97"/>
      <c r="E32" s="97"/>
      <c r="F32" s="97"/>
      <c r="G32" s="97"/>
      <c r="H32" s="88" t="s">
        <v>56</v>
      </c>
      <c r="I32" s="89">
        <f ca="1">SUM(I22:OFFSET(I32,-1,0))-I33</f>
        <v>66.839999999999236</v>
      </c>
      <c r="J32" s="89">
        <f ca="1">SUM(J22:OFFSET(J32,-1,0))-J33</f>
        <v>124.50000000000364</v>
      </c>
      <c r="K32" s="89">
        <f ca="1">SUM(K22:OFFSET(K32,-1,0))-K33</f>
        <v>11.089999999999975</v>
      </c>
      <c r="L32" s="89">
        <f t="shared" ca="1" si="1"/>
        <v>202.43000000000285</v>
      </c>
      <c r="M32" s="89">
        <f ca="1">SUM(M22:OFFSET(M32,-1,0))-M33</f>
        <v>332.90999999999985</v>
      </c>
      <c r="N32" s="89">
        <f t="shared" ref="N32" ca="1" si="8">IFERROR(SUM(L32,M32),"")</f>
        <v>535.34000000000265</v>
      </c>
      <c r="O32" s="83" t="s">
        <v>134</v>
      </c>
    </row>
    <row r="33" spans="2:25" x14ac:dyDescent="0.2">
      <c r="B33" s="97"/>
      <c r="C33" s="97"/>
      <c r="D33" s="97"/>
      <c r="E33" s="97"/>
      <c r="F33" s="97"/>
      <c r="G33" s="97"/>
      <c r="H33" s="88" t="s">
        <v>71</v>
      </c>
      <c r="I33" s="89">
        <f>SUMIF(H22:H31,"стоимость",I22:I31)</f>
        <v>7178.6397000000015</v>
      </c>
      <c r="J33" s="89">
        <f>SUMIF(H22:H31,"стоимость",J22:J31)</f>
        <v>9667.2351999999992</v>
      </c>
      <c r="K33" s="89">
        <f>SUMIF(H22:H31,"стоимость",K22:K31)</f>
        <v>458.12790000000001</v>
      </c>
      <c r="L33" s="89">
        <f t="shared" si="1"/>
        <v>17304.002800000002</v>
      </c>
      <c r="M33" s="89">
        <f>SUMIF(H22:H31,"стоимость",M22:M31)</f>
        <v>1957.0501999999997</v>
      </c>
      <c r="N33" s="89">
        <f>IFERROR(SUM(L33,M33),"")</f>
        <v>19261.053</v>
      </c>
      <c r="O33" s="83" t="s">
        <v>135</v>
      </c>
    </row>
    <row r="34" spans="2:25" x14ac:dyDescent="0.2">
      <c r="B34" s="105"/>
      <c r="C34" s="105"/>
      <c r="D34" s="105"/>
      <c r="E34" s="105"/>
      <c r="F34" s="105"/>
      <c r="G34" s="106"/>
      <c r="H34" s="90"/>
      <c r="I34" s="90"/>
      <c r="J34" s="90"/>
      <c r="K34" s="90"/>
      <c r="L34" s="91"/>
      <c r="M34" s="90"/>
      <c r="N34" s="90"/>
    </row>
    <row r="35" spans="2:25" x14ac:dyDescent="0.2">
      <c r="B35" s="141" t="s">
        <v>57</v>
      </c>
      <c r="C35" s="141"/>
      <c r="D35" s="141"/>
      <c r="E35" s="141"/>
      <c r="F35" s="107"/>
      <c r="G35" s="82"/>
      <c r="H35" s="82"/>
      <c r="I35" s="82"/>
      <c r="J35" s="90"/>
      <c r="K35" s="90"/>
      <c r="L35" s="91"/>
      <c r="M35" s="90"/>
      <c r="N35" s="90"/>
    </row>
    <row r="36" spans="2:25" s="2" customFormat="1" x14ac:dyDescent="0.2">
      <c r="B36" s="130" t="s">
        <v>102</v>
      </c>
      <c r="C36" s="130"/>
      <c r="D36" s="130"/>
      <c r="E36" s="130"/>
      <c r="F36" s="130"/>
      <c r="G36" s="130"/>
      <c r="H36" s="130"/>
      <c r="I36" s="130"/>
      <c r="J36" s="90"/>
      <c r="K36" s="90"/>
      <c r="L36" s="91"/>
      <c r="M36" s="90"/>
      <c r="N36" s="90"/>
      <c r="O36" s="83"/>
      <c r="P36" s="92"/>
      <c r="Q36" s="92"/>
      <c r="R36" s="92"/>
      <c r="S36" s="92"/>
      <c r="T36" s="92"/>
      <c r="U36" s="92"/>
      <c r="V36" s="92"/>
      <c r="W36" s="92"/>
      <c r="X36" s="92"/>
      <c r="Y36" s="92"/>
    </row>
    <row r="37" spans="2:25" x14ac:dyDescent="0.2">
      <c r="B37" s="130" t="s">
        <v>58</v>
      </c>
      <c r="C37" s="130"/>
      <c r="D37" s="130"/>
      <c r="E37" s="130"/>
      <c r="F37" s="130"/>
      <c r="G37" s="130"/>
      <c r="H37" s="130"/>
      <c r="I37" s="130"/>
      <c r="J37" s="90"/>
      <c r="K37" s="90"/>
      <c r="L37" s="91"/>
      <c r="M37" s="90"/>
      <c r="N37" s="90"/>
    </row>
    <row r="38" spans="2:25" x14ac:dyDescent="0.2">
      <c r="B38" s="130" t="s">
        <v>59</v>
      </c>
      <c r="C38" s="130"/>
      <c r="D38" s="130"/>
      <c r="E38" s="130"/>
      <c r="F38" s="130"/>
      <c r="G38" s="130"/>
      <c r="H38" s="130"/>
      <c r="I38" s="130"/>
      <c r="J38" s="90"/>
      <c r="K38" s="90"/>
      <c r="L38" s="91"/>
      <c r="M38" s="90"/>
      <c r="N38" s="90"/>
    </row>
    <row r="39" spans="2:25" x14ac:dyDescent="0.2">
      <c r="B39" s="130" t="s">
        <v>60</v>
      </c>
      <c r="C39" s="130"/>
      <c r="D39" s="130"/>
      <c r="E39" s="130"/>
      <c r="F39" s="130"/>
      <c r="G39" s="130"/>
      <c r="H39" s="130"/>
      <c r="I39" s="130"/>
      <c r="J39" s="90"/>
      <c r="K39" s="90"/>
      <c r="L39" s="91"/>
      <c r="M39" s="90"/>
      <c r="N39" s="90"/>
    </row>
    <row r="40" spans="2:25" x14ac:dyDescent="0.2">
      <c r="B40" s="130" t="s">
        <v>61</v>
      </c>
      <c r="C40" s="130"/>
      <c r="D40" s="130"/>
      <c r="E40" s="130"/>
      <c r="F40" s="130"/>
      <c r="G40" s="130"/>
      <c r="H40" s="130"/>
      <c r="I40" s="130"/>
      <c r="J40" s="82"/>
      <c r="K40" s="82"/>
      <c r="L40" s="82"/>
      <c r="M40" s="82"/>
      <c r="N40" s="82"/>
    </row>
    <row r="41" spans="2:25" x14ac:dyDescent="0.2">
      <c r="B41" s="130" t="s">
        <v>62</v>
      </c>
      <c r="C41" s="130"/>
      <c r="D41" s="130"/>
      <c r="E41" s="130"/>
      <c r="F41" s="130"/>
      <c r="G41" s="130"/>
      <c r="H41" s="130"/>
      <c r="I41" s="130"/>
      <c r="J41" s="82"/>
      <c r="K41" s="82"/>
      <c r="L41" s="82"/>
      <c r="M41" s="82"/>
      <c r="N41" s="82"/>
    </row>
    <row r="42" spans="2:25" x14ac:dyDescent="0.2">
      <c r="B42" s="130" t="s">
        <v>63</v>
      </c>
      <c r="C42" s="130"/>
      <c r="D42" s="130"/>
      <c r="E42" s="130"/>
      <c r="F42" s="130"/>
      <c r="G42" s="130"/>
      <c r="H42" s="130"/>
      <c r="I42" s="130"/>
      <c r="J42" s="82"/>
      <c r="K42" s="82"/>
      <c r="L42" s="82"/>
      <c r="M42" s="82"/>
      <c r="N42" s="82"/>
    </row>
    <row r="43" spans="2:25" x14ac:dyDescent="0.2">
      <c r="B43" s="130" t="s">
        <v>64</v>
      </c>
      <c r="C43" s="130"/>
      <c r="D43" s="130"/>
      <c r="E43" s="130"/>
      <c r="F43" s="130"/>
      <c r="G43" s="130"/>
      <c r="H43" s="130"/>
      <c r="I43" s="130"/>
      <c r="J43" s="82"/>
      <c r="K43" s="82"/>
      <c r="L43" s="82"/>
      <c r="M43" s="82"/>
      <c r="N43" s="82"/>
    </row>
    <row r="44" spans="2:25" x14ac:dyDescent="0.2">
      <c r="B44" s="108"/>
      <c r="C44" s="108"/>
      <c r="D44" s="108"/>
      <c r="E44" s="108"/>
      <c r="F44" s="108"/>
      <c r="G44" s="108"/>
      <c r="H44" s="108"/>
      <c r="I44" s="108"/>
      <c r="J44" s="82"/>
      <c r="K44" s="82"/>
      <c r="L44" s="82"/>
      <c r="M44" s="82"/>
      <c r="N44" s="82"/>
    </row>
    <row r="45" spans="2:25" x14ac:dyDescent="0.2">
      <c r="B45" s="82" t="s">
        <v>65</v>
      </c>
      <c r="C45" s="82"/>
      <c r="D45" s="82"/>
      <c r="E45" s="82"/>
      <c r="F45" s="82"/>
      <c r="G45" s="82"/>
      <c r="H45" s="82"/>
      <c r="I45" s="82"/>
      <c r="J45" s="82" t="s">
        <v>66</v>
      </c>
      <c r="K45" s="82"/>
      <c r="L45" s="82"/>
      <c r="M45" s="82"/>
      <c r="N45" s="82"/>
    </row>
    <row r="46" spans="2:25" x14ac:dyDescent="0.2">
      <c r="B46" s="109" t="s">
        <v>101</v>
      </c>
      <c r="C46" s="109"/>
      <c r="D46" s="82"/>
      <c r="E46" s="82"/>
      <c r="F46" s="82"/>
      <c r="G46" s="82"/>
      <c r="H46" s="82"/>
      <c r="I46" s="82"/>
      <c r="J46" s="109"/>
      <c r="K46" s="109"/>
      <c r="L46" s="109"/>
      <c r="M46" s="82"/>
      <c r="N46" s="82"/>
    </row>
    <row r="47" spans="2:25" x14ac:dyDescent="0.2">
      <c r="B47" s="93" t="s">
        <v>67</v>
      </c>
      <c r="C47" s="82"/>
      <c r="D47" s="82"/>
      <c r="E47" s="82"/>
      <c r="F47" s="82"/>
      <c r="G47" s="82"/>
      <c r="H47" s="82"/>
      <c r="I47" s="82"/>
      <c r="J47" s="82" t="s">
        <v>67</v>
      </c>
      <c r="K47" s="82"/>
      <c r="L47" s="82"/>
      <c r="M47" s="82"/>
      <c r="N47" s="82"/>
    </row>
    <row r="48" spans="2:25" x14ac:dyDescent="0.2"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</row>
    <row r="49" spans="2:14" x14ac:dyDescent="0.2">
      <c r="B49" s="109"/>
      <c r="C49" s="109"/>
      <c r="D49" s="82"/>
      <c r="E49" s="82"/>
      <c r="F49" s="82"/>
      <c r="G49" s="82"/>
      <c r="H49" s="82"/>
      <c r="I49" s="82"/>
      <c r="J49" s="109"/>
      <c r="K49" s="109"/>
      <c r="L49" s="109"/>
      <c r="M49" s="82"/>
      <c r="N49" s="82"/>
    </row>
    <row r="50" spans="2:14" x14ac:dyDescent="0.2">
      <c r="B50" s="94" t="s">
        <v>68</v>
      </c>
      <c r="C50" s="82"/>
      <c r="D50" s="82"/>
      <c r="E50" s="82"/>
      <c r="F50" s="82"/>
      <c r="G50" s="82"/>
      <c r="H50" s="82"/>
      <c r="I50" s="82"/>
      <c r="J50" s="151" t="s">
        <v>68</v>
      </c>
      <c r="K50" s="151"/>
      <c r="L50" s="151"/>
      <c r="M50" s="82"/>
      <c r="N50" s="82"/>
    </row>
    <row r="51" spans="2:14" x14ac:dyDescent="0.2"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</row>
    <row r="52" spans="2:14" x14ac:dyDescent="0.2">
      <c r="B52" s="108" t="s">
        <v>69</v>
      </c>
      <c r="C52" s="82"/>
      <c r="D52" s="82"/>
      <c r="E52" s="82"/>
      <c r="F52" s="82"/>
      <c r="G52" s="82"/>
      <c r="H52" s="82"/>
      <c r="I52" s="82"/>
      <c r="J52" s="82" t="s">
        <v>69</v>
      </c>
      <c r="K52" s="82"/>
      <c r="L52" s="82"/>
      <c r="M52" s="82"/>
      <c r="N52" s="82"/>
    </row>
    <row r="55" spans="2:14" x14ac:dyDescent="0.2">
      <c r="B55" s="82"/>
      <c r="C55" s="82"/>
      <c r="D55" s="82"/>
      <c r="E55" s="82"/>
      <c r="F55" s="82"/>
      <c r="G55" s="82"/>
      <c r="H55" s="82"/>
      <c r="I55" s="82"/>
      <c r="J55" s="82"/>
      <c r="K55" s="82"/>
      <c r="M55" s="82"/>
      <c r="N55" s="115" t="s">
        <v>34</v>
      </c>
    </row>
    <row r="56" spans="2:14" x14ac:dyDescent="0.2">
      <c r="B56" s="82"/>
      <c r="C56" s="82"/>
      <c r="D56" s="82"/>
      <c r="E56" s="82"/>
      <c r="F56" s="82"/>
      <c r="G56" s="82"/>
      <c r="H56" s="82"/>
      <c r="I56" s="82"/>
      <c r="J56" s="82"/>
      <c r="K56" s="82"/>
      <c r="M56" s="82"/>
      <c r="N56" s="115" t="s">
        <v>35</v>
      </c>
    </row>
    <row r="57" spans="2:14" x14ac:dyDescent="0.2">
      <c r="B57" s="82"/>
      <c r="C57" s="82"/>
      <c r="D57" s="82"/>
      <c r="E57" s="82"/>
      <c r="F57" s="82"/>
      <c r="G57" s="82"/>
      <c r="H57" s="82"/>
      <c r="I57" s="82"/>
      <c r="J57" s="82"/>
      <c r="K57" s="82"/>
      <c r="M57" s="82"/>
      <c r="N57" s="115" t="s">
        <v>36</v>
      </c>
    </row>
    <row r="58" spans="2:14" x14ac:dyDescent="0.2"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</row>
    <row r="59" spans="2:14" x14ac:dyDescent="0.2">
      <c r="B59" s="82"/>
      <c r="C59" s="131" t="s">
        <v>37</v>
      </c>
      <c r="D59" s="131"/>
      <c r="E59" s="131"/>
      <c r="F59" s="131"/>
      <c r="G59" s="131"/>
      <c r="H59" s="131"/>
      <c r="I59" s="131"/>
      <c r="J59" s="131"/>
      <c r="K59" s="131"/>
      <c r="L59" s="131"/>
      <c r="M59" s="82"/>
      <c r="N59" s="82"/>
    </row>
    <row r="60" spans="2:14" x14ac:dyDescent="0.2">
      <c r="B60" s="82"/>
      <c r="C60" s="131" t="s">
        <v>38</v>
      </c>
      <c r="D60" s="131"/>
      <c r="E60" s="131"/>
      <c r="F60" s="131"/>
      <c r="G60" s="131"/>
      <c r="H60" s="131"/>
      <c r="I60" s="131"/>
      <c r="J60" s="131"/>
      <c r="K60" s="131"/>
      <c r="L60" s="131"/>
      <c r="M60" s="82"/>
      <c r="N60" s="82"/>
    </row>
    <row r="61" spans="2:14" x14ac:dyDescent="0.2">
      <c r="B61" s="82" t="s">
        <v>39</v>
      </c>
      <c r="C61" s="114"/>
      <c r="D61" s="114"/>
      <c r="E61" s="114"/>
      <c r="F61" s="114"/>
      <c r="G61" s="114"/>
      <c r="H61" s="114"/>
      <c r="I61" s="114"/>
      <c r="J61" s="114"/>
      <c r="K61" s="114"/>
      <c r="L61" s="131" t="s">
        <v>40</v>
      </c>
      <c r="M61" s="131"/>
      <c r="N61" s="131"/>
    </row>
    <row r="62" spans="2:14" x14ac:dyDescent="0.2">
      <c r="B62" s="82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</row>
    <row r="63" spans="2:14" x14ac:dyDescent="0.2">
      <c r="B63" s="82" t="s">
        <v>41</v>
      </c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</row>
    <row r="64" spans="2:14" x14ac:dyDescent="0.2">
      <c r="B64" s="82" t="s">
        <v>42</v>
      </c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</row>
    <row r="65" spans="2:14" x14ac:dyDescent="0.2">
      <c r="B65" s="82" t="s">
        <v>148</v>
      </c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4"/>
    </row>
    <row r="66" spans="2:14" x14ac:dyDescent="0.2">
      <c r="B66" s="82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</row>
    <row r="67" spans="2:14" x14ac:dyDescent="0.2">
      <c r="B67" s="82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</row>
    <row r="68" spans="2:14" x14ac:dyDescent="0.2">
      <c r="B68" s="132" t="s">
        <v>24</v>
      </c>
      <c r="C68" s="134" t="s">
        <v>43</v>
      </c>
      <c r="D68" s="136" t="s">
        <v>44</v>
      </c>
      <c r="E68" s="136" t="s">
        <v>45</v>
      </c>
      <c r="F68" s="136" t="s">
        <v>70</v>
      </c>
      <c r="G68" s="136" t="s">
        <v>46</v>
      </c>
      <c r="H68" s="136" t="s">
        <v>8</v>
      </c>
      <c r="I68" s="137" t="s">
        <v>47</v>
      </c>
      <c r="J68" s="137"/>
      <c r="K68" s="137"/>
      <c r="L68" s="137"/>
      <c r="M68" s="138" t="s">
        <v>48</v>
      </c>
      <c r="N68" s="139" t="s">
        <v>49</v>
      </c>
    </row>
    <row r="69" spans="2:14" x14ac:dyDescent="0.2">
      <c r="B69" s="133"/>
      <c r="C69" s="135"/>
      <c r="D69" s="136"/>
      <c r="E69" s="136"/>
      <c r="F69" s="136"/>
      <c r="G69" s="136"/>
      <c r="H69" s="136"/>
      <c r="I69" s="97" t="s">
        <v>50</v>
      </c>
      <c r="J69" s="97" t="s">
        <v>51</v>
      </c>
      <c r="K69" s="97" t="s">
        <v>52</v>
      </c>
      <c r="L69" s="97" t="s">
        <v>53</v>
      </c>
      <c r="M69" s="138"/>
      <c r="N69" s="140"/>
    </row>
    <row r="70" spans="2:14" x14ac:dyDescent="0.2">
      <c r="B70" s="142" t="s">
        <v>147</v>
      </c>
      <c r="C70" s="143"/>
      <c r="D70" s="143"/>
      <c r="E70" s="143"/>
      <c r="F70" s="143"/>
      <c r="G70" s="144"/>
      <c r="H70" s="98" t="s">
        <v>17</v>
      </c>
      <c r="I70" s="99">
        <v>114.43</v>
      </c>
      <c r="J70" s="99">
        <v>81.540000000000006</v>
      </c>
      <c r="K70" s="99">
        <v>41.31</v>
      </c>
      <c r="L70" s="99"/>
      <c r="M70" s="99">
        <v>6.52</v>
      </c>
      <c r="N70" s="99"/>
    </row>
    <row r="71" spans="2:14" x14ac:dyDescent="0.2">
      <c r="B71" s="145"/>
      <c r="C71" s="146"/>
      <c r="D71" s="146"/>
      <c r="E71" s="146"/>
      <c r="F71" s="146"/>
      <c r="G71" s="147"/>
      <c r="H71" s="98" t="s">
        <v>22</v>
      </c>
      <c r="I71" s="99">
        <v>855.9</v>
      </c>
      <c r="J71" s="99">
        <v>611.54999999999995</v>
      </c>
      <c r="K71" s="99">
        <v>307.68</v>
      </c>
      <c r="L71" s="99"/>
      <c r="M71" s="99">
        <v>26.64</v>
      </c>
      <c r="N71" s="99"/>
    </row>
    <row r="72" spans="2:14" x14ac:dyDescent="0.2">
      <c r="B72" s="145"/>
      <c r="C72" s="146"/>
      <c r="D72" s="146"/>
      <c r="E72" s="146"/>
      <c r="F72" s="146"/>
      <c r="G72" s="147"/>
      <c r="H72" s="98" t="s">
        <v>19</v>
      </c>
      <c r="I72" s="99">
        <v>67.95</v>
      </c>
      <c r="J72" s="99">
        <v>49.47</v>
      </c>
      <c r="K72" s="99">
        <v>25.28</v>
      </c>
      <c r="L72" s="99"/>
      <c r="M72" s="99">
        <v>1.36</v>
      </c>
      <c r="N72" s="99"/>
    </row>
    <row r="73" spans="2:14" x14ac:dyDescent="0.2">
      <c r="B73" s="145"/>
      <c r="C73" s="146"/>
      <c r="D73" s="146"/>
      <c r="E73" s="146"/>
      <c r="F73" s="146"/>
      <c r="G73" s="147"/>
      <c r="H73" s="98" t="s">
        <v>200</v>
      </c>
      <c r="I73" s="99">
        <v>855.9</v>
      </c>
      <c r="J73" s="99">
        <v>611.54999999999995</v>
      </c>
      <c r="K73" s="99">
        <v>307.68</v>
      </c>
      <c r="L73" s="99"/>
      <c r="M73" s="99">
        <v>26.64</v>
      </c>
      <c r="N73" s="99"/>
    </row>
    <row r="74" spans="2:14" x14ac:dyDescent="0.2">
      <c r="B74" s="148"/>
      <c r="C74" s="149"/>
      <c r="D74" s="149"/>
      <c r="E74" s="149"/>
      <c r="F74" s="149"/>
      <c r="G74" s="150"/>
      <c r="H74" s="98" t="s">
        <v>149</v>
      </c>
      <c r="I74" s="99">
        <v>206.02</v>
      </c>
      <c r="J74" s="99">
        <v>146.77000000000001</v>
      </c>
      <c r="K74" s="99">
        <v>73.66</v>
      </c>
      <c r="L74" s="99"/>
      <c r="M74" s="99">
        <v>6.25</v>
      </c>
      <c r="N74" s="99"/>
    </row>
    <row r="75" spans="2:14" x14ac:dyDescent="0.2">
      <c r="B75" s="100" t="s">
        <v>136</v>
      </c>
      <c r="C75" s="97" t="s">
        <v>54</v>
      </c>
      <c r="D75" s="100">
        <v>5</v>
      </c>
      <c r="E75" s="100">
        <v>52</v>
      </c>
      <c r="F75" s="100">
        <v>1</v>
      </c>
      <c r="G75" s="101">
        <v>1</v>
      </c>
      <c r="H75" s="102" t="s">
        <v>17</v>
      </c>
      <c r="I75" s="103">
        <v>32.15</v>
      </c>
      <c r="J75" s="103">
        <v>29.94</v>
      </c>
      <c r="K75" s="103">
        <v>3.85</v>
      </c>
      <c r="L75" s="84">
        <f>IFERROR(SUM(I75,J75,K75),"")</f>
        <v>65.94</v>
      </c>
      <c r="M75" s="104">
        <v>81.2</v>
      </c>
      <c r="N75" s="84">
        <f>IFERROR(SUM(L75,M75),"")</f>
        <v>147.13999999999999</v>
      </c>
    </row>
    <row r="76" spans="2:14" x14ac:dyDescent="0.2">
      <c r="B76" s="97"/>
      <c r="C76" s="97"/>
      <c r="D76" s="97"/>
      <c r="E76" s="97"/>
      <c r="F76" s="97"/>
      <c r="G76" s="97"/>
      <c r="H76" s="85" t="s">
        <v>55</v>
      </c>
      <c r="I76" s="86">
        <f>IFERROR(I75*I70,"")</f>
        <v>3678.9245000000001</v>
      </c>
      <c r="J76" s="86">
        <f t="shared" ref="J76:K76" si="9">IFERROR(J75*J70,"")</f>
        <v>2441.3076000000001</v>
      </c>
      <c r="K76" s="86">
        <f t="shared" si="9"/>
        <v>159.04350000000002</v>
      </c>
      <c r="L76" s="86">
        <f>IFERROR(SUM(I76,J76,K76),"")</f>
        <v>6279.2755999999999</v>
      </c>
      <c r="M76" s="86">
        <f>IFERROR(M75*M70,"")</f>
        <v>529.42399999999998</v>
      </c>
      <c r="N76" s="86">
        <f>IFERROR(SUM(L76,M76),"")</f>
        <v>6808.6995999999999</v>
      </c>
    </row>
    <row r="77" spans="2:14" x14ac:dyDescent="0.2">
      <c r="B77" s="97"/>
      <c r="C77" s="97"/>
      <c r="D77" s="97"/>
      <c r="E77" s="97"/>
      <c r="F77" s="97"/>
      <c r="G77" s="97"/>
      <c r="H77" s="102" t="s">
        <v>22</v>
      </c>
      <c r="I77" s="103"/>
      <c r="J77" s="103">
        <v>0.35</v>
      </c>
      <c r="K77" s="103"/>
      <c r="L77" s="84">
        <f t="shared" ref="L77:L86" si="10">IFERROR(SUM(I77,J77,K77),"")</f>
        <v>0.35</v>
      </c>
      <c r="M77" s="104">
        <v>1.1399999999999999</v>
      </c>
      <c r="N77" s="84">
        <f t="shared" ref="N77" si="11">IFERROR(SUM(L77,M77),"")</f>
        <v>1.4899999999999998</v>
      </c>
    </row>
    <row r="78" spans="2:14" x14ac:dyDescent="0.2">
      <c r="B78" s="97"/>
      <c r="C78" s="97"/>
      <c r="D78" s="97"/>
      <c r="E78" s="97"/>
      <c r="F78" s="97"/>
      <c r="G78" s="97"/>
      <c r="H78" s="85" t="s">
        <v>55</v>
      </c>
      <c r="I78" s="86">
        <f>IFERROR(I77*I71,"")</f>
        <v>0</v>
      </c>
      <c r="J78" s="86">
        <f t="shared" ref="J78:K78" si="12">IFERROR(J77*J71,"")</f>
        <v>214.04249999999996</v>
      </c>
      <c r="K78" s="86">
        <f t="shared" si="12"/>
        <v>0</v>
      </c>
      <c r="L78" s="86">
        <f t="shared" si="10"/>
        <v>214.04249999999996</v>
      </c>
      <c r="M78" s="86">
        <f t="shared" ref="M78" si="13">IFERROR(M77*M71,"")</f>
        <v>30.369599999999998</v>
      </c>
      <c r="N78" s="86">
        <f>IFERROR(SUM(L78,M78),"")</f>
        <v>244.41209999999995</v>
      </c>
    </row>
    <row r="79" spans="2:14" x14ac:dyDescent="0.2">
      <c r="B79" s="97"/>
      <c r="C79" s="97"/>
      <c r="D79" s="97"/>
      <c r="E79" s="97"/>
      <c r="F79" s="97"/>
      <c r="G79" s="97"/>
      <c r="H79" s="87" t="s">
        <v>19</v>
      </c>
      <c r="I79" s="104">
        <v>4.34</v>
      </c>
      <c r="J79" s="104">
        <v>14.52</v>
      </c>
      <c r="K79" s="104">
        <v>0.52</v>
      </c>
      <c r="L79" s="84">
        <f t="shared" si="10"/>
        <v>19.38</v>
      </c>
      <c r="M79" s="104">
        <v>20.98</v>
      </c>
      <c r="N79" s="84">
        <f t="shared" ref="N79" si="14">IFERROR(SUM(L79,M79),"")</f>
        <v>40.36</v>
      </c>
    </row>
    <row r="80" spans="2:14" x14ac:dyDescent="0.2">
      <c r="B80" s="97"/>
      <c r="C80" s="97"/>
      <c r="D80" s="97"/>
      <c r="E80" s="97"/>
      <c r="F80" s="97"/>
      <c r="G80" s="97"/>
      <c r="H80" s="85" t="s">
        <v>55</v>
      </c>
      <c r="I80" s="86">
        <f>IFERROR(I79*I72,"")</f>
        <v>294.90300000000002</v>
      </c>
      <c r="J80" s="86">
        <f>IFERROR(J79*J72,"")</f>
        <v>718.30439999999999</v>
      </c>
      <c r="K80" s="86">
        <f>IFERROR(K79*K72,"")</f>
        <v>13.145600000000002</v>
      </c>
      <c r="L80" s="86">
        <f t="shared" si="10"/>
        <v>1026.3530000000001</v>
      </c>
      <c r="M80" s="86">
        <f>IFERROR(M79*M72,"")</f>
        <v>28.532800000000002</v>
      </c>
      <c r="N80" s="86">
        <f>IFERROR(SUM(L80,M80),"")</f>
        <v>1054.8858</v>
      </c>
    </row>
    <row r="81" spans="1:14" x14ac:dyDescent="0.2">
      <c r="B81" s="97"/>
      <c r="C81" s="97"/>
      <c r="D81" s="97"/>
      <c r="E81" s="97"/>
      <c r="F81" s="97"/>
      <c r="G81" s="97"/>
      <c r="H81" s="87" t="s">
        <v>200</v>
      </c>
      <c r="I81" s="104"/>
      <c r="J81" s="104"/>
      <c r="K81" s="104"/>
      <c r="L81" s="84">
        <f t="shared" si="10"/>
        <v>0</v>
      </c>
      <c r="M81" s="104"/>
      <c r="N81" s="84">
        <f t="shared" ref="N81" si="15">IFERROR(SUM(L81,M81),"")</f>
        <v>0</v>
      </c>
    </row>
    <row r="82" spans="1:14" x14ac:dyDescent="0.2">
      <c r="B82" s="97"/>
      <c r="C82" s="97"/>
      <c r="D82" s="97"/>
      <c r="E82" s="97"/>
      <c r="F82" s="97"/>
      <c r="G82" s="97"/>
      <c r="H82" s="85" t="s">
        <v>55</v>
      </c>
      <c r="I82" s="86">
        <f>IFERROR(I81*I73,"")</f>
        <v>0</v>
      </c>
      <c r="J82" s="86">
        <f>IFERROR(J81*J73,"")</f>
        <v>0</v>
      </c>
      <c r="K82" s="86">
        <f>IFERROR(K81*K73,"")</f>
        <v>0</v>
      </c>
      <c r="L82" s="86">
        <f t="shared" si="10"/>
        <v>0</v>
      </c>
      <c r="M82" s="86">
        <f>IFERROR(M81*M73,"")</f>
        <v>0</v>
      </c>
      <c r="N82" s="86">
        <f>IFERROR(SUM(L82,M82),"")</f>
        <v>0</v>
      </c>
    </row>
    <row r="83" spans="1:14" x14ac:dyDescent="0.2">
      <c r="B83" s="97"/>
      <c r="C83" s="97"/>
      <c r="D83" s="97"/>
      <c r="E83" s="97"/>
      <c r="F83" s="97"/>
      <c r="G83" s="97"/>
      <c r="H83" s="87" t="s">
        <v>149</v>
      </c>
      <c r="I83" s="104"/>
      <c r="J83" s="104"/>
      <c r="K83" s="104"/>
      <c r="L83" s="84">
        <f t="shared" si="10"/>
        <v>0</v>
      </c>
      <c r="M83" s="104"/>
      <c r="N83" s="84">
        <f t="shared" ref="N83" si="16">IFERROR(SUM(L83,M83),"")</f>
        <v>0</v>
      </c>
    </row>
    <row r="84" spans="1:14" x14ac:dyDescent="0.2">
      <c r="B84" s="97"/>
      <c r="C84" s="97"/>
      <c r="D84" s="97"/>
      <c r="E84" s="97"/>
      <c r="F84" s="97"/>
      <c r="G84" s="97"/>
      <c r="H84" s="85" t="s">
        <v>55</v>
      </c>
      <c r="I84" s="86">
        <f>IFERROR(I83*I74,"")</f>
        <v>0</v>
      </c>
      <c r="J84" s="86">
        <f>IFERROR(J83*J74,"")</f>
        <v>0</v>
      </c>
      <c r="K84" s="86">
        <f>IFERROR(K83*K74,"")</f>
        <v>0</v>
      </c>
      <c r="L84" s="86">
        <f t="shared" si="10"/>
        <v>0</v>
      </c>
      <c r="M84" s="86">
        <f>IFERROR(M83*M74,"")</f>
        <v>0</v>
      </c>
      <c r="N84" s="86">
        <f>IFERROR(SUM(L84,M84),"")</f>
        <v>0</v>
      </c>
    </row>
    <row r="85" spans="1:14" x14ac:dyDescent="0.2">
      <c r="B85" s="97"/>
      <c r="C85" s="97"/>
      <c r="D85" s="97"/>
      <c r="E85" s="97"/>
      <c r="F85" s="97"/>
      <c r="G85" s="97"/>
      <c r="H85" s="88" t="s">
        <v>56</v>
      </c>
      <c r="I85" s="89">
        <f ca="1">SUM(I75:OFFSET(I85,-1,0))-I86</f>
        <v>36.489999999999782</v>
      </c>
      <c r="J85" s="89">
        <f ca="1">SUM(J75:OFFSET(J85,-1,0))-J86</f>
        <v>44.809999999999945</v>
      </c>
      <c r="K85" s="89">
        <f ca="1">SUM(K75:OFFSET(K85,-1,0))-K86</f>
        <v>4.3700000000000045</v>
      </c>
      <c r="L85" s="89">
        <f t="shared" ca="1" si="10"/>
        <v>85.669999999999732</v>
      </c>
      <c r="M85" s="89">
        <f ca="1">SUM(M75:OFFSET(M85,-1,0))-M86</f>
        <v>103.32000000000005</v>
      </c>
      <c r="N85" s="89">
        <f t="shared" ref="N85" ca="1" si="17">IFERROR(SUM(L85,M85),"")</f>
        <v>188.98999999999978</v>
      </c>
    </row>
    <row r="86" spans="1:14" x14ac:dyDescent="0.2">
      <c r="B86" s="97"/>
      <c r="C86" s="97"/>
      <c r="D86" s="97"/>
      <c r="E86" s="97"/>
      <c r="F86" s="97"/>
      <c r="G86" s="97"/>
      <c r="H86" s="88" t="s">
        <v>71</v>
      </c>
      <c r="I86" s="89">
        <f>SUMIF(H75:H84,"стоимость",I75:I84)</f>
        <v>3973.8275000000003</v>
      </c>
      <c r="J86" s="89">
        <f>SUMIF(H75:H84,"стоимость",J75:J84)</f>
        <v>3373.6545000000001</v>
      </c>
      <c r="K86" s="89">
        <f>SUMIF(H75:H84,"стоимость",K75:K84)</f>
        <v>172.18910000000002</v>
      </c>
      <c r="L86" s="89">
        <f t="shared" si="10"/>
        <v>7519.6710999999996</v>
      </c>
      <c r="M86" s="89">
        <f>SUMIF(H75:H84,"стоимость",M75:M84)</f>
        <v>588.32639999999992</v>
      </c>
      <c r="N86" s="89">
        <f>IFERROR(SUM(L86,M86),"")</f>
        <v>8107.9974999999995</v>
      </c>
    </row>
    <row r="87" spans="1:14" x14ac:dyDescent="0.2">
      <c r="B87" s="105"/>
      <c r="C87" s="105"/>
      <c r="D87" s="105"/>
      <c r="E87" s="105"/>
      <c r="F87" s="105"/>
      <c r="G87" s="106"/>
      <c r="H87" s="90"/>
      <c r="I87" s="90"/>
      <c r="J87" s="90"/>
      <c r="K87" s="90"/>
      <c r="L87" s="91"/>
      <c r="M87" s="90"/>
      <c r="N87" s="90"/>
    </row>
    <row r="88" spans="1:14" x14ac:dyDescent="0.2">
      <c r="B88" s="141" t="s">
        <v>57</v>
      </c>
      <c r="C88" s="141"/>
      <c r="D88" s="141"/>
      <c r="E88" s="141"/>
      <c r="F88" s="113"/>
      <c r="G88" s="82"/>
      <c r="H88" s="82"/>
      <c r="I88" s="82"/>
      <c r="J88" s="90"/>
      <c r="K88" s="90"/>
      <c r="L88" s="91"/>
      <c r="M88" s="90"/>
      <c r="N88" s="90"/>
    </row>
    <row r="89" spans="1:14" x14ac:dyDescent="0.2">
      <c r="A89" s="2"/>
      <c r="B89" s="130" t="s">
        <v>102</v>
      </c>
      <c r="C89" s="130"/>
      <c r="D89" s="130"/>
      <c r="E89" s="130"/>
      <c r="F89" s="130"/>
      <c r="G89" s="130"/>
      <c r="H89" s="130"/>
      <c r="I89" s="130"/>
      <c r="J89" s="90"/>
      <c r="K89" s="90"/>
      <c r="L89" s="91"/>
      <c r="M89" s="90"/>
      <c r="N89" s="90"/>
    </row>
    <row r="90" spans="1:14" x14ac:dyDescent="0.2">
      <c r="B90" s="130" t="s">
        <v>58</v>
      </c>
      <c r="C90" s="130"/>
      <c r="D90" s="130"/>
      <c r="E90" s="130"/>
      <c r="F90" s="130"/>
      <c r="G90" s="130"/>
      <c r="H90" s="130"/>
      <c r="I90" s="130"/>
      <c r="J90" s="90"/>
      <c r="K90" s="90"/>
      <c r="L90" s="91"/>
      <c r="M90" s="90"/>
      <c r="N90" s="90"/>
    </row>
    <row r="91" spans="1:14" x14ac:dyDescent="0.2">
      <c r="B91" s="130" t="s">
        <v>59</v>
      </c>
      <c r="C91" s="130"/>
      <c r="D91" s="130"/>
      <c r="E91" s="130"/>
      <c r="F91" s="130"/>
      <c r="G91" s="130"/>
      <c r="H91" s="130"/>
      <c r="I91" s="130"/>
      <c r="J91" s="90"/>
      <c r="K91" s="90"/>
      <c r="L91" s="91"/>
      <c r="M91" s="90"/>
      <c r="N91" s="90"/>
    </row>
    <row r="92" spans="1:14" x14ac:dyDescent="0.2">
      <c r="B92" s="130" t="s">
        <v>60</v>
      </c>
      <c r="C92" s="130"/>
      <c r="D92" s="130"/>
      <c r="E92" s="130"/>
      <c r="F92" s="130"/>
      <c r="G92" s="130"/>
      <c r="H92" s="130"/>
      <c r="I92" s="130"/>
      <c r="J92" s="90"/>
      <c r="K92" s="90"/>
      <c r="L92" s="91"/>
      <c r="M92" s="90"/>
      <c r="N92" s="90"/>
    </row>
    <row r="93" spans="1:14" x14ac:dyDescent="0.2">
      <c r="B93" s="130" t="s">
        <v>61</v>
      </c>
      <c r="C93" s="130"/>
      <c r="D93" s="130"/>
      <c r="E93" s="130"/>
      <c r="F93" s="130"/>
      <c r="G93" s="130"/>
      <c r="H93" s="130"/>
      <c r="I93" s="130"/>
      <c r="J93" s="82"/>
      <c r="K93" s="82"/>
      <c r="L93" s="82"/>
      <c r="M93" s="82"/>
      <c r="N93" s="82"/>
    </row>
    <row r="94" spans="1:14" x14ac:dyDescent="0.2">
      <c r="B94" s="130" t="s">
        <v>62</v>
      </c>
      <c r="C94" s="130"/>
      <c r="D94" s="130"/>
      <c r="E94" s="130"/>
      <c r="F94" s="130"/>
      <c r="G94" s="130"/>
      <c r="H94" s="130"/>
      <c r="I94" s="130"/>
      <c r="J94" s="82"/>
      <c r="K94" s="82"/>
      <c r="L94" s="82"/>
      <c r="M94" s="82"/>
      <c r="N94" s="82"/>
    </row>
    <row r="95" spans="1:14" x14ac:dyDescent="0.2">
      <c r="B95" s="130" t="s">
        <v>63</v>
      </c>
      <c r="C95" s="130"/>
      <c r="D95" s="130"/>
      <c r="E95" s="130"/>
      <c r="F95" s="130"/>
      <c r="G95" s="130"/>
      <c r="H95" s="130"/>
      <c r="I95" s="130"/>
      <c r="J95" s="82"/>
      <c r="K95" s="82"/>
      <c r="L95" s="82"/>
      <c r="M95" s="82"/>
      <c r="N95" s="82"/>
    </row>
    <row r="96" spans="1:14" x14ac:dyDescent="0.2">
      <c r="B96" s="130" t="s">
        <v>64</v>
      </c>
      <c r="C96" s="130"/>
      <c r="D96" s="130"/>
      <c r="E96" s="130"/>
      <c r="F96" s="130"/>
      <c r="G96" s="130"/>
      <c r="H96" s="130"/>
      <c r="I96" s="130"/>
      <c r="J96" s="82"/>
      <c r="K96" s="82"/>
      <c r="L96" s="82"/>
      <c r="M96" s="82"/>
      <c r="N96" s="82"/>
    </row>
    <row r="97" spans="2:14" x14ac:dyDescent="0.2">
      <c r="B97" s="112"/>
      <c r="C97" s="112"/>
      <c r="D97" s="112"/>
      <c r="E97" s="112"/>
      <c r="F97" s="112"/>
      <c r="G97" s="112"/>
      <c r="H97" s="112"/>
      <c r="I97" s="112"/>
      <c r="J97" s="82"/>
      <c r="K97" s="82"/>
      <c r="L97" s="82"/>
      <c r="M97" s="82"/>
      <c r="N97" s="82"/>
    </row>
    <row r="98" spans="2:14" x14ac:dyDescent="0.2">
      <c r="B98" s="82" t="s">
        <v>65</v>
      </c>
      <c r="C98" s="82"/>
      <c r="D98" s="82"/>
      <c r="E98" s="82"/>
      <c r="F98" s="82"/>
      <c r="G98" s="82"/>
      <c r="H98" s="82"/>
      <c r="I98" s="82"/>
      <c r="J98" s="82" t="s">
        <v>66</v>
      </c>
      <c r="K98" s="82"/>
      <c r="L98" s="82"/>
      <c r="M98" s="82"/>
      <c r="N98" s="82"/>
    </row>
    <row r="99" spans="2:14" x14ac:dyDescent="0.2">
      <c r="B99" s="109" t="s">
        <v>101</v>
      </c>
      <c r="C99" s="109"/>
      <c r="D99" s="82"/>
      <c r="E99" s="82"/>
      <c r="F99" s="82"/>
      <c r="G99" s="82"/>
      <c r="H99" s="82"/>
      <c r="I99" s="82"/>
      <c r="J99" s="109"/>
      <c r="K99" s="109"/>
      <c r="L99" s="109"/>
      <c r="M99" s="82"/>
      <c r="N99" s="82"/>
    </row>
    <row r="100" spans="2:14" x14ac:dyDescent="0.2">
      <c r="B100" s="93" t="s">
        <v>67</v>
      </c>
      <c r="C100" s="82"/>
      <c r="D100" s="82"/>
      <c r="E100" s="82"/>
      <c r="F100" s="82"/>
      <c r="G100" s="82"/>
      <c r="H100" s="82"/>
      <c r="I100" s="82"/>
      <c r="J100" s="82" t="s">
        <v>67</v>
      </c>
      <c r="K100" s="82"/>
      <c r="L100" s="82"/>
      <c r="M100" s="82"/>
      <c r="N100" s="82"/>
    </row>
    <row r="101" spans="2:14" x14ac:dyDescent="0.2">
      <c r="B101" s="82"/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</row>
    <row r="102" spans="2:14" x14ac:dyDescent="0.2">
      <c r="B102" s="109"/>
      <c r="C102" s="109"/>
      <c r="D102" s="82"/>
      <c r="E102" s="82"/>
      <c r="F102" s="82"/>
      <c r="G102" s="82"/>
      <c r="H102" s="82"/>
      <c r="I102" s="82"/>
      <c r="J102" s="109"/>
      <c r="K102" s="109"/>
      <c r="L102" s="109"/>
      <c r="M102" s="82"/>
      <c r="N102" s="82"/>
    </row>
    <row r="103" spans="2:14" x14ac:dyDescent="0.2">
      <c r="B103" s="94" t="s">
        <v>68</v>
      </c>
      <c r="C103" s="82"/>
      <c r="D103" s="82"/>
      <c r="E103" s="82"/>
      <c r="F103" s="82"/>
      <c r="G103" s="82"/>
      <c r="H103" s="82"/>
      <c r="I103" s="82"/>
      <c r="J103" s="151" t="s">
        <v>68</v>
      </c>
      <c r="K103" s="151"/>
      <c r="L103" s="151"/>
      <c r="M103" s="82"/>
      <c r="N103" s="82"/>
    </row>
    <row r="104" spans="2:14" x14ac:dyDescent="0.2">
      <c r="B104" s="82"/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</row>
    <row r="105" spans="2:14" x14ac:dyDescent="0.2">
      <c r="B105" s="112" t="s">
        <v>69</v>
      </c>
      <c r="C105" s="82"/>
      <c r="D105" s="82"/>
      <c r="E105" s="82"/>
      <c r="F105" s="82"/>
      <c r="G105" s="82"/>
      <c r="H105" s="82"/>
      <c r="I105" s="82"/>
      <c r="J105" s="82" t="s">
        <v>69</v>
      </c>
      <c r="K105" s="82"/>
      <c r="L105" s="82"/>
      <c r="M105" s="82"/>
      <c r="N105" s="82"/>
    </row>
    <row r="108" spans="2:14" x14ac:dyDescent="0.2">
      <c r="B108" s="82"/>
      <c r="C108" s="82"/>
      <c r="D108" s="82"/>
      <c r="E108" s="82"/>
      <c r="F108" s="82"/>
      <c r="G108" s="82"/>
      <c r="H108" s="82"/>
      <c r="I108" s="82"/>
      <c r="J108" s="82"/>
      <c r="K108" s="82"/>
      <c r="M108" s="82"/>
      <c r="N108" s="115" t="s">
        <v>34</v>
      </c>
    </row>
    <row r="109" spans="2:14" x14ac:dyDescent="0.2">
      <c r="B109" s="82"/>
      <c r="C109" s="82"/>
      <c r="D109" s="82"/>
      <c r="E109" s="82"/>
      <c r="F109" s="82"/>
      <c r="G109" s="82"/>
      <c r="H109" s="82"/>
      <c r="I109" s="82"/>
      <c r="J109" s="82"/>
      <c r="K109" s="82"/>
      <c r="M109" s="82"/>
      <c r="N109" s="115" t="s">
        <v>35</v>
      </c>
    </row>
    <row r="110" spans="2:14" x14ac:dyDescent="0.2">
      <c r="B110" s="82"/>
      <c r="C110" s="82"/>
      <c r="D110" s="82"/>
      <c r="E110" s="82"/>
      <c r="F110" s="82"/>
      <c r="G110" s="82"/>
      <c r="H110" s="82"/>
      <c r="I110" s="82"/>
      <c r="J110" s="82"/>
      <c r="K110" s="82"/>
      <c r="M110" s="82"/>
      <c r="N110" s="115" t="s">
        <v>36</v>
      </c>
    </row>
    <row r="111" spans="2:14" x14ac:dyDescent="0.2">
      <c r="B111" s="82"/>
      <c r="C111" s="82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</row>
    <row r="112" spans="2:14" x14ac:dyDescent="0.2">
      <c r="B112" s="82"/>
      <c r="C112" s="131" t="s">
        <v>37</v>
      </c>
      <c r="D112" s="131"/>
      <c r="E112" s="131"/>
      <c r="F112" s="131"/>
      <c r="G112" s="131"/>
      <c r="H112" s="131"/>
      <c r="I112" s="131"/>
      <c r="J112" s="131"/>
      <c r="K112" s="131"/>
      <c r="L112" s="131"/>
      <c r="M112" s="82"/>
      <c r="N112" s="82"/>
    </row>
    <row r="113" spans="2:14" x14ac:dyDescent="0.2">
      <c r="B113" s="82"/>
      <c r="C113" s="131" t="s">
        <v>38</v>
      </c>
      <c r="D113" s="131"/>
      <c r="E113" s="131"/>
      <c r="F113" s="131"/>
      <c r="G113" s="131"/>
      <c r="H113" s="131"/>
      <c r="I113" s="131"/>
      <c r="J113" s="131"/>
      <c r="K113" s="131"/>
      <c r="L113" s="131"/>
      <c r="M113" s="82"/>
      <c r="N113" s="82"/>
    </row>
    <row r="114" spans="2:14" x14ac:dyDescent="0.2">
      <c r="B114" s="82" t="s">
        <v>39</v>
      </c>
      <c r="C114" s="114"/>
      <c r="D114" s="114"/>
      <c r="E114" s="114"/>
      <c r="F114" s="114"/>
      <c r="G114" s="114"/>
      <c r="H114" s="114"/>
      <c r="I114" s="114"/>
      <c r="J114" s="114"/>
      <c r="K114" s="114"/>
      <c r="L114" s="131" t="s">
        <v>40</v>
      </c>
      <c r="M114" s="131"/>
      <c r="N114" s="131"/>
    </row>
    <row r="115" spans="2:14" x14ac:dyDescent="0.2">
      <c r="B115" s="82"/>
      <c r="C115" s="114"/>
      <c r="D115" s="114"/>
      <c r="E115" s="114"/>
      <c r="F115" s="114"/>
      <c r="G115" s="114"/>
      <c r="H115" s="114"/>
      <c r="I115" s="114"/>
      <c r="J115" s="114"/>
      <c r="K115" s="114"/>
      <c r="L115" s="114"/>
      <c r="M115" s="114"/>
      <c r="N115" s="114"/>
    </row>
    <row r="116" spans="2:14" x14ac:dyDescent="0.2">
      <c r="B116" s="82" t="s">
        <v>41</v>
      </c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  <c r="M116" s="114"/>
      <c r="N116" s="114"/>
    </row>
    <row r="117" spans="2:14" x14ac:dyDescent="0.2">
      <c r="B117" s="82" t="s">
        <v>42</v>
      </c>
      <c r="C117" s="114"/>
      <c r="D117" s="114"/>
      <c r="E117" s="114"/>
      <c r="F117" s="114"/>
      <c r="G117" s="114"/>
      <c r="H117" s="114"/>
      <c r="I117" s="114"/>
      <c r="J117" s="114"/>
      <c r="K117" s="114"/>
      <c r="L117" s="114"/>
      <c r="M117" s="114"/>
      <c r="N117" s="114"/>
    </row>
    <row r="118" spans="2:14" x14ac:dyDescent="0.2">
      <c r="B118" s="82" t="s">
        <v>148</v>
      </c>
      <c r="C118" s="114"/>
      <c r="D118" s="114"/>
      <c r="E118" s="114"/>
      <c r="F118" s="114"/>
      <c r="G118" s="114"/>
      <c r="H118" s="114"/>
      <c r="I118" s="114"/>
      <c r="J118" s="114"/>
      <c r="K118" s="114"/>
      <c r="L118" s="114"/>
      <c r="M118" s="114"/>
      <c r="N118" s="114"/>
    </row>
    <row r="119" spans="2:14" x14ac:dyDescent="0.2">
      <c r="B119" s="82"/>
      <c r="C119" s="114"/>
      <c r="D119" s="114"/>
      <c r="E119" s="114"/>
      <c r="F119" s="114"/>
      <c r="G119" s="114"/>
      <c r="H119" s="114"/>
      <c r="I119" s="114"/>
      <c r="J119" s="114"/>
      <c r="K119" s="114"/>
      <c r="L119" s="114"/>
      <c r="M119" s="114"/>
      <c r="N119" s="114"/>
    </row>
    <row r="120" spans="2:14" x14ac:dyDescent="0.2">
      <c r="B120" s="82"/>
      <c r="C120" s="82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</row>
    <row r="121" spans="2:14" x14ac:dyDescent="0.2">
      <c r="B121" s="132" t="s">
        <v>24</v>
      </c>
      <c r="C121" s="134" t="s">
        <v>43</v>
      </c>
      <c r="D121" s="136" t="s">
        <v>44</v>
      </c>
      <c r="E121" s="136" t="s">
        <v>45</v>
      </c>
      <c r="F121" s="136" t="s">
        <v>70</v>
      </c>
      <c r="G121" s="136" t="s">
        <v>46</v>
      </c>
      <c r="H121" s="136" t="s">
        <v>8</v>
      </c>
      <c r="I121" s="137" t="s">
        <v>47</v>
      </c>
      <c r="J121" s="137"/>
      <c r="K121" s="137"/>
      <c r="L121" s="137"/>
      <c r="M121" s="138" t="s">
        <v>48</v>
      </c>
      <c r="N121" s="139" t="s">
        <v>49</v>
      </c>
    </row>
    <row r="122" spans="2:14" x14ac:dyDescent="0.2">
      <c r="B122" s="133"/>
      <c r="C122" s="135"/>
      <c r="D122" s="136"/>
      <c r="E122" s="136"/>
      <c r="F122" s="136"/>
      <c r="G122" s="136"/>
      <c r="H122" s="136"/>
      <c r="I122" s="97" t="s">
        <v>50</v>
      </c>
      <c r="J122" s="97" t="s">
        <v>51</v>
      </c>
      <c r="K122" s="97" t="s">
        <v>52</v>
      </c>
      <c r="L122" s="97" t="s">
        <v>53</v>
      </c>
      <c r="M122" s="138"/>
      <c r="N122" s="140"/>
    </row>
    <row r="123" spans="2:14" x14ac:dyDescent="0.2">
      <c r="B123" s="142" t="s">
        <v>147</v>
      </c>
      <c r="C123" s="143"/>
      <c r="D123" s="143"/>
      <c r="E123" s="143"/>
      <c r="F123" s="143"/>
      <c r="G123" s="144"/>
      <c r="H123" s="98" t="s">
        <v>17</v>
      </c>
      <c r="I123" s="99">
        <v>114.43</v>
      </c>
      <c r="J123" s="99">
        <v>81.540000000000006</v>
      </c>
      <c r="K123" s="99">
        <v>41.31</v>
      </c>
      <c r="L123" s="99"/>
      <c r="M123" s="99">
        <v>6.52</v>
      </c>
      <c r="N123" s="99"/>
    </row>
    <row r="124" spans="2:14" x14ac:dyDescent="0.2">
      <c r="B124" s="145"/>
      <c r="C124" s="146"/>
      <c r="D124" s="146"/>
      <c r="E124" s="146"/>
      <c r="F124" s="146"/>
      <c r="G124" s="147"/>
      <c r="H124" s="98" t="s">
        <v>22</v>
      </c>
      <c r="I124" s="99">
        <v>855.9</v>
      </c>
      <c r="J124" s="99">
        <v>611.54999999999995</v>
      </c>
      <c r="K124" s="99">
        <v>307.68</v>
      </c>
      <c r="L124" s="99"/>
      <c r="M124" s="99">
        <v>26.64</v>
      </c>
      <c r="N124" s="99"/>
    </row>
    <row r="125" spans="2:14" x14ac:dyDescent="0.2">
      <c r="B125" s="145"/>
      <c r="C125" s="146"/>
      <c r="D125" s="146"/>
      <c r="E125" s="146"/>
      <c r="F125" s="146"/>
      <c r="G125" s="147"/>
      <c r="H125" s="98" t="s">
        <v>19</v>
      </c>
      <c r="I125" s="99">
        <v>67.95</v>
      </c>
      <c r="J125" s="99">
        <v>49.47</v>
      </c>
      <c r="K125" s="99">
        <v>25.28</v>
      </c>
      <c r="L125" s="99"/>
      <c r="M125" s="99">
        <v>1.36</v>
      </c>
      <c r="N125" s="99"/>
    </row>
    <row r="126" spans="2:14" x14ac:dyDescent="0.2">
      <c r="B126" s="145"/>
      <c r="C126" s="146"/>
      <c r="D126" s="146"/>
      <c r="E126" s="146"/>
      <c r="F126" s="146"/>
      <c r="G126" s="147"/>
      <c r="H126" s="98" t="s">
        <v>137</v>
      </c>
      <c r="I126" s="99">
        <v>855.9</v>
      </c>
      <c r="J126" s="99">
        <v>611.54999999999995</v>
      </c>
      <c r="K126" s="99">
        <v>307.68</v>
      </c>
      <c r="L126" s="99"/>
      <c r="M126" s="99">
        <v>26.64</v>
      </c>
      <c r="N126" s="99"/>
    </row>
    <row r="127" spans="2:14" x14ac:dyDescent="0.2">
      <c r="B127" s="148"/>
      <c r="C127" s="149"/>
      <c r="D127" s="149"/>
      <c r="E127" s="149"/>
      <c r="F127" s="149"/>
      <c r="G127" s="150"/>
      <c r="H127" s="98" t="s">
        <v>18</v>
      </c>
      <c r="I127" s="99">
        <v>21.74</v>
      </c>
      <c r="J127" s="99">
        <v>16.579999999999998</v>
      </c>
      <c r="K127" s="99">
        <v>8.43</v>
      </c>
      <c r="L127" s="99"/>
      <c r="M127" s="99">
        <v>0.54</v>
      </c>
      <c r="N127" s="99"/>
    </row>
    <row r="128" spans="2:14" x14ac:dyDescent="0.2">
      <c r="B128" s="100" t="s">
        <v>136</v>
      </c>
      <c r="C128" s="97" t="s">
        <v>54</v>
      </c>
      <c r="D128" s="100">
        <v>31</v>
      </c>
      <c r="E128" s="100">
        <v>59</v>
      </c>
      <c r="F128" s="100">
        <v>1</v>
      </c>
      <c r="G128" s="101">
        <v>4.5</v>
      </c>
      <c r="H128" s="102" t="s">
        <v>17</v>
      </c>
      <c r="I128" s="103">
        <v>13.44</v>
      </c>
      <c r="J128" s="103">
        <v>18.52</v>
      </c>
      <c r="K128" s="103">
        <v>3.01</v>
      </c>
      <c r="L128" s="84">
        <f>IFERROR(SUM(I128,J128,K128),"")</f>
        <v>34.97</v>
      </c>
      <c r="M128" s="104">
        <v>52.95</v>
      </c>
      <c r="N128" s="84">
        <f>IFERROR(SUM(L128,M128),"")</f>
        <v>87.92</v>
      </c>
    </row>
    <row r="129" spans="1:14" x14ac:dyDescent="0.2">
      <c r="B129" s="97"/>
      <c r="C129" s="97"/>
      <c r="D129" s="97"/>
      <c r="E129" s="97"/>
      <c r="F129" s="97"/>
      <c r="G129" s="97"/>
      <c r="H129" s="85" t="s">
        <v>55</v>
      </c>
      <c r="I129" s="86">
        <f>IFERROR(I128*I123,"")</f>
        <v>1537.9392</v>
      </c>
      <c r="J129" s="86">
        <f t="shared" ref="J129:K129" si="18">IFERROR(J128*J123,"")</f>
        <v>1510.1208000000001</v>
      </c>
      <c r="K129" s="86">
        <f t="shared" si="18"/>
        <v>124.34309999999999</v>
      </c>
      <c r="L129" s="86">
        <f>IFERROR(SUM(I129,J129,K129),"")</f>
        <v>3172.4031000000004</v>
      </c>
      <c r="M129" s="86">
        <f>IFERROR(M128*M123,"")</f>
        <v>345.23399999999998</v>
      </c>
      <c r="N129" s="86">
        <f>IFERROR(SUM(L129,M129),"")</f>
        <v>3517.6371000000004</v>
      </c>
    </row>
    <row r="130" spans="1:14" x14ac:dyDescent="0.2">
      <c r="B130" s="97"/>
      <c r="C130" s="97"/>
      <c r="D130" s="97"/>
      <c r="E130" s="97"/>
      <c r="F130" s="97"/>
      <c r="G130" s="97"/>
      <c r="H130" s="102" t="s">
        <v>22</v>
      </c>
      <c r="I130" s="103"/>
      <c r="J130" s="103" t="str">
        <f>IFERROR(INDEX(Извещение!$J$7:$T$29,MATCH(CONCATENATE(РАСЧЕТ!B128,"/",РАСЧЕТ!D128,"/",РАСЧЕТ!E128,"/",F128,"/",H130),Извещение!#REF!,0),3),"")</f>
        <v/>
      </c>
      <c r="K130" s="103" t="str">
        <f>IFERROR(INDEX(Извещение!$J$7:$T$29,MATCH(CONCATENATE(РАСЧЕТ!B128,"/",РАСЧЕТ!D128,"/",РАСЧЕТ!E128,"/",F128,"/",H130),Извещение!#REF!,0),4),"")</f>
        <v/>
      </c>
      <c r="L130" s="84">
        <f t="shared" ref="L130:L139" si="19">IFERROR(SUM(I130,J130,K130),"")</f>
        <v>0</v>
      </c>
      <c r="M130" s="104"/>
      <c r="N130" s="84">
        <f t="shared" ref="N130" si="20">IFERROR(SUM(L130,M130),"")</f>
        <v>0</v>
      </c>
    </row>
    <row r="131" spans="1:14" x14ac:dyDescent="0.2">
      <c r="B131" s="97"/>
      <c r="C131" s="97"/>
      <c r="D131" s="97"/>
      <c r="E131" s="97"/>
      <c r="F131" s="97"/>
      <c r="G131" s="97"/>
      <c r="H131" s="85" t="s">
        <v>55</v>
      </c>
      <c r="I131" s="86">
        <f>IFERROR(I130*I124,"")</f>
        <v>0</v>
      </c>
      <c r="J131" s="86" t="str">
        <f t="shared" ref="J131:K131" si="21">IFERROR(J130*J124,"")</f>
        <v/>
      </c>
      <c r="K131" s="86" t="str">
        <f t="shared" si="21"/>
        <v/>
      </c>
      <c r="L131" s="86">
        <f t="shared" si="19"/>
        <v>0</v>
      </c>
      <c r="M131" s="86">
        <f t="shared" ref="M131" si="22">IFERROR(M130*M124,"")</f>
        <v>0</v>
      </c>
      <c r="N131" s="86">
        <f>IFERROR(SUM(L131,M131),"")</f>
        <v>0</v>
      </c>
    </row>
    <row r="132" spans="1:14" x14ac:dyDescent="0.2">
      <c r="B132" s="97"/>
      <c r="C132" s="97"/>
      <c r="D132" s="97"/>
      <c r="E132" s="97"/>
      <c r="F132" s="97"/>
      <c r="G132" s="97"/>
      <c r="H132" s="87" t="s">
        <v>19</v>
      </c>
      <c r="I132" s="104">
        <v>2.68</v>
      </c>
      <c r="J132" s="104">
        <v>7.24</v>
      </c>
      <c r="K132" s="104">
        <v>2.42</v>
      </c>
      <c r="L132" s="84">
        <f t="shared" si="19"/>
        <v>12.34</v>
      </c>
      <c r="M132" s="104">
        <v>11.86</v>
      </c>
      <c r="N132" s="84">
        <f t="shared" ref="N132" si="23">IFERROR(SUM(L132,M132),"")</f>
        <v>24.2</v>
      </c>
    </row>
    <row r="133" spans="1:14" x14ac:dyDescent="0.2">
      <c r="B133" s="97"/>
      <c r="C133" s="97"/>
      <c r="D133" s="97"/>
      <c r="E133" s="97"/>
      <c r="F133" s="97"/>
      <c r="G133" s="97"/>
      <c r="H133" s="85" t="s">
        <v>55</v>
      </c>
      <c r="I133" s="86">
        <f>IFERROR(I132*I125,"")</f>
        <v>182.10600000000002</v>
      </c>
      <c r="J133" s="86">
        <f>IFERROR(J132*J125,"")</f>
        <v>358.1628</v>
      </c>
      <c r="K133" s="86">
        <f>IFERROR(K132*K125,"")</f>
        <v>61.177599999999998</v>
      </c>
      <c r="L133" s="86">
        <f t="shared" si="19"/>
        <v>601.44640000000004</v>
      </c>
      <c r="M133" s="86">
        <f>IFERROR(M132*M125,"")</f>
        <v>16.1296</v>
      </c>
      <c r="N133" s="86">
        <f>IFERROR(SUM(L133,M133),"")</f>
        <v>617.57600000000002</v>
      </c>
    </row>
    <row r="134" spans="1:14" x14ac:dyDescent="0.2">
      <c r="B134" s="97"/>
      <c r="C134" s="97"/>
      <c r="D134" s="97"/>
      <c r="E134" s="97"/>
      <c r="F134" s="97"/>
      <c r="G134" s="97"/>
      <c r="H134" s="87" t="s">
        <v>137</v>
      </c>
      <c r="I134" s="104"/>
      <c r="J134" s="104" t="str">
        <f>IFERROR(INDEX(Извещение!$J$7:$T$29,MATCH(CONCATENATE(РАСЧЕТ!B128,"/",РАСЧЕТ!D128,"/",РАСЧЕТ!E128,"/",F128,"/",H134),Извещение!#REF!,0),3),"")</f>
        <v/>
      </c>
      <c r="K134" s="104" t="str">
        <f>IFERROR(INDEX(Извещение!$J$7:$T$29,MATCH(CONCATENATE(РАСЧЕТ!B128,"/",РАСЧЕТ!D128,"/",РАСЧЕТ!E128,"/",F128,"/",H134),Извещение!#REF!,0),4),"")</f>
        <v/>
      </c>
      <c r="L134" s="84">
        <f t="shared" si="19"/>
        <v>0</v>
      </c>
      <c r="M134" s="104"/>
      <c r="N134" s="84">
        <f t="shared" ref="N134" si="24">IFERROR(SUM(L134,M134),"")</f>
        <v>0</v>
      </c>
    </row>
    <row r="135" spans="1:14" x14ac:dyDescent="0.2">
      <c r="B135" s="97"/>
      <c r="C135" s="97"/>
      <c r="D135" s="97"/>
      <c r="E135" s="97"/>
      <c r="F135" s="97"/>
      <c r="G135" s="97"/>
      <c r="H135" s="85" t="s">
        <v>55</v>
      </c>
      <c r="I135" s="86">
        <f>IFERROR(I134*I126,"")</f>
        <v>0</v>
      </c>
      <c r="J135" s="86" t="str">
        <f>IFERROR(J134*J126,"")</f>
        <v/>
      </c>
      <c r="K135" s="86" t="str">
        <f>IFERROR(K134*K126,"")</f>
        <v/>
      </c>
      <c r="L135" s="86">
        <f t="shared" si="19"/>
        <v>0</v>
      </c>
      <c r="M135" s="86">
        <f>IFERROR(M134*M126,"")</f>
        <v>0</v>
      </c>
      <c r="N135" s="86">
        <f>IFERROR(SUM(L135,M135),"")</f>
        <v>0</v>
      </c>
    </row>
    <row r="136" spans="1:14" x14ac:dyDescent="0.2">
      <c r="B136" s="97"/>
      <c r="C136" s="97"/>
      <c r="D136" s="97"/>
      <c r="E136" s="97"/>
      <c r="F136" s="97"/>
      <c r="G136" s="97"/>
      <c r="H136" s="87" t="s">
        <v>18</v>
      </c>
      <c r="I136" s="104">
        <v>292.45999999999998</v>
      </c>
      <c r="J136" s="104">
        <v>69.2</v>
      </c>
      <c r="K136" s="104">
        <v>4.28</v>
      </c>
      <c r="L136" s="84">
        <f t="shared" si="19"/>
        <v>365.93999999999994</v>
      </c>
      <c r="M136" s="104">
        <v>550.98</v>
      </c>
      <c r="N136" s="84">
        <f t="shared" ref="N136" si="25">IFERROR(SUM(L136,M136),"")</f>
        <v>916.92</v>
      </c>
    </row>
    <row r="137" spans="1:14" x14ac:dyDescent="0.2">
      <c r="B137" s="97"/>
      <c r="C137" s="97"/>
      <c r="D137" s="97"/>
      <c r="E137" s="97"/>
      <c r="F137" s="97"/>
      <c r="G137" s="97"/>
      <c r="H137" s="85" t="s">
        <v>55</v>
      </c>
      <c r="I137" s="86">
        <f>IFERROR(I136*I127,"")</f>
        <v>6358.0803999999989</v>
      </c>
      <c r="J137" s="86">
        <f>IFERROR(J136*J127,"")</f>
        <v>1147.336</v>
      </c>
      <c r="K137" s="86">
        <f>IFERROR(K136*K127,"")</f>
        <v>36.080399999999997</v>
      </c>
      <c r="L137" s="86">
        <f t="shared" si="19"/>
        <v>7541.496799999999</v>
      </c>
      <c r="M137" s="86">
        <f>IFERROR(M136*M127,"")</f>
        <v>297.5292</v>
      </c>
      <c r="N137" s="86">
        <f>IFERROR(SUM(L137,M137),"")</f>
        <v>7839.0259999999989</v>
      </c>
    </row>
    <row r="138" spans="1:14" x14ac:dyDescent="0.2">
      <c r="B138" s="97"/>
      <c r="C138" s="97"/>
      <c r="D138" s="97"/>
      <c r="E138" s="97"/>
      <c r="F138" s="97"/>
      <c r="G138" s="97"/>
      <c r="H138" s="88" t="s">
        <v>56</v>
      </c>
      <c r="I138" s="89">
        <f ca="1">SUM(I128:OFFSET(I138,-1,0))-I139</f>
        <v>308.57999999999993</v>
      </c>
      <c r="J138" s="89">
        <f ca="1">SUM(J128:OFFSET(J138,-1,0))-J139</f>
        <v>94.960000000000036</v>
      </c>
      <c r="K138" s="89">
        <f ca="1">SUM(K128:OFFSET(K138,-1,0))-K139</f>
        <v>9.710000000000008</v>
      </c>
      <c r="L138" s="89">
        <f t="shared" ca="1" si="19"/>
        <v>413.25</v>
      </c>
      <c r="M138" s="89">
        <f ca="1">SUM(M128:OFFSET(M138,-1,0))-M139</f>
        <v>615.79000000000008</v>
      </c>
      <c r="N138" s="89">
        <f t="shared" ref="N138" ca="1" si="26">IFERROR(SUM(L138,M138),"")</f>
        <v>1029.04</v>
      </c>
    </row>
    <row r="139" spans="1:14" x14ac:dyDescent="0.2">
      <c r="B139" s="97"/>
      <c r="C139" s="97"/>
      <c r="D139" s="97"/>
      <c r="E139" s="97"/>
      <c r="F139" s="97"/>
      <c r="G139" s="97"/>
      <c r="H139" s="88" t="s">
        <v>71</v>
      </c>
      <c r="I139" s="89">
        <f>SUMIF(H128:H137,"стоимость",I128:I137)</f>
        <v>8078.1255999999994</v>
      </c>
      <c r="J139" s="89">
        <f>SUMIF(H128:H137,"стоимость",J128:J137)</f>
        <v>3015.6196</v>
      </c>
      <c r="K139" s="89">
        <f>SUMIF(H128:H137,"стоимость",K128:K137)</f>
        <v>221.60109999999997</v>
      </c>
      <c r="L139" s="89">
        <f t="shared" si="19"/>
        <v>11315.346299999999</v>
      </c>
      <c r="M139" s="89">
        <f>SUMIF(H128:H137,"стоимость",M128:M137)</f>
        <v>658.89279999999997</v>
      </c>
      <c r="N139" s="89">
        <f>IFERROR(SUM(L139,M139),"")</f>
        <v>11974.239099999999</v>
      </c>
    </row>
    <row r="140" spans="1:14" x14ac:dyDescent="0.2">
      <c r="B140" s="105"/>
      <c r="C140" s="105"/>
      <c r="D140" s="105"/>
      <c r="E140" s="105"/>
      <c r="F140" s="105"/>
      <c r="G140" s="106"/>
      <c r="H140" s="90"/>
      <c r="I140" s="90"/>
      <c r="J140" s="90"/>
      <c r="K140" s="90"/>
      <c r="L140" s="91"/>
      <c r="M140" s="90"/>
      <c r="N140" s="90"/>
    </row>
    <row r="141" spans="1:14" x14ac:dyDescent="0.2">
      <c r="B141" s="141" t="s">
        <v>57</v>
      </c>
      <c r="C141" s="141"/>
      <c r="D141" s="141"/>
      <c r="E141" s="141"/>
      <c r="F141" s="113"/>
      <c r="G141" s="82"/>
      <c r="H141" s="82"/>
      <c r="I141" s="82"/>
      <c r="J141" s="90"/>
      <c r="K141" s="90"/>
      <c r="L141" s="91"/>
      <c r="M141" s="90"/>
      <c r="N141" s="90"/>
    </row>
    <row r="142" spans="1:14" x14ac:dyDescent="0.2">
      <c r="A142" s="2"/>
      <c r="B142" s="130" t="s">
        <v>102</v>
      </c>
      <c r="C142" s="130"/>
      <c r="D142" s="130"/>
      <c r="E142" s="130"/>
      <c r="F142" s="130"/>
      <c r="G142" s="130"/>
      <c r="H142" s="130"/>
      <c r="I142" s="130"/>
      <c r="J142" s="90"/>
      <c r="K142" s="90"/>
      <c r="L142" s="91"/>
      <c r="M142" s="90"/>
      <c r="N142" s="90"/>
    </row>
    <row r="143" spans="1:14" x14ac:dyDescent="0.2">
      <c r="B143" s="130" t="s">
        <v>58</v>
      </c>
      <c r="C143" s="130"/>
      <c r="D143" s="130"/>
      <c r="E143" s="130"/>
      <c r="F143" s="130"/>
      <c r="G143" s="130"/>
      <c r="H143" s="130"/>
      <c r="I143" s="130"/>
      <c r="J143" s="90"/>
      <c r="K143" s="90"/>
      <c r="L143" s="91"/>
      <c r="M143" s="90"/>
      <c r="N143" s="90"/>
    </row>
    <row r="144" spans="1:14" x14ac:dyDescent="0.2">
      <c r="B144" s="130" t="s">
        <v>59</v>
      </c>
      <c r="C144" s="130"/>
      <c r="D144" s="130"/>
      <c r="E144" s="130"/>
      <c r="F144" s="130"/>
      <c r="G144" s="130"/>
      <c r="H144" s="130"/>
      <c r="I144" s="130"/>
      <c r="J144" s="90"/>
      <c r="K144" s="90"/>
      <c r="L144" s="91"/>
      <c r="M144" s="90"/>
      <c r="N144" s="90"/>
    </row>
    <row r="145" spans="2:14" x14ac:dyDescent="0.2">
      <c r="B145" s="130" t="s">
        <v>60</v>
      </c>
      <c r="C145" s="130"/>
      <c r="D145" s="130"/>
      <c r="E145" s="130"/>
      <c r="F145" s="130"/>
      <c r="G145" s="130"/>
      <c r="H145" s="130"/>
      <c r="I145" s="130"/>
      <c r="J145" s="90"/>
      <c r="K145" s="90"/>
      <c r="L145" s="91"/>
      <c r="M145" s="90"/>
      <c r="N145" s="90"/>
    </row>
    <row r="146" spans="2:14" x14ac:dyDescent="0.2">
      <c r="B146" s="130" t="s">
        <v>61</v>
      </c>
      <c r="C146" s="130"/>
      <c r="D146" s="130"/>
      <c r="E146" s="130"/>
      <c r="F146" s="130"/>
      <c r="G146" s="130"/>
      <c r="H146" s="130"/>
      <c r="I146" s="130"/>
      <c r="J146" s="82"/>
      <c r="K146" s="82"/>
      <c r="L146" s="82"/>
      <c r="M146" s="82"/>
      <c r="N146" s="82"/>
    </row>
    <row r="147" spans="2:14" x14ac:dyDescent="0.2">
      <c r="B147" s="130" t="s">
        <v>62</v>
      </c>
      <c r="C147" s="130"/>
      <c r="D147" s="130"/>
      <c r="E147" s="130"/>
      <c r="F147" s="130"/>
      <c r="G147" s="130"/>
      <c r="H147" s="130"/>
      <c r="I147" s="130"/>
      <c r="J147" s="82"/>
      <c r="K147" s="82"/>
      <c r="L147" s="82"/>
      <c r="M147" s="82"/>
      <c r="N147" s="82"/>
    </row>
    <row r="148" spans="2:14" x14ac:dyDescent="0.2">
      <c r="B148" s="130" t="s">
        <v>63</v>
      </c>
      <c r="C148" s="130"/>
      <c r="D148" s="130"/>
      <c r="E148" s="130"/>
      <c r="F148" s="130"/>
      <c r="G148" s="130"/>
      <c r="H148" s="130"/>
      <c r="I148" s="130"/>
      <c r="J148" s="82"/>
      <c r="K148" s="82"/>
      <c r="L148" s="82"/>
      <c r="M148" s="82"/>
      <c r="N148" s="82"/>
    </row>
    <row r="149" spans="2:14" x14ac:dyDescent="0.2">
      <c r="B149" s="130" t="s">
        <v>64</v>
      </c>
      <c r="C149" s="130"/>
      <c r="D149" s="130"/>
      <c r="E149" s="130"/>
      <c r="F149" s="130"/>
      <c r="G149" s="130"/>
      <c r="H149" s="130"/>
      <c r="I149" s="130"/>
      <c r="J149" s="82"/>
      <c r="K149" s="82"/>
      <c r="L149" s="82"/>
      <c r="M149" s="82"/>
      <c r="N149" s="82"/>
    </row>
    <row r="150" spans="2:14" x14ac:dyDescent="0.2">
      <c r="B150" s="112"/>
      <c r="C150" s="112"/>
      <c r="D150" s="112"/>
      <c r="E150" s="112"/>
      <c r="F150" s="112"/>
      <c r="G150" s="112"/>
      <c r="H150" s="112"/>
      <c r="I150" s="112"/>
      <c r="J150" s="82"/>
      <c r="K150" s="82"/>
      <c r="L150" s="82"/>
      <c r="M150" s="82"/>
      <c r="N150" s="82"/>
    </row>
    <row r="151" spans="2:14" x14ac:dyDescent="0.2">
      <c r="B151" s="82" t="s">
        <v>65</v>
      </c>
      <c r="C151" s="82"/>
      <c r="D151" s="82"/>
      <c r="E151" s="82"/>
      <c r="F151" s="82"/>
      <c r="G151" s="82"/>
      <c r="H151" s="82"/>
      <c r="I151" s="82"/>
      <c r="J151" s="82" t="s">
        <v>66</v>
      </c>
      <c r="K151" s="82"/>
      <c r="L151" s="82"/>
      <c r="M151" s="82"/>
      <c r="N151" s="82"/>
    </row>
    <row r="152" spans="2:14" x14ac:dyDescent="0.2">
      <c r="B152" s="109" t="s">
        <v>101</v>
      </c>
      <c r="C152" s="109"/>
      <c r="D152" s="82"/>
      <c r="E152" s="82"/>
      <c r="F152" s="82"/>
      <c r="G152" s="82"/>
      <c r="H152" s="82"/>
      <c r="I152" s="82"/>
      <c r="J152" s="109"/>
      <c r="K152" s="109"/>
      <c r="L152" s="109"/>
      <c r="M152" s="82"/>
      <c r="N152" s="82"/>
    </row>
    <row r="153" spans="2:14" x14ac:dyDescent="0.2">
      <c r="B153" s="93" t="s">
        <v>67</v>
      </c>
      <c r="C153" s="82"/>
      <c r="D153" s="82"/>
      <c r="E153" s="82"/>
      <c r="F153" s="82"/>
      <c r="G153" s="82"/>
      <c r="H153" s="82"/>
      <c r="I153" s="82"/>
      <c r="J153" s="82" t="s">
        <v>67</v>
      </c>
      <c r="K153" s="82"/>
      <c r="L153" s="82"/>
      <c r="M153" s="82"/>
      <c r="N153" s="82"/>
    </row>
    <row r="154" spans="2:14" x14ac:dyDescent="0.2">
      <c r="B154" s="82"/>
      <c r="C154" s="82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</row>
    <row r="155" spans="2:14" x14ac:dyDescent="0.2">
      <c r="B155" s="109"/>
      <c r="C155" s="109"/>
      <c r="D155" s="82"/>
      <c r="E155" s="82"/>
      <c r="F155" s="82"/>
      <c r="G155" s="82"/>
      <c r="H155" s="82"/>
      <c r="I155" s="82"/>
      <c r="J155" s="109"/>
      <c r="K155" s="109"/>
      <c r="L155" s="109"/>
      <c r="M155" s="82"/>
      <c r="N155" s="82"/>
    </row>
    <row r="156" spans="2:14" x14ac:dyDescent="0.2">
      <c r="B156" s="94" t="s">
        <v>68</v>
      </c>
      <c r="C156" s="82"/>
      <c r="D156" s="82"/>
      <c r="E156" s="82"/>
      <c r="F156" s="82"/>
      <c r="G156" s="82"/>
      <c r="H156" s="82"/>
      <c r="I156" s="82"/>
      <c r="J156" s="151" t="s">
        <v>68</v>
      </c>
      <c r="K156" s="151"/>
      <c r="L156" s="151"/>
      <c r="M156" s="82"/>
      <c r="N156" s="82"/>
    </row>
    <row r="157" spans="2:14" x14ac:dyDescent="0.2">
      <c r="B157" s="82"/>
      <c r="C157" s="82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</row>
    <row r="158" spans="2:14" x14ac:dyDescent="0.2">
      <c r="B158" s="112" t="s">
        <v>69</v>
      </c>
      <c r="C158" s="82"/>
      <c r="D158" s="82"/>
      <c r="E158" s="82"/>
      <c r="F158" s="82"/>
      <c r="G158" s="82"/>
      <c r="H158" s="82"/>
      <c r="I158" s="82"/>
      <c r="J158" s="82" t="s">
        <v>69</v>
      </c>
      <c r="K158" s="82"/>
      <c r="L158" s="82"/>
      <c r="M158" s="82"/>
      <c r="N158" s="82"/>
    </row>
    <row r="161" spans="2:14" x14ac:dyDescent="0.2">
      <c r="B161" s="82"/>
      <c r="C161" s="82"/>
      <c r="D161" s="82"/>
      <c r="E161" s="82"/>
      <c r="F161" s="82"/>
      <c r="G161" s="82"/>
      <c r="H161" s="82"/>
      <c r="I161" s="82"/>
      <c r="J161" s="82"/>
      <c r="K161" s="82"/>
      <c r="M161" s="82"/>
      <c r="N161" s="115" t="s">
        <v>34</v>
      </c>
    </row>
    <row r="162" spans="2:14" x14ac:dyDescent="0.2">
      <c r="B162" s="82"/>
      <c r="C162" s="82"/>
      <c r="D162" s="82"/>
      <c r="E162" s="82"/>
      <c r="F162" s="82"/>
      <c r="G162" s="82"/>
      <c r="H162" s="82"/>
      <c r="I162" s="82"/>
      <c r="J162" s="82"/>
      <c r="K162" s="82"/>
      <c r="M162" s="82"/>
      <c r="N162" s="115" t="s">
        <v>35</v>
      </c>
    </row>
    <row r="163" spans="2:14" x14ac:dyDescent="0.2">
      <c r="B163" s="82"/>
      <c r="C163" s="82"/>
      <c r="D163" s="82"/>
      <c r="E163" s="82"/>
      <c r="F163" s="82"/>
      <c r="G163" s="82"/>
      <c r="H163" s="82"/>
      <c r="I163" s="82"/>
      <c r="J163" s="82"/>
      <c r="K163" s="82"/>
      <c r="M163" s="82"/>
      <c r="N163" s="115" t="s">
        <v>36</v>
      </c>
    </row>
    <row r="164" spans="2:14" x14ac:dyDescent="0.2">
      <c r="B164" s="82"/>
      <c r="C164" s="82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</row>
    <row r="165" spans="2:14" x14ac:dyDescent="0.2">
      <c r="B165" s="82"/>
      <c r="C165" s="131" t="s">
        <v>37</v>
      </c>
      <c r="D165" s="131"/>
      <c r="E165" s="131"/>
      <c r="F165" s="131"/>
      <c r="G165" s="131"/>
      <c r="H165" s="131"/>
      <c r="I165" s="131"/>
      <c r="J165" s="131"/>
      <c r="K165" s="131"/>
      <c r="L165" s="131"/>
      <c r="M165" s="82"/>
      <c r="N165" s="82"/>
    </row>
    <row r="166" spans="2:14" x14ac:dyDescent="0.2">
      <c r="B166" s="82"/>
      <c r="C166" s="131" t="s">
        <v>38</v>
      </c>
      <c r="D166" s="131"/>
      <c r="E166" s="131"/>
      <c r="F166" s="131"/>
      <c r="G166" s="131"/>
      <c r="H166" s="131"/>
      <c r="I166" s="131"/>
      <c r="J166" s="131"/>
      <c r="K166" s="131"/>
      <c r="L166" s="131"/>
      <c r="M166" s="82"/>
      <c r="N166" s="82"/>
    </row>
    <row r="167" spans="2:14" x14ac:dyDescent="0.2">
      <c r="B167" s="82" t="s">
        <v>39</v>
      </c>
      <c r="C167" s="114"/>
      <c r="D167" s="114"/>
      <c r="E167" s="114"/>
      <c r="F167" s="114"/>
      <c r="G167" s="114"/>
      <c r="H167" s="114"/>
      <c r="I167" s="114"/>
      <c r="J167" s="114"/>
      <c r="K167" s="114"/>
      <c r="L167" s="131" t="s">
        <v>40</v>
      </c>
      <c r="M167" s="131"/>
      <c r="N167" s="131"/>
    </row>
    <row r="168" spans="2:14" x14ac:dyDescent="0.2">
      <c r="B168" s="82"/>
      <c r="C168" s="114"/>
      <c r="D168" s="114"/>
      <c r="E168" s="114"/>
      <c r="F168" s="114"/>
      <c r="G168" s="114"/>
      <c r="H168" s="114"/>
      <c r="I168" s="114"/>
      <c r="J168" s="114"/>
      <c r="K168" s="114"/>
      <c r="L168" s="114"/>
      <c r="M168" s="114"/>
      <c r="N168" s="114"/>
    </row>
    <row r="169" spans="2:14" x14ac:dyDescent="0.2">
      <c r="B169" s="82" t="s">
        <v>41</v>
      </c>
      <c r="C169" s="114"/>
      <c r="D169" s="114"/>
      <c r="E169" s="114"/>
      <c r="F169" s="114"/>
      <c r="G169" s="114"/>
      <c r="H169" s="114"/>
      <c r="I169" s="114"/>
      <c r="J169" s="114"/>
      <c r="K169" s="114"/>
      <c r="L169" s="114"/>
      <c r="M169" s="114"/>
      <c r="N169" s="114"/>
    </row>
    <row r="170" spans="2:14" x14ac:dyDescent="0.2">
      <c r="B170" s="82" t="s">
        <v>42</v>
      </c>
      <c r="C170" s="114"/>
      <c r="D170" s="114"/>
      <c r="E170" s="114"/>
      <c r="F170" s="114"/>
      <c r="G170" s="114"/>
      <c r="H170" s="114"/>
      <c r="I170" s="114"/>
      <c r="J170" s="114"/>
      <c r="K170" s="114"/>
      <c r="L170" s="114"/>
      <c r="M170" s="114"/>
      <c r="N170" s="114"/>
    </row>
    <row r="171" spans="2:14" x14ac:dyDescent="0.2">
      <c r="B171" s="82" t="s">
        <v>148</v>
      </c>
      <c r="C171" s="114"/>
      <c r="D171" s="114"/>
      <c r="E171" s="114"/>
      <c r="F171" s="114"/>
      <c r="G171" s="114"/>
      <c r="H171" s="114"/>
      <c r="I171" s="114"/>
      <c r="J171" s="114"/>
      <c r="K171" s="114"/>
      <c r="L171" s="114"/>
      <c r="M171" s="114"/>
      <c r="N171" s="114"/>
    </row>
    <row r="172" spans="2:14" x14ac:dyDescent="0.2">
      <c r="B172" s="82"/>
      <c r="C172" s="114"/>
      <c r="D172" s="114"/>
      <c r="E172" s="114"/>
      <c r="F172" s="114"/>
      <c r="G172" s="114"/>
      <c r="H172" s="114"/>
      <c r="I172" s="114"/>
      <c r="J172" s="114"/>
      <c r="K172" s="114"/>
      <c r="L172" s="114"/>
      <c r="M172" s="114"/>
      <c r="N172" s="114"/>
    </row>
    <row r="173" spans="2:14" x14ac:dyDescent="0.2">
      <c r="B173" s="82"/>
      <c r="C173" s="82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</row>
    <row r="174" spans="2:14" x14ac:dyDescent="0.2">
      <c r="B174" s="132" t="s">
        <v>24</v>
      </c>
      <c r="C174" s="134" t="s">
        <v>43</v>
      </c>
      <c r="D174" s="136" t="s">
        <v>44</v>
      </c>
      <c r="E174" s="136" t="s">
        <v>45</v>
      </c>
      <c r="F174" s="136" t="s">
        <v>70</v>
      </c>
      <c r="G174" s="136" t="s">
        <v>46</v>
      </c>
      <c r="H174" s="136" t="s">
        <v>8</v>
      </c>
      <c r="I174" s="137" t="s">
        <v>47</v>
      </c>
      <c r="J174" s="137"/>
      <c r="K174" s="137"/>
      <c r="L174" s="137"/>
      <c r="M174" s="138" t="s">
        <v>48</v>
      </c>
      <c r="N174" s="139" t="s">
        <v>49</v>
      </c>
    </row>
    <row r="175" spans="2:14" x14ac:dyDescent="0.2">
      <c r="B175" s="133"/>
      <c r="C175" s="135"/>
      <c r="D175" s="136"/>
      <c r="E175" s="136"/>
      <c r="F175" s="136"/>
      <c r="G175" s="136"/>
      <c r="H175" s="136"/>
      <c r="I175" s="97" t="s">
        <v>50</v>
      </c>
      <c r="J175" s="97" t="s">
        <v>51</v>
      </c>
      <c r="K175" s="97" t="s">
        <v>52</v>
      </c>
      <c r="L175" s="97" t="s">
        <v>53</v>
      </c>
      <c r="M175" s="138"/>
      <c r="N175" s="140"/>
    </row>
    <row r="176" spans="2:14" x14ac:dyDescent="0.2">
      <c r="B176" s="142" t="s">
        <v>147</v>
      </c>
      <c r="C176" s="143"/>
      <c r="D176" s="143"/>
      <c r="E176" s="143"/>
      <c r="F176" s="143"/>
      <c r="G176" s="144"/>
      <c r="H176" s="98" t="s">
        <v>17</v>
      </c>
      <c r="I176" s="99">
        <v>114.43</v>
      </c>
      <c r="J176" s="99">
        <v>81.540000000000006</v>
      </c>
      <c r="K176" s="99">
        <v>41.31</v>
      </c>
      <c r="L176" s="99"/>
      <c r="M176" s="99">
        <v>6.52</v>
      </c>
      <c r="N176" s="99"/>
    </row>
    <row r="177" spans="2:14" x14ac:dyDescent="0.2">
      <c r="B177" s="145"/>
      <c r="C177" s="146"/>
      <c r="D177" s="146"/>
      <c r="E177" s="146"/>
      <c r="F177" s="146"/>
      <c r="G177" s="147"/>
      <c r="H177" s="98" t="s">
        <v>22</v>
      </c>
      <c r="I177" s="99">
        <v>855.9</v>
      </c>
      <c r="J177" s="99">
        <v>611.54999999999995</v>
      </c>
      <c r="K177" s="99">
        <v>307.68</v>
      </c>
      <c r="L177" s="99"/>
      <c r="M177" s="99">
        <v>26.64</v>
      </c>
      <c r="N177" s="99"/>
    </row>
    <row r="178" spans="2:14" x14ac:dyDescent="0.2">
      <c r="B178" s="145"/>
      <c r="C178" s="146"/>
      <c r="D178" s="146"/>
      <c r="E178" s="146"/>
      <c r="F178" s="146"/>
      <c r="G178" s="147"/>
      <c r="H178" s="98" t="s">
        <v>19</v>
      </c>
      <c r="I178" s="99">
        <v>67.95</v>
      </c>
      <c r="J178" s="99">
        <v>49.47</v>
      </c>
      <c r="K178" s="99">
        <v>25.28</v>
      </c>
      <c r="L178" s="99"/>
      <c r="M178" s="99">
        <v>1.36</v>
      </c>
      <c r="N178" s="99"/>
    </row>
    <row r="179" spans="2:14" x14ac:dyDescent="0.2">
      <c r="B179" s="145"/>
      <c r="C179" s="146"/>
      <c r="D179" s="146"/>
      <c r="E179" s="146"/>
      <c r="F179" s="146"/>
      <c r="G179" s="147"/>
      <c r="H179" s="98" t="s">
        <v>137</v>
      </c>
      <c r="I179" s="99">
        <v>855.9</v>
      </c>
      <c r="J179" s="99">
        <v>611.54999999999995</v>
      </c>
      <c r="K179" s="99">
        <v>307.68</v>
      </c>
      <c r="L179" s="99"/>
      <c r="M179" s="99">
        <v>26.64</v>
      </c>
      <c r="N179" s="99"/>
    </row>
    <row r="180" spans="2:14" x14ac:dyDescent="0.2">
      <c r="B180" s="148"/>
      <c r="C180" s="149"/>
      <c r="D180" s="149"/>
      <c r="E180" s="149"/>
      <c r="F180" s="149"/>
      <c r="G180" s="150"/>
      <c r="H180" s="98" t="s">
        <v>18</v>
      </c>
      <c r="I180" s="99">
        <v>21.74</v>
      </c>
      <c r="J180" s="99">
        <v>16.579999999999998</v>
      </c>
      <c r="K180" s="99">
        <v>8.43</v>
      </c>
      <c r="L180" s="99"/>
      <c r="M180" s="99">
        <v>0.54</v>
      </c>
      <c r="N180" s="99"/>
    </row>
    <row r="181" spans="2:14" x14ac:dyDescent="0.2">
      <c r="B181" s="100" t="s">
        <v>136</v>
      </c>
      <c r="C181" s="97" t="s">
        <v>54</v>
      </c>
      <c r="D181" s="100">
        <v>50</v>
      </c>
      <c r="E181" s="100">
        <v>19</v>
      </c>
      <c r="F181" s="100">
        <v>1</v>
      </c>
      <c r="G181" s="101">
        <v>0.5</v>
      </c>
      <c r="H181" s="102" t="s">
        <v>17</v>
      </c>
      <c r="I181" s="103">
        <v>1.74</v>
      </c>
      <c r="J181" s="103">
        <v>7.43</v>
      </c>
      <c r="K181" s="103">
        <v>0.45</v>
      </c>
      <c r="L181" s="84">
        <f>IFERROR(SUM(I181,J181,K181),"")</f>
        <v>9.6199999999999992</v>
      </c>
      <c r="M181" s="104">
        <v>12.84</v>
      </c>
      <c r="N181" s="84">
        <f>IFERROR(SUM(L181,M181),"")</f>
        <v>22.46</v>
      </c>
    </row>
    <row r="182" spans="2:14" x14ac:dyDescent="0.2">
      <c r="B182" s="97"/>
      <c r="C182" s="97"/>
      <c r="D182" s="97"/>
      <c r="E182" s="97"/>
      <c r="F182" s="97"/>
      <c r="G182" s="97"/>
      <c r="H182" s="85" t="s">
        <v>55</v>
      </c>
      <c r="I182" s="86">
        <f>IFERROR(I181*I176,"")</f>
        <v>199.10820000000001</v>
      </c>
      <c r="J182" s="86">
        <f t="shared" ref="J182:K182" si="27">IFERROR(J181*J176,"")</f>
        <v>605.84220000000005</v>
      </c>
      <c r="K182" s="86">
        <f t="shared" si="27"/>
        <v>18.589500000000001</v>
      </c>
      <c r="L182" s="86">
        <f>IFERROR(SUM(I182,J182,K182),"")</f>
        <v>823.5399000000001</v>
      </c>
      <c r="M182" s="86">
        <f>IFERROR(M181*M176,"")</f>
        <v>83.716799999999992</v>
      </c>
      <c r="N182" s="86">
        <f>IFERROR(SUM(L182,M182),"")</f>
        <v>907.25670000000014</v>
      </c>
    </row>
    <row r="183" spans="2:14" x14ac:dyDescent="0.2">
      <c r="B183" s="97"/>
      <c r="C183" s="97"/>
      <c r="D183" s="97"/>
      <c r="E183" s="97"/>
      <c r="F183" s="97"/>
      <c r="G183" s="97"/>
      <c r="H183" s="102" t="s">
        <v>22</v>
      </c>
      <c r="I183" s="103"/>
      <c r="J183" s="103" t="str">
        <f>IFERROR(INDEX(Извещение!$J$7:$T$29,MATCH(CONCATENATE(РАСЧЕТ!B181,"/",РАСЧЕТ!D181,"/",РАСЧЕТ!E181,"/",F181,"/",H183),Извещение!#REF!,0),3),"")</f>
        <v/>
      </c>
      <c r="K183" s="103" t="str">
        <f>IFERROR(INDEX(Извещение!$J$7:$T$29,MATCH(CONCATENATE(РАСЧЕТ!B181,"/",РАСЧЕТ!D181,"/",РАСЧЕТ!E181,"/",F181,"/",H183),Извещение!#REF!,0),4),"")</f>
        <v/>
      </c>
      <c r="L183" s="84">
        <f t="shared" ref="L183:L192" si="28">IFERROR(SUM(I183,J183,K183),"")</f>
        <v>0</v>
      </c>
      <c r="M183" s="104"/>
      <c r="N183" s="84">
        <f t="shared" ref="N183" si="29">IFERROR(SUM(L183,M183),"")</f>
        <v>0</v>
      </c>
    </row>
    <row r="184" spans="2:14" x14ac:dyDescent="0.2">
      <c r="B184" s="97"/>
      <c r="C184" s="97"/>
      <c r="D184" s="97"/>
      <c r="E184" s="97"/>
      <c r="F184" s="97"/>
      <c r="G184" s="97"/>
      <c r="H184" s="85" t="s">
        <v>55</v>
      </c>
      <c r="I184" s="86">
        <f>IFERROR(I183*I177,"")</f>
        <v>0</v>
      </c>
      <c r="J184" s="86" t="str">
        <f t="shared" ref="J184:K184" si="30">IFERROR(J183*J177,"")</f>
        <v/>
      </c>
      <c r="K184" s="86" t="str">
        <f t="shared" si="30"/>
        <v/>
      </c>
      <c r="L184" s="86">
        <f t="shared" si="28"/>
        <v>0</v>
      </c>
      <c r="M184" s="86">
        <f t="shared" ref="M184" si="31">IFERROR(M183*M177,"")</f>
        <v>0</v>
      </c>
      <c r="N184" s="86">
        <f>IFERROR(SUM(L184,M184),"")</f>
        <v>0</v>
      </c>
    </row>
    <row r="185" spans="2:14" x14ac:dyDescent="0.2">
      <c r="B185" s="97"/>
      <c r="C185" s="97"/>
      <c r="D185" s="97"/>
      <c r="E185" s="97"/>
      <c r="F185" s="97"/>
      <c r="G185" s="97"/>
      <c r="H185" s="87" t="s">
        <v>19</v>
      </c>
      <c r="I185" s="104">
        <v>0.6</v>
      </c>
      <c r="J185" s="104">
        <v>4.05</v>
      </c>
      <c r="K185" s="104">
        <v>0.3</v>
      </c>
      <c r="L185" s="84">
        <f t="shared" si="28"/>
        <v>4.9499999999999993</v>
      </c>
      <c r="M185" s="104">
        <v>5.93</v>
      </c>
      <c r="N185" s="84">
        <f t="shared" ref="N185" si="32">IFERROR(SUM(L185,M185),"")</f>
        <v>10.879999999999999</v>
      </c>
    </row>
    <row r="186" spans="2:14" x14ac:dyDescent="0.2">
      <c r="B186" s="97"/>
      <c r="C186" s="97"/>
      <c r="D186" s="97"/>
      <c r="E186" s="97"/>
      <c r="F186" s="97"/>
      <c r="G186" s="97"/>
      <c r="H186" s="85" t="s">
        <v>55</v>
      </c>
      <c r="I186" s="86">
        <f>IFERROR(I185*I178,"")</f>
        <v>40.770000000000003</v>
      </c>
      <c r="J186" s="86">
        <f>IFERROR(J185*J178,"")</f>
        <v>200.3535</v>
      </c>
      <c r="K186" s="86">
        <f>IFERROR(K185*K178,"")</f>
        <v>7.5839999999999996</v>
      </c>
      <c r="L186" s="86">
        <f t="shared" si="28"/>
        <v>248.70750000000001</v>
      </c>
      <c r="M186" s="86">
        <f>IFERROR(M185*M178,"")</f>
        <v>8.0648</v>
      </c>
      <c r="N186" s="86">
        <f>IFERROR(SUM(L186,M186),"")</f>
        <v>256.77230000000003</v>
      </c>
    </row>
    <row r="187" spans="2:14" x14ac:dyDescent="0.2">
      <c r="B187" s="97"/>
      <c r="C187" s="97"/>
      <c r="D187" s="97"/>
      <c r="E187" s="97"/>
      <c r="F187" s="97"/>
      <c r="G187" s="97"/>
      <c r="H187" s="87" t="s">
        <v>137</v>
      </c>
      <c r="I187" s="104"/>
      <c r="J187" s="104" t="str">
        <f>IFERROR(INDEX(Извещение!$J$7:$T$29,MATCH(CONCATENATE(РАСЧЕТ!B181,"/",РАСЧЕТ!D181,"/",РАСЧЕТ!E181,"/",F181,"/",H187),Извещение!#REF!,0),3),"")</f>
        <v/>
      </c>
      <c r="K187" s="104" t="str">
        <f>IFERROR(INDEX(Извещение!$J$7:$T$29,MATCH(CONCATENATE(РАСЧЕТ!B181,"/",РАСЧЕТ!D181,"/",РАСЧЕТ!E181,"/",F181,"/",H187),Извещение!#REF!,0),4),"")</f>
        <v/>
      </c>
      <c r="L187" s="84">
        <f t="shared" si="28"/>
        <v>0</v>
      </c>
      <c r="M187" s="104"/>
      <c r="N187" s="84">
        <f t="shared" ref="N187" si="33">IFERROR(SUM(L187,M187),"")</f>
        <v>0</v>
      </c>
    </row>
    <row r="188" spans="2:14" x14ac:dyDescent="0.2">
      <c r="B188" s="97"/>
      <c r="C188" s="97"/>
      <c r="D188" s="97"/>
      <c r="E188" s="97"/>
      <c r="F188" s="97"/>
      <c r="G188" s="97"/>
      <c r="H188" s="85" t="s">
        <v>55</v>
      </c>
      <c r="I188" s="86">
        <f>IFERROR(I187*I179,"")</f>
        <v>0</v>
      </c>
      <c r="J188" s="86" t="str">
        <f>IFERROR(J187*J179,"")</f>
        <v/>
      </c>
      <c r="K188" s="86" t="str">
        <f>IFERROR(K187*K179,"")</f>
        <v/>
      </c>
      <c r="L188" s="86">
        <f t="shared" si="28"/>
        <v>0</v>
      </c>
      <c r="M188" s="86">
        <f>IFERROR(M187*M179,"")</f>
        <v>0</v>
      </c>
      <c r="N188" s="86">
        <f>IFERROR(SUM(L188,M188),"")</f>
        <v>0</v>
      </c>
    </row>
    <row r="189" spans="2:14" x14ac:dyDescent="0.2">
      <c r="B189" s="97"/>
      <c r="C189" s="97"/>
      <c r="D189" s="97"/>
      <c r="E189" s="97"/>
      <c r="F189" s="97"/>
      <c r="G189" s="97"/>
      <c r="H189" s="87" t="s">
        <v>18</v>
      </c>
      <c r="I189" s="104">
        <v>12.19</v>
      </c>
      <c r="J189" s="104">
        <v>16.649999999999999</v>
      </c>
      <c r="K189" s="104"/>
      <c r="L189" s="84">
        <f t="shared" si="28"/>
        <v>28.839999999999996</v>
      </c>
      <c r="M189" s="104">
        <v>44.41</v>
      </c>
      <c r="N189" s="84">
        <f t="shared" ref="N189" si="34">IFERROR(SUM(L189,M189),"")</f>
        <v>73.25</v>
      </c>
    </row>
    <row r="190" spans="2:14" x14ac:dyDescent="0.2">
      <c r="B190" s="97"/>
      <c r="C190" s="97"/>
      <c r="D190" s="97"/>
      <c r="E190" s="97"/>
      <c r="F190" s="97"/>
      <c r="G190" s="97"/>
      <c r="H190" s="85" t="s">
        <v>55</v>
      </c>
      <c r="I190" s="86">
        <f>IFERROR(I189*I180,"")</f>
        <v>265.01059999999995</v>
      </c>
      <c r="J190" s="86">
        <f>IFERROR(J189*J180,"")</f>
        <v>276.05699999999996</v>
      </c>
      <c r="K190" s="86">
        <f>IFERROR(K189*K180,"")</f>
        <v>0</v>
      </c>
      <c r="L190" s="86">
        <f t="shared" si="28"/>
        <v>541.06759999999986</v>
      </c>
      <c r="M190" s="86">
        <f>IFERROR(M189*M180,"")</f>
        <v>23.981400000000001</v>
      </c>
      <c r="N190" s="86">
        <f>IFERROR(SUM(L190,M190),"")</f>
        <v>565.04899999999986</v>
      </c>
    </row>
    <row r="191" spans="2:14" x14ac:dyDescent="0.2">
      <c r="B191" s="97"/>
      <c r="C191" s="97"/>
      <c r="D191" s="97"/>
      <c r="E191" s="97"/>
      <c r="F191" s="97"/>
      <c r="G191" s="97"/>
      <c r="H191" s="88" t="s">
        <v>56</v>
      </c>
      <c r="I191" s="89">
        <f ca="1">SUM(I181:OFFSET(I191,-1,0))-I192</f>
        <v>14.529999999999973</v>
      </c>
      <c r="J191" s="89">
        <f ca="1">SUM(J181:OFFSET(J191,-1,0))-J192</f>
        <v>28.129999999999882</v>
      </c>
      <c r="K191" s="89">
        <f ca="1">SUM(K181:OFFSET(K191,-1,0))-K192</f>
        <v>0.75</v>
      </c>
      <c r="L191" s="89">
        <f t="shared" ca="1" si="28"/>
        <v>43.409999999999854</v>
      </c>
      <c r="M191" s="89">
        <f ca="1">SUM(M181:OFFSET(M191,-1,0))-M192</f>
        <v>63.179999999999978</v>
      </c>
      <c r="N191" s="89">
        <f t="shared" ref="N191" ca="1" si="35">IFERROR(SUM(L191,M191),"")</f>
        <v>106.58999999999983</v>
      </c>
    </row>
    <row r="192" spans="2:14" x14ac:dyDescent="0.2">
      <c r="B192" s="97"/>
      <c r="C192" s="97"/>
      <c r="D192" s="97"/>
      <c r="E192" s="97"/>
      <c r="F192" s="97"/>
      <c r="G192" s="97"/>
      <c r="H192" s="88" t="s">
        <v>71</v>
      </c>
      <c r="I192" s="89">
        <f>SUMIF(H181:H190,"стоимость",I181:I190)</f>
        <v>504.88879999999995</v>
      </c>
      <c r="J192" s="89">
        <f>SUMIF(H181:H190,"стоимость",J181:J190)</f>
        <v>1082.2527</v>
      </c>
      <c r="K192" s="89">
        <f>SUMIF(H181:H190,"стоимость",K181:K190)</f>
        <v>26.173500000000001</v>
      </c>
      <c r="L192" s="89">
        <f t="shared" si="28"/>
        <v>1613.3150000000001</v>
      </c>
      <c r="M192" s="89">
        <f>SUMIF(H181:H190,"стоимость",M181:M190)</f>
        <v>115.76300000000001</v>
      </c>
      <c r="N192" s="89">
        <f>IFERROR(SUM(L192,M192),"")</f>
        <v>1729.078</v>
      </c>
    </row>
    <row r="193" spans="1:14" x14ac:dyDescent="0.2">
      <c r="B193" s="105"/>
      <c r="C193" s="105"/>
      <c r="D193" s="105"/>
      <c r="E193" s="105"/>
      <c r="F193" s="105"/>
      <c r="G193" s="106"/>
      <c r="H193" s="90"/>
      <c r="I193" s="90"/>
      <c r="J193" s="90"/>
      <c r="K193" s="90"/>
      <c r="L193" s="91"/>
      <c r="M193" s="90"/>
      <c r="N193" s="90"/>
    </row>
    <row r="194" spans="1:14" x14ac:dyDescent="0.2">
      <c r="B194" s="141" t="s">
        <v>57</v>
      </c>
      <c r="C194" s="141"/>
      <c r="D194" s="141"/>
      <c r="E194" s="141"/>
      <c r="F194" s="113"/>
      <c r="G194" s="82"/>
      <c r="H194" s="82"/>
      <c r="I194" s="82"/>
      <c r="J194" s="90"/>
      <c r="K194" s="90"/>
      <c r="L194" s="91"/>
      <c r="M194" s="90"/>
      <c r="N194" s="90"/>
    </row>
    <row r="195" spans="1:14" x14ac:dyDescent="0.2">
      <c r="A195" s="2"/>
      <c r="B195" s="130" t="s">
        <v>102</v>
      </c>
      <c r="C195" s="130"/>
      <c r="D195" s="130"/>
      <c r="E195" s="130"/>
      <c r="F195" s="130"/>
      <c r="G195" s="130"/>
      <c r="H195" s="130"/>
      <c r="I195" s="130"/>
      <c r="J195" s="90"/>
      <c r="K195" s="90"/>
      <c r="L195" s="91"/>
      <c r="M195" s="90"/>
      <c r="N195" s="90"/>
    </row>
    <row r="196" spans="1:14" x14ac:dyDescent="0.2">
      <c r="B196" s="130" t="s">
        <v>58</v>
      </c>
      <c r="C196" s="130"/>
      <c r="D196" s="130"/>
      <c r="E196" s="130"/>
      <c r="F196" s="130"/>
      <c r="G196" s="130"/>
      <c r="H196" s="130"/>
      <c r="I196" s="130"/>
      <c r="J196" s="90"/>
      <c r="K196" s="90"/>
      <c r="L196" s="91"/>
      <c r="M196" s="90"/>
      <c r="N196" s="90"/>
    </row>
    <row r="197" spans="1:14" x14ac:dyDescent="0.2">
      <c r="B197" s="130" t="s">
        <v>59</v>
      </c>
      <c r="C197" s="130"/>
      <c r="D197" s="130"/>
      <c r="E197" s="130"/>
      <c r="F197" s="130"/>
      <c r="G197" s="130"/>
      <c r="H197" s="130"/>
      <c r="I197" s="130"/>
      <c r="J197" s="90"/>
      <c r="K197" s="90"/>
      <c r="L197" s="91"/>
      <c r="M197" s="90"/>
      <c r="N197" s="90"/>
    </row>
    <row r="198" spans="1:14" x14ac:dyDescent="0.2">
      <c r="B198" s="130" t="s">
        <v>60</v>
      </c>
      <c r="C198" s="130"/>
      <c r="D198" s="130"/>
      <c r="E198" s="130"/>
      <c r="F198" s="130"/>
      <c r="G198" s="130"/>
      <c r="H198" s="130"/>
      <c r="I198" s="130"/>
      <c r="J198" s="90"/>
      <c r="K198" s="90"/>
      <c r="L198" s="91"/>
      <c r="M198" s="90"/>
      <c r="N198" s="90"/>
    </row>
    <row r="199" spans="1:14" x14ac:dyDescent="0.2">
      <c r="B199" s="130" t="s">
        <v>61</v>
      </c>
      <c r="C199" s="130"/>
      <c r="D199" s="130"/>
      <c r="E199" s="130"/>
      <c r="F199" s="130"/>
      <c r="G199" s="130"/>
      <c r="H199" s="130"/>
      <c r="I199" s="130"/>
      <c r="J199" s="82"/>
      <c r="K199" s="82"/>
      <c r="L199" s="82"/>
      <c r="M199" s="82"/>
      <c r="N199" s="82"/>
    </row>
    <row r="200" spans="1:14" x14ac:dyDescent="0.2">
      <c r="B200" s="130" t="s">
        <v>62</v>
      </c>
      <c r="C200" s="130"/>
      <c r="D200" s="130"/>
      <c r="E200" s="130"/>
      <c r="F200" s="130"/>
      <c r="G200" s="130"/>
      <c r="H200" s="130"/>
      <c r="I200" s="130"/>
      <c r="J200" s="82"/>
      <c r="K200" s="82"/>
      <c r="L200" s="82"/>
      <c r="M200" s="82"/>
      <c r="N200" s="82"/>
    </row>
    <row r="201" spans="1:14" x14ac:dyDescent="0.2">
      <c r="B201" s="130" t="s">
        <v>63</v>
      </c>
      <c r="C201" s="130"/>
      <c r="D201" s="130"/>
      <c r="E201" s="130"/>
      <c r="F201" s="130"/>
      <c r="G201" s="130"/>
      <c r="H201" s="130"/>
      <c r="I201" s="130"/>
      <c r="J201" s="82"/>
      <c r="K201" s="82"/>
      <c r="L201" s="82"/>
      <c r="M201" s="82"/>
      <c r="N201" s="82"/>
    </row>
    <row r="202" spans="1:14" x14ac:dyDescent="0.2">
      <c r="B202" s="130" t="s">
        <v>64</v>
      </c>
      <c r="C202" s="130"/>
      <c r="D202" s="130"/>
      <c r="E202" s="130"/>
      <c r="F202" s="130"/>
      <c r="G202" s="130"/>
      <c r="H202" s="130"/>
      <c r="I202" s="130"/>
      <c r="J202" s="82"/>
      <c r="K202" s="82"/>
      <c r="L202" s="82"/>
      <c r="M202" s="82"/>
      <c r="N202" s="82"/>
    </row>
    <row r="203" spans="1:14" x14ac:dyDescent="0.2">
      <c r="B203" s="112"/>
      <c r="C203" s="112"/>
      <c r="D203" s="112"/>
      <c r="E203" s="112"/>
      <c r="F203" s="112"/>
      <c r="G203" s="112"/>
      <c r="H203" s="112"/>
      <c r="I203" s="112"/>
      <c r="J203" s="82"/>
      <c r="K203" s="82"/>
      <c r="L203" s="82"/>
      <c r="M203" s="82"/>
      <c r="N203" s="82"/>
    </row>
    <row r="204" spans="1:14" x14ac:dyDescent="0.2">
      <c r="B204" s="82" t="s">
        <v>65</v>
      </c>
      <c r="C204" s="82"/>
      <c r="D204" s="82"/>
      <c r="E204" s="82"/>
      <c r="F204" s="82"/>
      <c r="G204" s="82"/>
      <c r="H204" s="82"/>
      <c r="I204" s="82"/>
      <c r="J204" s="82" t="s">
        <v>66</v>
      </c>
      <c r="K204" s="82"/>
      <c r="L204" s="82"/>
      <c r="M204" s="82"/>
      <c r="N204" s="82"/>
    </row>
    <row r="205" spans="1:14" x14ac:dyDescent="0.2">
      <c r="B205" s="109" t="s">
        <v>101</v>
      </c>
      <c r="C205" s="109"/>
      <c r="D205" s="82"/>
      <c r="E205" s="82"/>
      <c r="F205" s="82"/>
      <c r="G205" s="82"/>
      <c r="H205" s="82"/>
      <c r="I205" s="82"/>
      <c r="J205" s="109"/>
      <c r="K205" s="109"/>
      <c r="L205" s="109"/>
      <c r="M205" s="82"/>
      <c r="N205" s="82"/>
    </row>
    <row r="206" spans="1:14" x14ac:dyDescent="0.2">
      <c r="B206" s="93" t="s">
        <v>67</v>
      </c>
      <c r="C206" s="82"/>
      <c r="D206" s="82"/>
      <c r="E206" s="82"/>
      <c r="F206" s="82"/>
      <c r="G206" s="82"/>
      <c r="H206" s="82"/>
      <c r="I206" s="82"/>
      <c r="J206" s="82" t="s">
        <v>67</v>
      </c>
      <c r="K206" s="82"/>
      <c r="L206" s="82"/>
      <c r="M206" s="82"/>
      <c r="N206" s="82"/>
    </row>
    <row r="207" spans="1:14" x14ac:dyDescent="0.2">
      <c r="B207" s="82"/>
      <c r="C207" s="82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</row>
    <row r="208" spans="1:14" x14ac:dyDescent="0.2">
      <c r="B208" s="109"/>
      <c r="C208" s="109"/>
      <c r="D208" s="82"/>
      <c r="E208" s="82"/>
      <c r="F208" s="82"/>
      <c r="G208" s="82"/>
      <c r="H208" s="82"/>
      <c r="I208" s="82"/>
      <c r="J208" s="109"/>
      <c r="K208" s="109"/>
      <c r="L208" s="109"/>
      <c r="M208" s="82"/>
      <c r="N208" s="82"/>
    </row>
    <row r="209" spans="2:14" x14ac:dyDescent="0.2">
      <c r="B209" s="94" t="s">
        <v>68</v>
      </c>
      <c r="C209" s="82"/>
      <c r="D209" s="82"/>
      <c r="E209" s="82"/>
      <c r="F209" s="82"/>
      <c r="G209" s="82"/>
      <c r="H209" s="82"/>
      <c r="I209" s="82"/>
      <c r="J209" s="151" t="s">
        <v>68</v>
      </c>
      <c r="K209" s="151"/>
      <c r="L209" s="151"/>
      <c r="M209" s="82"/>
      <c r="N209" s="82"/>
    </row>
    <row r="210" spans="2:14" x14ac:dyDescent="0.2">
      <c r="B210" s="82"/>
      <c r="C210" s="82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</row>
    <row r="211" spans="2:14" x14ac:dyDescent="0.2">
      <c r="B211" s="112" t="s">
        <v>69</v>
      </c>
      <c r="C211" s="82"/>
      <c r="D211" s="82"/>
      <c r="E211" s="82"/>
      <c r="F211" s="82"/>
      <c r="G211" s="82"/>
      <c r="H211" s="82"/>
      <c r="I211" s="82"/>
      <c r="J211" s="82" t="s">
        <v>69</v>
      </c>
      <c r="K211" s="82"/>
      <c r="L211" s="82"/>
      <c r="M211" s="82"/>
      <c r="N211" s="82"/>
    </row>
    <row r="214" spans="2:14" x14ac:dyDescent="0.2">
      <c r="B214" s="82"/>
      <c r="C214" s="82"/>
      <c r="D214" s="82"/>
      <c r="E214" s="82"/>
      <c r="F214" s="82"/>
      <c r="G214" s="82"/>
      <c r="H214" s="82"/>
      <c r="I214" s="82"/>
      <c r="J214" s="82"/>
      <c r="K214" s="82"/>
      <c r="M214" s="82"/>
      <c r="N214" s="115" t="s">
        <v>34</v>
      </c>
    </row>
    <row r="215" spans="2:14" x14ac:dyDescent="0.2">
      <c r="B215" s="82"/>
      <c r="C215" s="82"/>
      <c r="D215" s="82"/>
      <c r="E215" s="82"/>
      <c r="F215" s="82"/>
      <c r="G215" s="82"/>
      <c r="H215" s="82"/>
      <c r="I215" s="82"/>
      <c r="J215" s="82"/>
      <c r="K215" s="82"/>
      <c r="M215" s="82"/>
      <c r="N215" s="115" t="s">
        <v>35</v>
      </c>
    </row>
    <row r="216" spans="2:14" x14ac:dyDescent="0.2">
      <c r="B216" s="82"/>
      <c r="C216" s="82"/>
      <c r="D216" s="82"/>
      <c r="E216" s="82"/>
      <c r="F216" s="82"/>
      <c r="G216" s="82"/>
      <c r="H216" s="82"/>
      <c r="I216" s="82"/>
      <c r="J216" s="82"/>
      <c r="K216" s="82"/>
      <c r="M216" s="82"/>
      <c r="N216" s="115" t="s">
        <v>36</v>
      </c>
    </row>
    <row r="217" spans="2:14" x14ac:dyDescent="0.2">
      <c r="B217" s="82"/>
      <c r="C217" s="82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</row>
    <row r="218" spans="2:14" x14ac:dyDescent="0.2">
      <c r="B218" s="82"/>
      <c r="C218" s="131" t="s">
        <v>37</v>
      </c>
      <c r="D218" s="131"/>
      <c r="E218" s="131"/>
      <c r="F218" s="131"/>
      <c r="G218" s="131"/>
      <c r="H218" s="131"/>
      <c r="I218" s="131"/>
      <c r="J218" s="131"/>
      <c r="K218" s="131"/>
      <c r="L218" s="131"/>
      <c r="M218" s="82"/>
      <c r="N218" s="82"/>
    </row>
    <row r="219" spans="2:14" x14ac:dyDescent="0.2">
      <c r="B219" s="82"/>
      <c r="C219" s="131" t="s">
        <v>38</v>
      </c>
      <c r="D219" s="131"/>
      <c r="E219" s="131"/>
      <c r="F219" s="131"/>
      <c r="G219" s="131"/>
      <c r="H219" s="131"/>
      <c r="I219" s="131"/>
      <c r="J219" s="131"/>
      <c r="K219" s="131"/>
      <c r="L219" s="131"/>
      <c r="M219" s="82"/>
      <c r="N219" s="82"/>
    </row>
    <row r="220" spans="2:14" x14ac:dyDescent="0.2">
      <c r="B220" s="82" t="s">
        <v>39</v>
      </c>
      <c r="C220" s="114"/>
      <c r="D220" s="114"/>
      <c r="E220" s="114"/>
      <c r="F220" s="114"/>
      <c r="G220" s="114"/>
      <c r="H220" s="114"/>
      <c r="I220" s="114"/>
      <c r="J220" s="114"/>
      <c r="K220" s="114"/>
      <c r="L220" s="131" t="s">
        <v>40</v>
      </c>
      <c r="M220" s="131"/>
      <c r="N220" s="131"/>
    </row>
    <row r="221" spans="2:14" x14ac:dyDescent="0.2">
      <c r="B221" s="82"/>
      <c r="C221" s="114"/>
      <c r="D221" s="114"/>
      <c r="E221" s="114"/>
      <c r="F221" s="114"/>
      <c r="G221" s="114"/>
      <c r="H221" s="114"/>
      <c r="I221" s="114"/>
      <c r="J221" s="114"/>
      <c r="K221" s="114"/>
      <c r="L221" s="114"/>
      <c r="M221" s="114"/>
      <c r="N221" s="114"/>
    </row>
    <row r="222" spans="2:14" x14ac:dyDescent="0.2">
      <c r="B222" s="82" t="s">
        <v>41</v>
      </c>
      <c r="C222" s="114"/>
      <c r="D222" s="114"/>
      <c r="E222" s="114"/>
      <c r="F222" s="114"/>
      <c r="G222" s="114"/>
      <c r="H222" s="114"/>
      <c r="I222" s="114"/>
      <c r="J222" s="114"/>
      <c r="K222" s="114"/>
      <c r="L222" s="114"/>
      <c r="M222" s="114"/>
      <c r="N222" s="114"/>
    </row>
    <row r="223" spans="2:14" x14ac:dyDescent="0.2">
      <c r="B223" s="82" t="s">
        <v>42</v>
      </c>
      <c r="C223" s="114"/>
      <c r="D223" s="114"/>
      <c r="E223" s="114"/>
      <c r="F223" s="114"/>
      <c r="G223" s="114"/>
      <c r="H223" s="114"/>
      <c r="I223" s="114"/>
      <c r="J223" s="114"/>
      <c r="K223" s="114"/>
      <c r="L223" s="114"/>
      <c r="M223" s="114"/>
      <c r="N223" s="114"/>
    </row>
    <row r="224" spans="2:14" x14ac:dyDescent="0.2">
      <c r="B224" s="82" t="s">
        <v>148</v>
      </c>
      <c r="C224" s="114"/>
      <c r="D224" s="114"/>
      <c r="E224" s="114"/>
      <c r="F224" s="114"/>
      <c r="G224" s="114"/>
      <c r="H224" s="114"/>
      <c r="I224" s="114"/>
      <c r="J224" s="114"/>
      <c r="K224" s="114"/>
      <c r="L224" s="114"/>
      <c r="M224" s="114"/>
      <c r="N224" s="114"/>
    </row>
    <row r="225" spans="2:14" x14ac:dyDescent="0.2">
      <c r="B225" s="82"/>
      <c r="C225" s="114"/>
      <c r="D225" s="114"/>
      <c r="E225" s="114"/>
      <c r="F225" s="114"/>
      <c r="G225" s="114"/>
      <c r="H225" s="114"/>
      <c r="I225" s="114"/>
      <c r="J225" s="114"/>
      <c r="K225" s="114"/>
      <c r="L225" s="114"/>
      <c r="M225" s="114"/>
      <c r="N225" s="114"/>
    </row>
    <row r="226" spans="2:14" x14ac:dyDescent="0.2">
      <c r="B226" s="82"/>
      <c r="C226" s="82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</row>
    <row r="227" spans="2:14" x14ac:dyDescent="0.2">
      <c r="B227" s="132" t="s">
        <v>24</v>
      </c>
      <c r="C227" s="134" t="s">
        <v>43</v>
      </c>
      <c r="D227" s="136" t="s">
        <v>44</v>
      </c>
      <c r="E227" s="136" t="s">
        <v>45</v>
      </c>
      <c r="F227" s="136" t="s">
        <v>70</v>
      </c>
      <c r="G227" s="136" t="s">
        <v>46</v>
      </c>
      <c r="H227" s="136" t="s">
        <v>8</v>
      </c>
      <c r="I227" s="137" t="s">
        <v>47</v>
      </c>
      <c r="J227" s="137"/>
      <c r="K227" s="137"/>
      <c r="L227" s="137"/>
      <c r="M227" s="138" t="s">
        <v>48</v>
      </c>
      <c r="N227" s="139" t="s">
        <v>49</v>
      </c>
    </row>
    <row r="228" spans="2:14" x14ac:dyDescent="0.2">
      <c r="B228" s="133"/>
      <c r="C228" s="135"/>
      <c r="D228" s="136"/>
      <c r="E228" s="136"/>
      <c r="F228" s="136"/>
      <c r="G228" s="136"/>
      <c r="H228" s="136"/>
      <c r="I228" s="97" t="s">
        <v>50</v>
      </c>
      <c r="J228" s="97" t="s">
        <v>51</v>
      </c>
      <c r="K228" s="97" t="s">
        <v>52</v>
      </c>
      <c r="L228" s="97" t="s">
        <v>53</v>
      </c>
      <c r="M228" s="138"/>
      <c r="N228" s="140"/>
    </row>
    <row r="229" spans="2:14" x14ac:dyDescent="0.2">
      <c r="B229" s="142" t="s">
        <v>147</v>
      </c>
      <c r="C229" s="143"/>
      <c r="D229" s="143"/>
      <c r="E229" s="143"/>
      <c r="F229" s="143"/>
      <c r="G229" s="144"/>
      <c r="H229" s="98" t="s">
        <v>17</v>
      </c>
      <c r="I229" s="99">
        <v>114.43</v>
      </c>
      <c r="J229" s="99">
        <v>81.540000000000006</v>
      </c>
      <c r="K229" s="99">
        <v>41.31</v>
      </c>
      <c r="L229" s="99"/>
      <c r="M229" s="99">
        <v>6.52</v>
      </c>
      <c r="N229" s="99"/>
    </row>
    <row r="230" spans="2:14" x14ac:dyDescent="0.2">
      <c r="B230" s="145"/>
      <c r="C230" s="146"/>
      <c r="D230" s="146"/>
      <c r="E230" s="146"/>
      <c r="F230" s="146"/>
      <c r="G230" s="147"/>
      <c r="H230" s="98" t="s">
        <v>22</v>
      </c>
      <c r="I230" s="99">
        <v>855.9</v>
      </c>
      <c r="J230" s="99">
        <v>611.54999999999995</v>
      </c>
      <c r="K230" s="99">
        <v>307.68</v>
      </c>
      <c r="L230" s="99"/>
      <c r="M230" s="99">
        <v>26.64</v>
      </c>
      <c r="N230" s="99"/>
    </row>
    <row r="231" spans="2:14" x14ac:dyDescent="0.2">
      <c r="B231" s="145"/>
      <c r="C231" s="146"/>
      <c r="D231" s="146"/>
      <c r="E231" s="146"/>
      <c r="F231" s="146"/>
      <c r="G231" s="147"/>
      <c r="H231" s="98" t="s">
        <v>19</v>
      </c>
      <c r="I231" s="99">
        <v>67.95</v>
      </c>
      <c r="J231" s="99">
        <v>49.47</v>
      </c>
      <c r="K231" s="99">
        <v>25.28</v>
      </c>
      <c r="L231" s="99"/>
      <c r="M231" s="99">
        <v>1.36</v>
      </c>
      <c r="N231" s="99"/>
    </row>
    <row r="232" spans="2:14" x14ac:dyDescent="0.2">
      <c r="B232" s="145"/>
      <c r="C232" s="146"/>
      <c r="D232" s="146"/>
      <c r="E232" s="146"/>
      <c r="F232" s="146"/>
      <c r="G232" s="147"/>
      <c r="H232" s="98" t="s">
        <v>137</v>
      </c>
      <c r="I232" s="99">
        <v>855.9</v>
      </c>
      <c r="J232" s="99">
        <v>611.54999999999995</v>
      </c>
      <c r="K232" s="99">
        <v>307.68</v>
      </c>
      <c r="L232" s="99"/>
      <c r="M232" s="99">
        <v>26.64</v>
      </c>
      <c r="N232" s="99"/>
    </row>
    <row r="233" spans="2:14" x14ac:dyDescent="0.2">
      <c r="B233" s="148"/>
      <c r="C233" s="149"/>
      <c r="D233" s="149"/>
      <c r="E233" s="149"/>
      <c r="F233" s="149"/>
      <c r="G233" s="150"/>
      <c r="H233" s="98" t="s">
        <v>18</v>
      </c>
      <c r="I233" s="99">
        <v>21.74</v>
      </c>
      <c r="J233" s="99">
        <v>16.579999999999998</v>
      </c>
      <c r="K233" s="99">
        <v>8.43</v>
      </c>
      <c r="L233" s="99"/>
      <c r="M233" s="99">
        <v>0.54</v>
      </c>
      <c r="N233" s="99"/>
    </row>
    <row r="234" spans="2:14" x14ac:dyDescent="0.2">
      <c r="B234" s="100" t="s">
        <v>138</v>
      </c>
      <c r="C234" s="97" t="s">
        <v>54</v>
      </c>
      <c r="D234" s="100">
        <v>42</v>
      </c>
      <c r="E234" s="100">
        <v>19</v>
      </c>
      <c r="F234" s="100">
        <v>1</v>
      </c>
      <c r="G234" s="101">
        <v>2.9</v>
      </c>
      <c r="H234" s="102" t="s">
        <v>17</v>
      </c>
      <c r="I234" s="103">
        <v>6.85</v>
      </c>
      <c r="J234" s="103">
        <v>28.78</v>
      </c>
      <c r="K234" s="103">
        <v>3.42</v>
      </c>
      <c r="L234" s="84">
        <f>IFERROR(SUM(I234,J234,K234),"")</f>
        <v>39.050000000000004</v>
      </c>
      <c r="M234" s="104">
        <v>34.65</v>
      </c>
      <c r="N234" s="84">
        <f>IFERROR(SUM(L234,M234),"")</f>
        <v>73.7</v>
      </c>
    </row>
    <row r="235" spans="2:14" x14ac:dyDescent="0.2">
      <c r="B235" s="97"/>
      <c r="C235" s="97"/>
      <c r="D235" s="97"/>
      <c r="E235" s="97"/>
      <c r="F235" s="97"/>
      <c r="G235" s="97"/>
      <c r="H235" s="85" t="s">
        <v>55</v>
      </c>
      <c r="I235" s="86">
        <f>IFERROR(I234*I229,"")</f>
        <v>783.84550000000002</v>
      </c>
      <c r="J235" s="86">
        <f t="shared" ref="J235:K235" si="36">IFERROR(J234*J229,"")</f>
        <v>2346.7212000000004</v>
      </c>
      <c r="K235" s="86">
        <f t="shared" si="36"/>
        <v>141.28020000000001</v>
      </c>
      <c r="L235" s="86">
        <f>IFERROR(SUM(I235,J235,K235),"")</f>
        <v>3271.8469000000005</v>
      </c>
      <c r="M235" s="86">
        <f>IFERROR(M234*M229,"")</f>
        <v>225.91799999999998</v>
      </c>
      <c r="N235" s="86">
        <f>IFERROR(SUM(L235,M235),"")</f>
        <v>3497.7649000000006</v>
      </c>
    </row>
    <row r="236" spans="2:14" x14ac:dyDescent="0.2">
      <c r="B236" s="97"/>
      <c r="C236" s="97"/>
      <c r="D236" s="97"/>
      <c r="E236" s="97"/>
      <c r="F236" s="97"/>
      <c r="G236" s="97"/>
      <c r="H236" s="102" t="s">
        <v>22</v>
      </c>
      <c r="I236" s="103"/>
      <c r="J236" s="103" t="str">
        <f>IFERROR(INDEX(Извещение!$J$7:$T$29,MATCH(CONCATENATE(РАСЧЕТ!B234,"/",РАСЧЕТ!D234,"/",РАСЧЕТ!E234,"/",F234,"/",H236),Извещение!#REF!,0),3),"")</f>
        <v/>
      </c>
      <c r="K236" s="103" t="str">
        <f>IFERROR(INDEX(Извещение!$J$7:$T$29,MATCH(CONCATENATE(РАСЧЕТ!B234,"/",РАСЧЕТ!D234,"/",РАСЧЕТ!E234,"/",F234,"/",H236),Извещение!#REF!,0),4),"")</f>
        <v/>
      </c>
      <c r="L236" s="84">
        <f t="shared" ref="L236:L245" si="37">IFERROR(SUM(I236,J236,K236),"")</f>
        <v>0</v>
      </c>
      <c r="M236" s="104"/>
      <c r="N236" s="84">
        <f t="shared" ref="N236" si="38">IFERROR(SUM(L236,M236),"")</f>
        <v>0</v>
      </c>
    </row>
    <row r="237" spans="2:14" x14ac:dyDescent="0.2">
      <c r="B237" s="97"/>
      <c r="C237" s="97"/>
      <c r="D237" s="97"/>
      <c r="E237" s="97"/>
      <c r="F237" s="97"/>
      <c r="G237" s="97"/>
      <c r="H237" s="85" t="s">
        <v>55</v>
      </c>
      <c r="I237" s="86">
        <f>IFERROR(I236*I230,"")</f>
        <v>0</v>
      </c>
      <c r="J237" s="86" t="str">
        <f t="shared" ref="J237:K237" si="39">IFERROR(J236*J230,"")</f>
        <v/>
      </c>
      <c r="K237" s="86" t="str">
        <f t="shared" si="39"/>
        <v/>
      </c>
      <c r="L237" s="86">
        <f t="shared" si="37"/>
        <v>0</v>
      </c>
      <c r="M237" s="86">
        <f t="shared" ref="M237" si="40">IFERROR(M236*M230,"")</f>
        <v>0</v>
      </c>
      <c r="N237" s="86">
        <f>IFERROR(SUM(L237,M237),"")</f>
        <v>0</v>
      </c>
    </row>
    <row r="238" spans="2:14" x14ac:dyDescent="0.2">
      <c r="B238" s="97"/>
      <c r="C238" s="97"/>
      <c r="D238" s="97"/>
      <c r="E238" s="97"/>
      <c r="F238" s="97"/>
      <c r="G238" s="97"/>
      <c r="H238" s="87" t="s">
        <v>19</v>
      </c>
      <c r="I238" s="104"/>
      <c r="J238" s="104"/>
      <c r="K238" s="104"/>
      <c r="L238" s="84">
        <f t="shared" si="37"/>
        <v>0</v>
      </c>
      <c r="M238" s="104"/>
      <c r="N238" s="84">
        <f t="shared" ref="N238" si="41">IFERROR(SUM(L238,M238),"")</f>
        <v>0</v>
      </c>
    </row>
    <row r="239" spans="2:14" x14ac:dyDescent="0.2">
      <c r="B239" s="97"/>
      <c r="C239" s="97"/>
      <c r="D239" s="97"/>
      <c r="E239" s="97"/>
      <c r="F239" s="97"/>
      <c r="G239" s="97"/>
      <c r="H239" s="85" t="s">
        <v>55</v>
      </c>
      <c r="I239" s="86">
        <f>IFERROR(I238*I231,"")</f>
        <v>0</v>
      </c>
      <c r="J239" s="86">
        <f>IFERROR(J238*J231,"")</f>
        <v>0</v>
      </c>
      <c r="K239" s="86">
        <f>IFERROR(K238*K231,"")</f>
        <v>0</v>
      </c>
      <c r="L239" s="86">
        <f t="shared" si="37"/>
        <v>0</v>
      </c>
      <c r="M239" s="86">
        <f>IFERROR(M238*M231,"")</f>
        <v>0</v>
      </c>
      <c r="N239" s="86">
        <f>IFERROR(SUM(L239,M239),"")</f>
        <v>0</v>
      </c>
    </row>
    <row r="240" spans="2:14" x14ac:dyDescent="0.2">
      <c r="B240" s="97"/>
      <c r="C240" s="97"/>
      <c r="D240" s="97"/>
      <c r="E240" s="97"/>
      <c r="F240" s="97"/>
      <c r="G240" s="97"/>
      <c r="H240" s="87" t="s">
        <v>137</v>
      </c>
      <c r="I240" s="104"/>
      <c r="J240" s="104" t="str">
        <f>IFERROR(INDEX(Извещение!$J$7:$T$29,MATCH(CONCATENATE(РАСЧЕТ!B234,"/",РАСЧЕТ!D234,"/",РАСЧЕТ!E234,"/",F234,"/",H240),Извещение!#REF!,0),3),"")</f>
        <v/>
      </c>
      <c r="K240" s="104" t="str">
        <f>IFERROR(INDEX(Извещение!$J$7:$T$29,MATCH(CONCATENATE(РАСЧЕТ!B234,"/",РАСЧЕТ!D234,"/",РАСЧЕТ!E234,"/",F234,"/",H240),Извещение!#REF!,0),4),"")</f>
        <v/>
      </c>
      <c r="L240" s="84">
        <f t="shared" si="37"/>
        <v>0</v>
      </c>
      <c r="M240" s="104"/>
      <c r="N240" s="84">
        <f t="shared" ref="N240" si="42">IFERROR(SUM(L240,M240),"")</f>
        <v>0</v>
      </c>
    </row>
    <row r="241" spans="1:14" x14ac:dyDescent="0.2">
      <c r="B241" s="97"/>
      <c r="C241" s="97"/>
      <c r="D241" s="97"/>
      <c r="E241" s="97"/>
      <c r="F241" s="97"/>
      <c r="G241" s="97"/>
      <c r="H241" s="85" t="s">
        <v>55</v>
      </c>
      <c r="I241" s="86">
        <f>IFERROR(I240*I232,"")</f>
        <v>0</v>
      </c>
      <c r="J241" s="86" t="str">
        <f>IFERROR(J240*J232,"")</f>
        <v/>
      </c>
      <c r="K241" s="86" t="str">
        <f>IFERROR(K240*K232,"")</f>
        <v/>
      </c>
      <c r="L241" s="86">
        <f t="shared" si="37"/>
        <v>0</v>
      </c>
      <c r="M241" s="86">
        <f>IFERROR(M240*M232,"")</f>
        <v>0</v>
      </c>
      <c r="N241" s="86">
        <f>IFERROR(SUM(L241,M241),"")</f>
        <v>0</v>
      </c>
    </row>
    <row r="242" spans="1:14" x14ac:dyDescent="0.2">
      <c r="B242" s="97"/>
      <c r="C242" s="97"/>
      <c r="D242" s="97"/>
      <c r="E242" s="97"/>
      <c r="F242" s="97"/>
      <c r="G242" s="97"/>
      <c r="H242" s="87" t="s">
        <v>18</v>
      </c>
      <c r="I242" s="104">
        <v>20.09</v>
      </c>
      <c r="J242" s="104">
        <v>165.59</v>
      </c>
      <c r="K242" s="104"/>
      <c r="L242" s="84">
        <f t="shared" si="37"/>
        <v>185.68</v>
      </c>
      <c r="M242" s="104">
        <v>287.5</v>
      </c>
      <c r="N242" s="84">
        <f t="shared" ref="N242" si="43">IFERROR(SUM(L242,M242),"")</f>
        <v>473.18</v>
      </c>
    </row>
    <row r="243" spans="1:14" x14ac:dyDescent="0.2">
      <c r="B243" s="97"/>
      <c r="C243" s="97"/>
      <c r="D243" s="97"/>
      <c r="E243" s="97"/>
      <c r="F243" s="97"/>
      <c r="G243" s="97"/>
      <c r="H243" s="85" t="s">
        <v>55</v>
      </c>
      <c r="I243" s="86">
        <f>IFERROR(I242*I233,"")</f>
        <v>436.75659999999999</v>
      </c>
      <c r="J243" s="86">
        <f>IFERROR(J242*J233,"")</f>
        <v>2745.4821999999999</v>
      </c>
      <c r="K243" s="86">
        <f>IFERROR(K242*K233,"")</f>
        <v>0</v>
      </c>
      <c r="L243" s="86">
        <f t="shared" si="37"/>
        <v>3182.2388000000001</v>
      </c>
      <c r="M243" s="86">
        <f>IFERROR(M242*M233,"")</f>
        <v>155.25</v>
      </c>
      <c r="N243" s="86">
        <f>IFERROR(SUM(L243,M243),"")</f>
        <v>3337.4888000000001</v>
      </c>
    </row>
    <row r="244" spans="1:14" x14ac:dyDescent="0.2">
      <c r="B244" s="97"/>
      <c r="C244" s="97"/>
      <c r="D244" s="97"/>
      <c r="E244" s="97"/>
      <c r="F244" s="97"/>
      <c r="G244" s="97"/>
      <c r="H244" s="88" t="s">
        <v>56</v>
      </c>
      <c r="I244" s="89">
        <f ca="1">SUM(I234:OFFSET(I244,-1,0))-I245</f>
        <v>26.940000000000055</v>
      </c>
      <c r="J244" s="89">
        <f ca="1">SUM(J234:OFFSET(J244,-1,0))-J245</f>
        <v>194.3700000000008</v>
      </c>
      <c r="K244" s="89">
        <f ca="1">SUM(K234:OFFSET(K244,-1,0))-K245</f>
        <v>3.4199999999999875</v>
      </c>
      <c r="L244" s="89">
        <f t="shared" ca="1" si="37"/>
        <v>224.73000000000084</v>
      </c>
      <c r="M244" s="89">
        <f ca="1">SUM(M234:OFFSET(M244,-1,0))-M245</f>
        <v>322.14999999999998</v>
      </c>
      <c r="N244" s="89">
        <f t="shared" ref="N244" ca="1" si="44">IFERROR(SUM(L244,M244),"")</f>
        <v>546.88000000000079</v>
      </c>
    </row>
    <row r="245" spans="1:14" x14ac:dyDescent="0.2">
      <c r="B245" s="97"/>
      <c r="C245" s="97"/>
      <c r="D245" s="97"/>
      <c r="E245" s="97"/>
      <c r="F245" s="97"/>
      <c r="G245" s="97"/>
      <c r="H245" s="88" t="s">
        <v>71</v>
      </c>
      <c r="I245" s="89">
        <f>SUMIF(H234:H243,"стоимость",I234:I243)</f>
        <v>1220.6021000000001</v>
      </c>
      <c r="J245" s="89">
        <f>SUMIF(H234:H243,"стоимость",J234:J243)</f>
        <v>5092.2034000000003</v>
      </c>
      <c r="K245" s="89">
        <f>SUMIF(H234:H243,"стоимость",K234:K243)</f>
        <v>141.28020000000001</v>
      </c>
      <c r="L245" s="89">
        <f t="shared" si="37"/>
        <v>6454.0857000000005</v>
      </c>
      <c r="M245" s="89">
        <f>SUMIF(H234:H243,"стоимость",M234:M243)</f>
        <v>381.16800000000001</v>
      </c>
      <c r="N245" s="89">
        <f>IFERROR(SUM(L245,M245),"")</f>
        <v>6835.2537000000002</v>
      </c>
    </row>
    <row r="246" spans="1:14" x14ac:dyDescent="0.2">
      <c r="B246" s="105"/>
      <c r="C246" s="105"/>
      <c r="D246" s="105"/>
      <c r="E246" s="105"/>
      <c r="F246" s="105"/>
      <c r="G246" s="106"/>
      <c r="H246" s="90"/>
      <c r="I246" s="90"/>
      <c r="J246" s="90"/>
      <c r="K246" s="90"/>
      <c r="L246" s="91"/>
      <c r="M246" s="90"/>
      <c r="N246" s="90"/>
    </row>
    <row r="247" spans="1:14" x14ac:dyDescent="0.2">
      <c r="B247" s="141" t="s">
        <v>57</v>
      </c>
      <c r="C247" s="141"/>
      <c r="D247" s="141"/>
      <c r="E247" s="141"/>
      <c r="F247" s="113"/>
      <c r="G247" s="82"/>
      <c r="H247" s="82"/>
      <c r="I247" s="82"/>
      <c r="J247" s="90"/>
      <c r="K247" s="90"/>
      <c r="L247" s="91"/>
      <c r="M247" s="90"/>
      <c r="N247" s="90"/>
    </row>
    <row r="248" spans="1:14" x14ac:dyDescent="0.2">
      <c r="A248" s="2"/>
      <c r="B248" s="130" t="s">
        <v>102</v>
      </c>
      <c r="C248" s="130"/>
      <c r="D248" s="130"/>
      <c r="E248" s="130"/>
      <c r="F248" s="130"/>
      <c r="G248" s="130"/>
      <c r="H248" s="130"/>
      <c r="I248" s="130"/>
      <c r="J248" s="90"/>
      <c r="K248" s="90"/>
      <c r="L248" s="91"/>
      <c r="M248" s="90"/>
      <c r="N248" s="90"/>
    </row>
    <row r="249" spans="1:14" x14ac:dyDescent="0.2">
      <c r="B249" s="130" t="s">
        <v>58</v>
      </c>
      <c r="C249" s="130"/>
      <c r="D249" s="130"/>
      <c r="E249" s="130"/>
      <c r="F249" s="130"/>
      <c r="G249" s="130"/>
      <c r="H249" s="130"/>
      <c r="I249" s="130"/>
      <c r="J249" s="90"/>
      <c r="K249" s="90"/>
      <c r="L249" s="91"/>
      <c r="M249" s="90"/>
      <c r="N249" s="90"/>
    </row>
    <row r="250" spans="1:14" x14ac:dyDescent="0.2">
      <c r="B250" s="130" t="s">
        <v>59</v>
      </c>
      <c r="C250" s="130"/>
      <c r="D250" s="130"/>
      <c r="E250" s="130"/>
      <c r="F250" s="130"/>
      <c r="G250" s="130"/>
      <c r="H250" s="130"/>
      <c r="I250" s="130"/>
      <c r="J250" s="90"/>
      <c r="K250" s="90"/>
      <c r="L250" s="91"/>
      <c r="M250" s="90"/>
      <c r="N250" s="90"/>
    </row>
    <row r="251" spans="1:14" x14ac:dyDescent="0.2">
      <c r="B251" s="130" t="s">
        <v>60</v>
      </c>
      <c r="C251" s="130"/>
      <c r="D251" s="130"/>
      <c r="E251" s="130"/>
      <c r="F251" s="130"/>
      <c r="G251" s="130"/>
      <c r="H251" s="130"/>
      <c r="I251" s="130"/>
      <c r="J251" s="90"/>
      <c r="K251" s="90"/>
      <c r="L251" s="91"/>
      <c r="M251" s="90"/>
      <c r="N251" s="90"/>
    </row>
    <row r="252" spans="1:14" x14ac:dyDescent="0.2">
      <c r="B252" s="130" t="s">
        <v>61</v>
      </c>
      <c r="C252" s="130"/>
      <c r="D252" s="130"/>
      <c r="E252" s="130"/>
      <c r="F252" s="130"/>
      <c r="G252" s="130"/>
      <c r="H252" s="130"/>
      <c r="I252" s="130"/>
      <c r="J252" s="82"/>
      <c r="K252" s="82"/>
      <c r="L252" s="82"/>
      <c r="M252" s="82"/>
      <c r="N252" s="82"/>
    </row>
    <row r="253" spans="1:14" x14ac:dyDescent="0.2">
      <c r="B253" s="130" t="s">
        <v>62</v>
      </c>
      <c r="C253" s="130"/>
      <c r="D253" s="130"/>
      <c r="E253" s="130"/>
      <c r="F253" s="130"/>
      <c r="G253" s="130"/>
      <c r="H253" s="130"/>
      <c r="I253" s="130"/>
      <c r="J253" s="82"/>
      <c r="K253" s="82"/>
      <c r="L253" s="82"/>
      <c r="M253" s="82"/>
      <c r="N253" s="82"/>
    </row>
    <row r="254" spans="1:14" x14ac:dyDescent="0.2">
      <c r="B254" s="130" t="s">
        <v>63</v>
      </c>
      <c r="C254" s="130"/>
      <c r="D254" s="130"/>
      <c r="E254" s="130"/>
      <c r="F254" s="130"/>
      <c r="G254" s="130"/>
      <c r="H254" s="130"/>
      <c r="I254" s="130"/>
      <c r="J254" s="82"/>
      <c r="K254" s="82"/>
      <c r="L254" s="82"/>
      <c r="M254" s="82"/>
      <c r="N254" s="82"/>
    </row>
    <row r="255" spans="1:14" x14ac:dyDescent="0.2">
      <c r="B255" s="130" t="s">
        <v>64</v>
      </c>
      <c r="C255" s="130"/>
      <c r="D255" s="130"/>
      <c r="E255" s="130"/>
      <c r="F255" s="130"/>
      <c r="G255" s="130"/>
      <c r="H255" s="130"/>
      <c r="I255" s="130"/>
      <c r="J255" s="82"/>
      <c r="K255" s="82"/>
      <c r="L255" s="82"/>
      <c r="M255" s="82"/>
      <c r="N255" s="82"/>
    </row>
    <row r="256" spans="1:14" x14ac:dyDescent="0.2">
      <c r="B256" s="112"/>
      <c r="C256" s="112"/>
      <c r="D256" s="112"/>
      <c r="E256" s="112"/>
      <c r="F256" s="112"/>
      <c r="G256" s="112"/>
      <c r="H256" s="112"/>
      <c r="I256" s="112"/>
      <c r="J256" s="82"/>
      <c r="K256" s="82"/>
      <c r="L256" s="82"/>
      <c r="M256" s="82"/>
      <c r="N256" s="82"/>
    </row>
    <row r="257" spans="2:14" x14ac:dyDescent="0.2">
      <c r="B257" s="82" t="s">
        <v>65</v>
      </c>
      <c r="C257" s="82"/>
      <c r="D257" s="82"/>
      <c r="E257" s="82"/>
      <c r="F257" s="82"/>
      <c r="G257" s="82"/>
      <c r="H257" s="82"/>
      <c r="I257" s="82"/>
      <c r="J257" s="82" t="s">
        <v>66</v>
      </c>
      <c r="K257" s="82"/>
      <c r="L257" s="82"/>
      <c r="M257" s="82"/>
      <c r="N257" s="82"/>
    </row>
    <row r="258" spans="2:14" x14ac:dyDescent="0.2">
      <c r="B258" s="109" t="s">
        <v>101</v>
      </c>
      <c r="C258" s="109"/>
      <c r="D258" s="82"/>
      <c r="E258" s="82"/>
      <c r="F258" s="82"/>
      <c r="G258" s="82"/>
      <c r="H258" s="82"/>
      <c r="I258" s="82"/>
      <c r="J258" s="109"/>
      <c r="K258" s="109"/>
      <c r="L258" s="109"/>
      <c r="M258" s="82"/>
      <c r="N258" s="82"/>
    </row>
    <row r="259" spans="2:14" x14ac:dyDescent="0.2">
      <c r="B259" s="93" t="s">
        <v>67</v>
      </c>
      <c r="C259" s="82"/>
      <c r="D259" s="82"/>
      <c r="E259" s="82"/>
      <c r="F259" s="82"/>
      <c r="G259" s="82"/>
      <c r="H259" s="82"/>
      <c r="I259" s="82"/>
      <c r="J259" s="82" t="s">
        <v>67</v>
      </c>
      <c r="K259" s="82"/>
      <c r="L259" s="82"/>
      <c r="M259" s="82"/>
      <c r="N259" s="82"/>
    </row>
    <row r="260" spans="2:14" x14ac:dyDescent="0.2">
      <c r="B260" s="82"/>
      <c r="C260" s="82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</row>
    <row r="261" spans="2:14" x14ac:dyDescent="0.2">
      <c r="B261" s="109"/>
      <c r="C261" s="109"/>
      <c r="D261" s="82"/>
      <c r="E261" s="82"/>
      <c r="F261" s="82"/>
      <c r="G261" s="82"/>
      <c r="H261" s="82"/>
      <c r="I261" s="82"/>
      <c r="J261" s="109"/>
      <c r="K261" s="109"/>
      <c r="L261" s="109"/>
      <c r="M261" s="82"/>
      <c r="N261" s="82"/>
    </row>
    <row r="262" spans="2:14" x14ac:dyDescent="0.2">
      <c r="B262" s="94" t="s">
        <v>68</v>
      </c>
      <c r="C262" s="82"/>
      <c r="D262" s="82"/>
      <c r="E262" s="82"/>
      <c r="F262" s="82"/>
      <c r="G262" s="82"/>
      <c r="H262" s="82"/>
      <c r="I262" s="82"/>
      <c r="J262" s="151" t="s">
        <v>68</v>
      </c>
      <c r="K262" s="151"/>
      <c r="L262" s="151"/>
      <c r="M262" s="82"/>
      <c r="N262" s="82"/>
    </row>
    <row r="263" spans="2:14" x14ac:dyDescent="0.2">
      <c r="B263" s="82"/>
      <c r="C263" s="82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</row>
    <row r="264" spans="2:14" x14ac:dyDescent="0.2">
      <c r="B264" s="112" t="s">
        <v>69</v>
      </c>
      <c r="C264" s="82"/>
      <c r="D264" s="82"/>
      <c r="E264" s="82"/>
      <c r="F264" s="82"/>
      <c r="G264" s="82"/>
      <c r="H264" s="82"/>
      <c r="I264" s="82"/>
      <c r="J264" s="82" t="s">
        <v>69</v>
      </c>
      <c r="K264" s="82"/>
      <c r="L264" s="82"/>
      <c r="M264" s="82"/>
      <c r="N264" s="82"/>
    </row>
    <row r="267" spans="2:14" x14ac:dyDescent="0.2">
      <c r="B267" s="82"/>
      <c r="C267" s="82"/>
      <c r="D267" s="82"/>
      <c r="E267" s="82"/>
      <c r="F267" s="82"/>
      <c r="G267" s="82"/>
      <c r="H267" s="82"/>
      <c r="I267" s="82"/>
      <c r="J267" s="82"/>
      <c r="K267" s="82"/>
      <c r="M267" s="82"/>
      <c r="N267" s="115" t="s">
        <v>34</v>
      </c>
    </row>
    <row r="268" spans="2:14" x14ac:dyDescent="0.2">
      <c r="B268" s="82"/>
      <c r="C268" s="82"/>
      <c r="D268" s="82"/>
      <c r="E268" s="82"/>
      <c r="F268" s="82"/>
      <c r="G268" s="82"/>
      <c r="H268" s="82"/>
      <c r="I268" s="82"/>
      <c r="J268" s="82"/>
      <c r="K268" s="82"/>
      <c r="M268" s="82"/>
      <c r="N268" s="115" t="s">
        <v>35</v>
      </c>
    </row>
    <row r="269" spans="2:14" x14ac:dyDescent="0.2">
      <c r="B269" s="82"/>
      <c r="C269" s="82"/>
      <c r="D269" s="82"/>
      <c r="E269" s="82"/>
      <c r="F269" s="82"/>
      <c r="G269" s="82"/>
      <c r="H269" s="82"/>
      <c r="I269" s="82"/>
      <c r="J269" s="82"/>
      <c r="K269" s="82"/>
      <c r="M269" s="82"/>
      <c r="N269" s="115" t="s">
        <v>36</v>
      </c>
    </row>
    <row r="270" spans="2:14" x14ac:dyDescent="0.2">
      <c r="B270" s="82"/>
      <c r="C270" s="82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</row>
    <row r="271" spans="2:14" x14ac:dyDescent="0.2">
      <c r="B271" s="82"/>
      <c r="C271" s="131" t="s">
        <v>37</v>
      </c>
      <c r="D271" s="131"/>
      <c r="E271" s="131"/>
      <c r="F271" s="131"/>
      <c r="G271" s="131"/>
      <c r="H271" s="131"/>
      <c r="I271" s="131"/>
      <c r="J271" s="131"/>
      <c r="K271" s="131"/>
      <c r="L271" s="131"/>
      <c r="M271" s="82"/>
      <c r="N271" s="82"/>
    </row>
    <row r="272" spans="2:14" x14ac:dyDescent="0.2">
      <c r="B272" s="82"/>
      <c r="C272" s="131" t="s">
        <v>38</v>
      </c>
      <c r="D272" s="131"/>
      <c r="E272" s="131"/>
      <c r="F272" s="131"/>
      <c r="G272" s="131"/>
      <c r="H272" s="131"/>
      <c r="I272" s="131"/>
      <c r="J272" s="131"/>
      <c r="K272" s="131"/>
      <c r="L272" s="131"/>
      <c r="M272" s="82"/>
      <c r="N272" s="82"/>
    </row>
    <row r="273" spans="2:14" x14ac:dyDescent="0.2">
      <c r="B273" s="82" t="s">
        <v>39</v>
      </c>
      <c r="C273" s="114"/>
      <c r="D273" s="114"/>
      <c r="E273" s="114"/>
      <c r="F273" s="114"/>
      <c r="G273" s="114"/>
      <c r="H273" s="114"/>
      <c r="I273" s="114"/>
      <c r="J273" s="114"/>
      <c r="K273" s="114"/>
      <c r="L273" s="131" t="s">
        <v>40</v>
      </c>
      <c r="M273" s="131"/>
      <c r="N273" s="131"/>
    </row>
    <row r="274" spans="2:14" x14ac:dyDescent="0.2">
      <c r="B274" s="82"/>
      <c r="C274" s="114"/>
      <c r="D274" s="114"/>
      <c r="E274" s="114"/>
      <c r="F274" s="114"/>
      <c r="G274" s="114"/>
      <c r="H274" s="114"/>
      <c r="I274" s="114"/>
      <c r="J274" s="114"/>
      <c r="K274" s="114"/>
      <c r="L274" s="114"/>
      <c r="M274" s="114"/>
      <c r="N274" s="114"/>
    </row>
    <row r="275" spans="2:14" x14ac:dyDescent="0.2">
      <c r="B275" s="82" t="s">
        <v>41</v>
      </c>
      <c r="C275" s="114"/>
      <c r="D275" s="114"/>
      <c r="E275" s="114"/>
      <c r="F275" s="114"/>
      <c r="G275" s="114"/>
      <c r="H275" s="114"/>
      <c r="I275" s="114"/>
      <c r="J275" s="114"/>
      <c r="K275" s="114"/>
      <c r="L275" s="114"/>
      <c r="M275" s="114"/>
      <c r="N275" s="114"/>
    </row>
    <row r="276" spans="2:14" x14ac:dyDescent="0.2">
      <c r="B276" s="82" t="s">
        <v>42</v>
      </c>
      <c r="C276" s="114"/>
      <c r="D276" s="114"/>
      <c r="E276" s="114"/>
      <c r="F276" s="114"/>
      <c r="G276" s="114"/>
      <c r="H276" s="114"/>
      <c r="I276" s="114"/>
      <c r="J276" s="114"/>
      <c r="K276" s="114"/>
      <c r="L276" s="114"/>
      <c r="M276" s="114"/>
      <c r="N276" s="114"/>
    </row>
    <row r="277" spans="2:14" x14ac:dyDescent="0.2">
      <c r="B277" s="82" t="s">
        <v>148</v>
      </c>
      <c r="C277" s="114"/>
      <c r="D277" s="114"/>
      <c r="E277" s="114"/>
      <c r="F277" s="114"/>
      <c r="G277" s="114"/>
      <c r="H277" s="114"/>
      <c r="I277" s="114"/>
      <c r="J277" s="114"/>
      <c r="K277" s="114"/>
      <c r="L277" s="114"/>
      <c r="M277" s="114"/>
      <c r="N277" s="114"/>
    </row>
    <row r="278" spans="2:14" x14ac:dyDescent="0.2">
      <c r="B278" s="82"/>
      <c r="C278" s="114"/>
      <c r="D278" s="114"/>
      <c r="E278" s="114"/>
      <c r="F278" s="114"/>
      <c r="G278" s="114"/>
      <c r="H278" s="114"/>
      <c r="I278" s="114"/>
      <c r="J278" s="114"/>
      <c r="K278" s="114"/>
      <c r="L278" s="114"/>
      <c r="M278" s="114"/>
      <c r="N278" s="114"/>
    </row>
    <row r="279" spans="2:14" x14ac:dyDescent="0.2">
      <c r="B279" s="82"/>
      <c r="C279" s="82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</row>
    <row r="280" spans="2:14" x14ac:dyDescent="0.2">
      <c r="B280" s="132" t="s">
        <v>24</v>
      </c>
      <c r="C280" s="134" t="s">
        <v>43</v>
      </c>
      <c r="D280" s="136" t="s">
        <v>44</v>
      </c>
      <c r="E280" s="136" t="s">
        <v>45</v>
      </c>
      <c r="F280" s="136" t="s">
        <v>70</v>
      </c>
      <c r="G280" s="136" t="s">
        <v>46</v>
      </c>
      <c r="H280" s="136" t="s">
        <v>8</v>
      </c>
      <c r="I280" s="137" t="s">
        <v>47</v>
      </c>
      <c r="J280" s="137"/>
      <c r="K280" s="137"/>
      <c r="L280" s="137"/>
      <c r="M280" s="138" t="s">
        <v>48</v>
      </c>
      <c r="N280" s="139" t="s">
        <v>49</v>
      </c>
    </row>
    <row r="281" spans="2:14" x14ac:dyDescent="0.2">
      <c r="B281" s="133"/>
      <c r="C281" s="135"/>
      <c r="D281" s="136"/>
      <c r="E281" s="136"/>
      <c r="F281" s="136"/>
      <c r="G281" s="136"/>
      <c r="H281" s="136"/>
      <c r="I281" s="97" t="s">
        <v>50</v>
      </c>
      <c r="J281" s="97" t="s">
        <v>51</v>
      </c>
      <c r="K281" s="97" t="s">
        <v>52</v>
      </c>
      <c r="L281" s="97" t="s">
        <v>53</v>
      </c>
      <c r="M281" s="138"/>
      <c r="N281" s="140"/>
    </row>
    <row r="282" spans="2:14" x14ac:dyDescent="0.2">
      <c r="B282" s="142" t="s">
        <v>147</v>
      </c>
      <c r="C282" s="143"/>
      <c r="D282" s="143"/>
      <c r="E282" s="143"/>
      <c r="F282" s="143"/>
      <c r="G282" s="144"/>
      <c r="H282" s="98" t="s">
        <v>17</v>
      </c>
      <c r="I282" s="99">
        <v>114.43</v>
      </c>
      <c r="J282" s="99">
        <v>81.540000000000006</v>
      </c>
      <c r="K282" s="99">
        <v>41.31</v>
      </c>
      <c r="L282" s="99"/>
      <c r="M282" s="99">
        <v>6.52</v>
      </c>
      <c r="N282" s="99"/>
    </row>
    <row r="283" spans="2:14" x14ac:dyDescent="0.2">
      <c r="B283" s="145"/>
      <c r="C283" s="146"/>
      <c r="D283" s="146"/>
      <c r="E283" s="146"/>
      <c r="F283" s="146"/>
      <c r="G283" s="147"/>
      <c r="H283" s="98" t="s">
        <v>22</v>
      </c>
      <c r="I283" s="99">
        <v>855.9</v>
      </c>
      <c r="J283" s="99">
        <v>611.54999999999995</v>
      </c>
      <c r="K283" s="99">
        <v>307.68</v>
      </c>
      <c r="L283" s="99"/>
      <c r="M283" s="99">
        <v>26.64</v>
      </c>
      <c r="N283" s="99"/>
    </row>
    <row r="284" spans="2:14" x14ac:dyDescent="0.2">
      <c r="B284" s="145"/>
      <c r="C284" s="146"/>
      <c r="D284" s="146"/>
      <c r="E284" s="146"/>
      <c r="F284" s="146"/>
      <c r="G284" s="147"/>
      <c r="H284" s="98" t="s">
        <v>19</v>
      </c>
      <c r="I284" s="99">
        <v>67.95</v>
      </c>
      <c r="J284" s="99">
        <v>49.47</v>
      </c>
      <c r="K284" s="99">
        <v>25.28</v>
      </c>
      <c r="L284" s="99"/>
      <c r="M284" s="99">
        <v>1.36</v>
      </c>
      <c r="N284" s="99"/>
    </row>
    <row r="285" spans="2:14" x14ac:dyDescent="0.2">
      <c r="B285" s="145"/>
      <c r="C285" s="146"/>
      <c r="D285" s="146"/>
      <c r="E285" s="146"/>
      <c r="F285" s="146"/>
      <c r="G285" s="147"/>
      <c r="H285" s="98" t="s">
        <v>137</v>
      </c>
      <c r="I285" s="99">
        <v>855.9</v>
      </c>
      <c r="J285" s="99">
        <v>611.54999999999995</v>
      </c>
      <c r="K285" s="99">
        <v>307.68</v>
      </c>
      <c r="L285" s="99"/>
      <c r="M285" s="99">
        <v>26.64</v>
      </c>
      <c r="N285" s="99"/>
    </row>
    <row r="286" spans="2:14" x14ac:dyDescent="0.2">
      <c r="B286" s="148"/>
      <c r="C286" s="149"/>
      <c r="D286" s="149"/>
      <c r="E286" s="149"/>
      <c r="F286" s="149"/>
      <c r="G286" s="150"/>
      <c r="H286" s="98" t="s">
        <v>18</v>
      </c>
      <c r="I286" s="99">
        <v>21.74</v>
      </c>
      <c r="J286" s="99">
        <v>16.579999999999998</v>
      </c>
      <c r="K286" s="99">
        <v>8.43</v>
      </c>
      <c r="L286" s="99"/>
      <c r="M286" s="99">
        <v>0.54</v>
      </c>
      <c r="N286" s="99"/>
    </row>
    <row r="287" spans="2:14" x14ac:dyDescent="0.2">
      <c r="B287" s="100" t="s">
        <v>138</v>
      </c>
      <c r="C287" s="97" t="s">
        <v>54</v>
      </c>
      <c r="D287" s="100">
        <v>40</v>
      </c>
      <c r="E287" s="100" t="s">
        <v>150</v>
      </c>
      <c r="F287" s="100">
        <v>1</v>
      </c>
      <c r="G287" s="101">
        <v>5.9</v>
      </c>
      <c r="H287" s="102" t="s">
        <v>17</v>
      </c>
      <c r="I287" s="103">
        <v>18.45</v>
      </c>
      <c r="J287" s="103">
        <v>120.3</v>
      </c>
      <c r="K287" s="103">
        <v>9.89</v>
      </c>
      <c r="L287" s="84">
        <f>IFERROR(SUM(I287,J287,K287),"")</f>
        <v>148.63999999999999</v>
      </c>
      <c r="M287" s="104">
        <v>209.39</v>
      </c>
      <c r="N287" s="84">
        <f>IFERROR(SUM(L287,M287),"")</f>
        <v>358.03</v>
      </c>
    </row>
    <row r="288" spans="2:14" x14ac:dyDescent="0.2">
      <c r="B288" s="97"/>
      <c r="C288" s="97"/>
      <c r="D288" s="97"/>
      <c r="E288" s="97"/>
      <c r="F288" s="97"/>
      <c r="G288" s="97"/>
      <c r="H288" s="85" t="s">
        <v>55</v>
      </c>
      <c r="I288" s="86">
        <f>IFERROR(I287*I282,"")</f>
        <v>2111.2334999999998</v>
      </c>
      <c r="J288" s="86">
        <f t="shared" ref="J288:K288" si="45">IFERROR(J287*J282,"")</f>
        <v>9809.2620000000006</v>
      </c>
      <c r="K288" s="86">
        <f t="shared" si="45"/>
        <v>408.55590000000007</v>
      </c>
      <c r="L288" s="86">
        <f>IFERROR(SUM(I288,J288,K288),"")</f>
        <v>12329.0514</v>
      </c>
      <c r="M288" s="86">
        <f>IFERROR(M287*M282,"")</f>
        <v>1365.2227999999998</v>
      </c>
      <c r="N288" s="86">
        <f>IFERROR(SUM(L288,M288),"")</f>
        <v>13694.2742</v>
      </c>
    </row>
    <row r="289" spans="1:14" x14ac:dyDescent="0.2">
      <c r="B289" s="97"/>
      <c r="C289" s="97"/>
      <c r="D289" s="97"/>
      <c r="E289" s="97"/>
      <c r="F289" s="97"/>
      <c r="G289" s="97"/>
      <c r="H289" s="102" t="s">
        <v>22</v>
      </c>
      <c r="I289" s="103"/>
      <c r="J289" s="103" t="str">
        <f>IFERROR(INDEX(Извещение!$J$7:$T$29,MATCH(CONCATENATE(РАСЧЕТ!B287,"/",РАСЧЕТ!D287,"/",РАСЧЕТ!E287,"/",F287,"/",H289),Извещение!#REF!,0),3),"")</f>
        <v/>
      </c>
      <c r="K289" s="103" t="str">
        <f>IFERROR(INDEX(Извещение!$J$7:$T$29,MATCH(CONCATENATE(РАСЧЕТ!B287,"/",РАСЧЕТ!D287,"/",РАСЧЕТ!E287,"/",F287,"/",H289),Извещение!#REF!,0),4),"")</f>
        <v/>
      </c>
      <c r="L289" s="84">
        <f t="shared" ref="L289:L298" si="46">IFERROR(SUM(I289,J289,K289),"")</f>
        <v>0</v>
      </c>
      <c r="M289" s="104"/>
      <c r="N289" s="84">
        <f t="shared" ref="N289" si="47">IFERROR(SUM(L289,M289),"")</f>
        <v>0</v>
      </c>
    </row>
    <row r="290" spans="1:14" x14ac:dyDescent="0.2">
      <c r="B290" s="97"/>
      <c r="C290" s="97"/>
      <c r="D290" s="97"/>
      <c r="E290" s="97"/>
      <c r="F290" s="97"/>
      <c r="G290" s="97"/>
      <c r="H290" s="85" t="s">
        <v>55</v>
      </c>
      <c r="I290" s="86">
        <f>IFERROR(I289*I283,"")</f>
        <v>0</v>
      </c>
      <c r="J290" s="86" t="str">
        <f t="shared" ref="J290:K290" si="48">IFERROR(J289*J283,"")</f>
        <v/>
      </c>
      <c r="K290" s="86" t="str">
        <f t="shared" si="48"/>
        <v/>
      </c>
      <c r="L290" s="86">
        <f t="shared" si="46"/>
        <v>0</v>
      </c>
      <c r="M290" s="86">
        <f t="shared" ref="M290" si="49">IFERROR(M289*M283,"")</f>
        <v>0</v>
      </c>
      <c r="N290" s="86">
        <f>IFERROR(SUM(L290,M290),"")</f>
        <v>0</v>
      </c>
    </row>
    <row r="291" spans="1:14" x14ac:dyDescent="0.2">
      <c r="B291" s="97"/>
      <c r="C291" s="97"/>
      <c r="D291" s="97"/>
      <c r="E291" s="97"/>
      <c r="F291" s="97"/>
      <c r="G291" s="97"/>
      <c r="H291" s="87" t="s">
        <v>19</v>
      </c>
      <c r="I291" s="104"/>
      <c r="J291" s="104">
        <v>22.02</v>
      </c>
      <c r="K291" s="104">
        <v>9.19</v>
      </c>
      <c r="L291" s="84">
        <f t="shared" si="46"/>
        <v>31.21</v>
      </c>
      <c r="M291" s="104">
        <v>23.94</v>
      </c>
      <c r="N291" s="84">
        <f t="shared" ref="N291" si="50">IFERROR(SUM(L291,M291),"")</f>
        <v>55.150000000000006</v>
      </c>
    </row>
    <row r="292" spans="1:14" x14ac:dyDescent="0.2">
      <c r="B292" s="97"/>
      <c r="C292" s="97"/>
      <c r="D292" s="97"/>
      <c r="E292" s="97"/>
      <c r="F292" s="97"/>
      <c r="G292" s="97"/>
      <c r="H292" s="85" t="s">
        <v>55</v>
      </c>
      <c r="I292" s="86">
        <f>IFERROR(I291*I284,"")</f>
        <v>0</v>
      </c>
      <c r="J292" s="86">
        <f>IFERROR(J291*J284,"")</f>
        <v>1089.3293999999999</v>
      </c>
      <c r="K292" s="86">
        <f>IFERROR(K291*K284,"")</f>
        <v>232.32319999999999</v>
      </c>
      <c r="L292" s="86">
        <f t="shared" si="46"/>
        <v>1321.6525999999999</v>
      </c>
      <c r="M292" s="86">
        <f>IFERROR(M291*M284,"")</f>
        <v>32.558400000000006</v>
      </c>
      <c r="N292" s="86">
        <f>IFERROR(SUM(L292,M292),"")</f>
        <v>1354.2109999999998</v>
      </c>
    </row>
    <row r="293" spans="1:14" x14ac:dyDescent="0.2">
      <c r="B293" s="97"/>
      <c r="C293" s="97"/>
      <c r="D293" s="97"/>
      <c r="E293" s="97"/>
      <c r="F293" s="97"/>
      <c r="G293" s="97"/>
      <c r="H293" s="87" t="s">
        <v>137</v>
      </c>
      <c r="I293" s="104"/>
      <c r="J293" s="104" t="str">
        <f>IFERROR(INDEX(Извещение!$J$7:$T$29,MATCH(CONCATENATE(РАСЧЕТ!B287,"/",РАСЧЕТ!D287,"/",РАСЧЕТ!E287,"/",F287,"/",H293),Извещение!#REF!,0),3),"")</f>
        <v/>
      </c>
      <c r="K293" s="104" t="str">
        <f>IFERROR(INDEX(Извещение!$J$7:$T$29,MATCH(CONCATENATE(РАСЧЕТ!B287,"/",РАСЧЕТ!D287,"/",РАСЧЕТ!E287,"/",F287,"/",H293),Извещение!#REF!,0),4),"")</f>
        <v/>
      </c>
      <c r="L293" s="84">
        <f t="shared" si="46"/>
        <v>0</v>
      </c>
      <c r="M293" s="104">
        <v>73.17</v>
      </c>
      <c r="N293" s="84">
        <f t="shared" ref="N293" si="51">IFERROR(SUM(L293,M293),"")</f>
        <v>73.17</v>
      </c>
    </row>
    <row r="294" spans="1:14" x14ac:dyDescent="0.2">
      <c r="B294" s="97"/>
      <c r="C294" s="97"/>
      <c r="D294" s="97"/>
      <c r="E294" s="97"/>
      <c r="F294" s="97"/>
      <c r="G294" s="97"/>
      <c r="H294" s="85" t="s">
        <v>55</v>
      </c>
      <c r="I294" s="86">
        <f>IFERROR(I293*I285,"")</f>
        <v>0</v>
      </c>
      <c r="J294" s="86" t="str">
        <f>IFERROR(J293*J285,"")</f>
        <v/>
      </c>
      <c r="K294" s="86" t="str">
        <f>IFERROR(K293*K285,"")</f>
        <v/>
      </c>
      <c r="L294" s="86">
        <f t="shared" si="46"/>
        <v>0</v>
      </c>
      <c r="M294" s="86">
        <f>IFERROR(M293*M285,"")</f>
        <v>1949.2488000000001</v>
      </c>
      <c r="N294" s="86">
        <f>IFERROR(SUM(L294,M294),"")</f>
        <v>1949.2488000000001</v>
      </c>
    </row>
    <row r="295" spans="1:14" x14ac:dyDescent="0.2">
      <c r="B295" s="97"/>
      <c r="C295" s="97"/>
      <c r="D295" s="97"/>
      <c r="E295" s="97"/>
      <c r="F295" s="97"/>
      <c r="G295" s="97"/>
      <c r="H295" s="87" t="s">
        <v>18</v>
      </c>
      <c r="I295" s="104">
        <v>33.619999999999997</v>
      </c>
      <c r="J295" s="104">
        <v>227.66</v>
      </c>
      <c r="K295" s="104">
        <v>6.18</v>
      </c>
      <c r="L295" s="84">
        <f t="shared" si="46"/>
        <v>267.45999999999998</v>
      </c>
      <c r="M295" s="104">
        <v>352.01</v>
      </c>
      <c r="N295" s="84">
        <f t="shared" ref="N295" si="52">IFERROR(SUM(L295,M295),"")</f>
        <v>619.47</v>
      </c>
    </row>
    <row r="296" spans="1:14" x14ac:dyDescent="0.2">
      <c r="B296" s="97"/>
      <c r="C296" s="97"/>
      <c r="D296" s="97"/>
      <c r="E296" s="97"/>
      <c r="F296" s="97"/>
      <c r="G296" s="97"/>
      <c r="H296" s="85" t="s">
        <v>55</v>
      </c>
      <c r="I296" s="86">
        <f>IFERROR(I295*I286,"")</f>
        <v>730.89879999999994</v>
      </c>
      <c r="J296" s="86">
        <f>IFERROR(J295*J286,"")</f>
        <v>3774.6027999999997</v>
      </c>
      <c r="K296" s="86">
        <f>IFERROR(K295*K286,"")</f>
        <v>52.097399999999993</v>
      </c>
      <c r="L296" s="86">
        <f t="shared" si="46"/>
        <v>4557.5989999999993</v>
      </c>
      <c r="M296" s="86">
        <f>IFERROR(M295*M286,"")</f>
        <v>190.08540000000002</v>
      </c>
      <c r="N296" s="86">
        <f>IFERROR(SUM(L296,M296),"")</f>
        <v>4747.6843999999992</v>
      </c>
    </row>
    <row r="297" spans="1:14" x14ac:dyDescent="0.2">
      <c r="B297" s="97"/>
      <c r="C297" s="97"/>
      <c r="D297" s="97"/>
      <c r="E297" s="97"/>
      <c r="F297" s="97"/>
      <c r="G297" s="97"/>
      <c r="H297" s="88" t="s">
        <v>56</v>
      </c>
      <c r="I297" s="89">
        <f ca="1">SUM(I287:OFFSET(I297,-1,0))-I298</f>
        <v>52.069999999999709</v>
      </c>
      <c r="J297" s="89">
        <f ca="1">SUM(J287:OFFSET(J297,-1,0))-J298</f>
        <v>369.97999999999956</v>
      </c>
      <c r="K297" s="89">
        <f ca="1">SUM(K287:OFFSET(K297,-1,0))-K298</f>
        <v>25.259999999999877</v>
      </c>
      <c r="L297" s="89">
        <f t="shared" ca="1" si="46"/>
        <v>447.30999999999915</v>
      </c>
      <c r="M297" s="89">
        <f ca="1">SUM(M287:OFFSET(M297,-1,0))-M298</f>
        <v>658.51000000000022</v>
      </c>
      <c r="N297" s="89">
        <f t="shared" ref="N297" ca="1" si="53">IFERROR(SUM(L297,M297),"")</f>
        <v>1105.8199999999993</v>
      </c>
    </row>
    <row r="298" spans="1:14" x14ac:dyDescent="0.2">
      <c r="B298" s="97"/>
      <c r="C298" s="97"/>
      <c r="D298" s="97"/>
      <c r="E298" s="97"/>
      <c r="F298" s="97"/>
      <c r="G298" s="97"/>
      <c r="H298" s="88" t="s">
        <v>71</v>
      </c>
      <c r="I298" s="89">
        <f>SUMIF(H287:H296,"стоимость",I287:I296)</f>
        <v>2842.1322999999998</v>
      </c>
      <c r="J298" s="89">
        <f>SUMIF(H287:H296,"стоимость",J287:J296)</f>
        <v>14673.194200000002</v>
      </c>
      <c r="K298" s="89">
        <f>SUMIF(H287:H296,"стоимость",K287:K296)</f>
        <v>692.9765000000001</v>
      </c>
      <c r="L298" s="89">
        <f t="shared" si="46"/>
        <v>18208.303000000004</v>
      </c>
      <c r="M298" s="89">
        <f>SUMIF(H287:H296,"стоимость",M287:M296)</f>
        <v>3537.1153999999997</v>
      </c>
      <c r="N298" s="89">
        <f>IFERROR(SUM(L298,M298),"")</f>
        <v>21745.418400000002</v>
      </c>
    </row>
    <row r="299" spans="1:14" x14ac:dyDescent="0.2">
      <c r="B299" s="105"/>
      <c r="C299" s="105"/>
      <c r="D299" s="105"/>
      <c r="E299" s="105"/>
      <c r="F299" s="105"/>
      <c r="G299" s="106"/>
      <c r="H299" s="90"/>
      <c r="I299" s="90"/>
      <c r="J299" s="90"/>
      <c r="K299" s="90"/>
      <c r="L299" s="91"/>
      <c r="M299" s="90"/>
      <c r="N299" s="90"/>
    </row>
    <row r="300" spans="1:14" x14ac:dyDescent="0.2">
      <c r="B300" s="141" t="s">
        <v>57</v>
      </c>
      <c r="C300" s="141"/>
      <c r="D300" s="141"/>
      <c r="E300" s="141"/>
      <c r="F300" s="113"/>
      <c r="G300" s="82"/>
      <c r="H300" s="82"/>
      <c r="I300" s="82"/>
      <c r="J300" s="90"/>
      <c r="K300" s="90"/>
      <c r="L300" s="91"/>
      <c r="M300" s="90"/>
      <c r="N300" s="90"/>
    </row>
    <row r="301" spans="1:14" x14ac:dyDescent="0.2">
      <c r="A301" s="2"/>
      <c r="B301" s="130" t="s">
        <v>102</v>
      </c>
      <c r="C301" s="130"/>
      <c r="D301" s="130"/>
      <c r="E301" s="130"/>
      <c r="F301" s="130"/>
      <c r="G301" s="130"/>
      <c r="H301" s="130"/>
      <c r="I301" s="130"/>
      <c r="J301" s="90"/>
      <c r="K301" s="90"/>
      <c r="L301" s="91"/>
      <c r="M301" s="90"/>
      <c r="N301" s="90"/>
    </row>
    <row r="302" spans="1:14" x14ac:dyDescent="0.2">
      <c r="B302" s="130" t="s">
        <v>58</v>
      </c>
      <c r="C302" s="130"/>
      <c r="D302" s="130"/>
      <c r="E302" s="130"/>
      <c r="F302" s="130"/>
      <c r="G302" s="130"/>
      <c r="H302" s="130"/>
      <c r="I302" s="130"/>
      <c r="J302" s="90"/>
      <c r="K302" s="90"/>
      <c r="L302" s="91"/>
      <c r="M302" s="90"/>
      <c r="N302" s="90"/>
    </row>
    <row r="303" spans="1:14" x14ac:dyDescent="0.2">
      <c r="B303" s="130" t="s">
        <v>59</v>
      </c>
      <c r="C303" s="130"/>
      <c r="D303" s="130"/>
      <c r="E303" s="130"/>
      <c r="F303" s="130"/>
      <c r="G303" s="130"/>
      <c r="H303" s="130"/>
      <c r="I303" s="130"/>
      <c r="J303" s="90"/>
      <c r="K303" s="90"/>
      <c r="L303" s="91"/>
      <c r="M303" s="90"/>
      <c r="N303" s="90"/>
    </row>
    <row r="304" spans="1:14" x14ac:dyDescent="0.2">
      <c r="B304" s="130" t="s">
        <v>60</v>
      </c>
      <c r="C304" s="130"/>
      <c r="D304" s="130"/>
      <c r="E304" s="130"/>
      <c r="F304" s="130"/>
      <c r="G304" s="130"/>
      <c r="H304" s="130"/>
      <c r="I304" s="130"/>
      <c r="J304" s="90"/>
      <c r="K304" s="90"/>
      <c r="L304" s="91"/>
      <c r="M304" s="90"/>
      <c r="N304" s="90"/>
    </row>
    <row r="305" spans="2:14" x14ac:dyDescent="0.2">
      <c r="B305" s="130" t="s">
        <v>61</v>
      </c>
      <c r="C305" s="130"/>
      <c r="D305" s="130"/>
      <c r="E305" s="130"/>
      <c r="F305" s="130"/>
      <c r="G305" s="130"/>
      <c r="H305" s="130"/>
      <c r="I305" s="130"/>
      <c r="J305" s="82"/>
      <c r="K305" s="82"/>
      <c r="L305" s="82"/>
      <c r="M305" s="82"/>
      <c r="N305" s="82"/>
    </row>
    <row r="306" spans="2:14" x14ac:dyDescent="0.2">
      <c r="B306" s="130" t="s">
        <v>62</v>
      </c>
      <c r="C306" s="130"/>
      <c r="D306" s="130"/>
      <c r="E306" s="130"/>
      <c r="F306" s="130"/>
      <c r="G306" s="130"/>
      <c r="H306" s="130"/>
      <c r="I306" s="130"/>
      <c r="J306" s="82"/>
      <c r="K306" s="82"/>
      <c r="L306" s="82"/>
      <c r="M306" s="82"/>
      <c r="N306" s="82"/>
    </row>
    <row r="307" spans="2:14" x14ac:dyDescent="0.2">
      <c r="B307" s="130" t="s">
        <v>63</v>
      </c>
      <c r="C307" s="130"/>
      <c r="D307" s="130"/>
      <c r="E307" s="130"/>
      <c r="F307" s="130"/>
      <c r="G307" s="130"/>
      <c r="H307" s="130"/>
      <c r="I307" s="130"/>
      <c r="J307" s="82"/>
      <c r="K307" s="82"/>
      <c r="L307" s="82"/>
      <c r="M307" s="82"/>
      <c r="N307" s="82"/>
    </row>
    <row r="308" spans="2:14" x14ac:dyDescent="0.2">
      <c r="B308" s="130" t="s">
        <v>64</v>
      </c>
      <c r="C308" s="130"/>
      <c r="D308" s="130"/>
      <c r="E308" s="130"/>
      <c r="F308" s="130"/>
      <c r="G308" s="130"/>
      <c r="H308" s="130"/>
      <c r="I308" s="130"/>
      <c r="J308" s="82"/>
      <c r="K308" s="82"/>
      <c r="L308" s="82"/>
      <c r="M308" s="82"/>
      <c r="N308" s="82"/>
    </row>
    <row r="309" spans="2:14" x14ac:dyDescent="0.2">
      <c r="B309" s="112"/>
      <c r="C309" s="112"/>
      <c r="D309" s="112"/>
      <c r="E309" s="112"/>
      <c r="F309" s="112"/>
      <c r="G309" s="112"/>
      <c r="H309" s="112"/>
      <c r="I309" s="112"/>
      <c r="J309" s="82"/>
      <c r="K309" s="82"/>
      <c r="L309" s="82"/>
      <c r="M309" s="82"/>
      <c r="N309" s="82"/>
    </row>
    <row r="310" spans="2:14" x14ac:dyDescent="0.2">
      <c r="B310" s="82" t="s">
        <v>65</v>
      </c>
      <c r="C310" s="82"/>
      <c r="D310" s="82"/>
      <c r="E310" s="82"/>
      <c r="F310" s="82"/>
      <c r="G310" s="82"/>
      <c r="H310" s="82"/>
      <c r="I310" s="82"/>
      <c r="J310" s="82" t="s">
        <v>66</v>
      </c>
      <c r="K310" s="82"/>
      <c r="L310" s="82"/>
      <c r="M310" s="82"/>
      <c r="N310" s="82"/>
    </row>
    <row r="311" spans="2:14" x14ac:dyDescent="0.2">
      <c r="B311" s="109" t="s">
        <v>101</v>
      </c>
      <c r="C311" s="109"/>
      <c r="D311" s="82"/>
      <c r="E311" s="82"/>
      <c r="F311" s="82"/>
      <c r="G311" s="82"/>
      <c r="H311" s="82"/>
      <c r="I311" s="82"/>
      <c r="J311" s="109"/>
      <c r="K311" s="109"/>
      <c r="L311" s="109"/>
      <c r="M311" s="82"/>
      <c r="N311" s="82"/>
    </row>
    <row r="312" spans="2:14" x14ac:dyDescent="0.2">
      <c r="B312" s="93" t="s">
        <v>67</v>
      </c>
      <c r="C312" s="82"/>
      <c r="D312" s="82"/>
      <c r="E312" s="82"/>
      <c r="F312" s="82"/>
      <c r="G312" s="82"/>
      <c r="H312" s="82"/>
      <c r="I312" s="82"/>
      <c r="J312" s="82" t="s">
        <v>67</v>
      </c>
      <c r="K312" s="82"/>
      <c r="L312" s="82"/>
      <c r="M312" s="82"/>
      <c r="N312" s="82"/>
    </row>
    <row r="313" spans="2:14" x14ac:dyDescent="0.2">
      <c r="B313" s="82"/>
      <c r="C313" s="82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</row>
    <row r="314" spans="2:14" x14ac:dyDescent="0.2">
      <c r="B314" s="109"/>
      <c r="C314" s="109"/>
      <c r="D314" s="82"/>
      <c r="E314" s="82"/>
      <c r="F314" s="82"/>
      <c r="G314" s="82"/>
      <c r="H314" s="82"/>
      <c r="I314" s="82"/>
      <c r="J314" s="109"/>
      <c r="K314" s="109"/>
      <c r="L314" s="109"/>
      <c r="M314" s="82"/>
      <c r="N314" s="82"/>
    </row>
    <row r="315" spans="2:14" x14ac:dyDescent="0.2">
      <c r="B315" s="94" t="s">
        <v>68</v>
      </c>
      <c r="C315" s="82"/>
      <c r="D315" s="82"/>
      <c r="E315" s="82"/>
      <c r="F315" s="82"/>
      <c r="G315" s="82"/>
      <c r="H315" s="82"/>
      <c r="I315" s="82"/>
      <c r="J315" s="151" t="s">
        <v>68</v>
      </c>
      <c r="K315" s="151"/>
      <c r="L315" s="151"/>
      <c r="M315" s="82"/>
      <c r="N315" s="82"/>
    </row>
    <row r="316" spans="2:14" x14ac:dyDescent="0.2">
      <c r="B316" s="82"/>
      <c r="C316" s="82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</row>
    <row r="317" spans="2:14" x14ac:dyDescent="0.2">
      <c r="B317" s="112" t="s">
        <v>69</v>
      </c>
      <c r="C317" s="82"/>
      <c r="D317" s="82"/>
      <c r="E317" s="82"/>
      <c r="F317" s="82"/>
      <c r="G317" s="82"/>
      <c r="H317" s="82"/>
      <c r="I317" s="82"/>
      <c r="J317" s="82" t="s">
        <v>69</v>
      </c>
      <c r="K317" s="82"/>
      <c r="L317" s="82"/>
      <c r="M317" s="82"/>
      <c r="N317" s="82"/>
    </row>
    <row r="320" spans="2:14" x14ac:dyDescent="0.2">
      <c r="B320" s="82"/>
      <c r="C320" s="82"/>
      <c r="D320" s="82"/>
      <c r="E320" s="82"/>
      <c r="F320" s="82"/>
      <c r="G320" s="82"/>
      <c r="H320" s="82"/>
      <c r="I320" s="82"/>
      <c r="J320" s="82"/>
      <c r="K320" s="82"/>
      <c r="M320" s="82"/>
      <c r="N320" s="115" t="s">
        <v>34</v>
      </c>
    </row>
    <row r="321" spans="2:14" x14ac:dyDescent="0.2">
      <c r="B321" s="82"/>
      <c r="C321" s="82"/>
      <c r="D321" s="82"/>
      <c r="E321" s="82"/>
      <c r="F321" s="82"/>
      <c r="G321" s="82"/>
      <c r="H321" s="82"/>
      <c r="I321" s="82"/>
      <c r="J321" s="82"/>
      <c r="K321" s="82"/>
      <c r="M321" s="82"/>
      <c r="N321" s="115" t="s">
        <v>35</v>
      </c>
    </row>
    <row r="322" spans="2:14" x14ac:dyDescent="0.2">
      <c r="B322" s="82"/>
      <c r="C322" s="82"/>
      <c r="D322" s="82"/>
      <c r="E322" s="82"/>
      <c r="F322" s="82"/>
      <c r="G322" s="82"/>
      <c r="H322" s="82"/>
      <c r="I322" s="82"/>
      <c r="J322" s="82"/>
      <c r="K322" s="82"/>
      <c r="M322" s="82"/>
      <c r="N322" s="115" t="s">
        <v>36</v>
      </c>
    </row>
    <row r="323" spans="2:14" x14ac:dyDescent="0.2">
      <c r="B323" s="82"/>
      <c r="C323" s="82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</row>
    <row r="324" spans="2:14" x14ac:dyDescent="0.2">
      <c r="B324" s="82"/>
      <c r="C324" s="131" t="s">
        <v>37</v>
      </c>
      <c r="D324" s="131"/>
      <c r="E324" s="131"/>
      <c r="F324" s="131"/>
      <c r="G324" s="131"/>
      <c r="H324" s="131"/>
      <c r="I324" s="131"/>
      <c r="J324" s="131"/>
      <c r="K324" s="131"/>
      <c r="L324" s="131"/>
      <c r="M324" s="82"/>
      <c r="N324" s="82"/>
    </row>
    <row r="325" spans="2:14" x14ac:dyDescent="0.2">
      <c r="B325" s="82"/>
      <c r="C325" s="131" t="s">
        <v>38</v>
      </c>
      <c r="D325" s="131"/>
      <c r="E325" s="131"/>
      <c r="F325" s="131"/>
      <c r="G325" s="131"/>
      <c r="H325" s="131"/>
      <c r="I325" s="131"/>
      <c r="J325" s="131"/>
      <c r="K325" s="131"/>
      <c r="L325" s="131"/>
      <c r="M325" s="82"/>
      <c r="N325" s="82"/>
    </row>
    <row r="326" spans="2:14" x14ac:dyDescent="0.2">
      <c r="B326" s="82" t="s">
        <v>39</v>
      </c>
      <c r="C326" s="114"/>
      <c r="D326" s="114"/>
      <c r="E326" s="114"/>
      <c r="F326" s="114"/>
      <c r="G326" s="114"/>
      <c r="H326" s="114"/>
      <c r="I326" s="114"/>
      <c r="J326" s="114"/>
      <c r="K326" s="114"/>
      <c r="L326" s="131" t="s">
        <v>40</v>
      </c>
      <c r="M326" s="131"/>
      <c r="N326" s="131"/>
    </row>
    <row r="327" spans="2:14" x14ac:dyDescent="0.2">
      <c r="B327" s="82"/>
      <c r="C327" s="114"/>
      <c r="D327" s="114"/>
      <c r="E327" s="114"/>
      <c r="F327" s="114"/>
      <c r="G327" s="114"/>
      <c r="H327" s="114"/>
      <c r="I327" s="114"/>
      <c r="J327" s="114"/>
      <c r="K327" s="114"/>
      <c r="L327" s="114"/>
      <c r="M327" s="114"/>
      <c r="N327" s="114"/>
    </row>
    <row r="328" spans="2:14" x14ac:dyDescent="0.2">
      <c r="B328" s="82" t="s">
        <v>41</v>
      </c>
      <c r="C328" s="114"/>
      <c r="D328" s="114"/>
      <c r="E328" s="114"/>
      <c r="F328" s="114"/>
      <c r="G328" s="114"/>
      <c r="H328" s="114"/>
      <c r="I328" s="114"/>
      <c r="J328" s="114"/>
      <c r="K328" s="114"/>
      <c r="L328" s="114"/>
      <c r="M328" s="114"/>
      <c r="N328" s="114"/>
    </row>
    <row r="329" spans="2:14" x14ac:dyDescent="0.2">
      <c r="B329" s="82" t="s">
        <v>42</v>
      </c>
      <c r="C329" s="114"/>
      <c r="D329" s="114"/>
      <c r="E329" s="114"/>
      <c r="F329" s="114"/>
      <c r="G329" s="114"/>
      <c r="H329" s="114"/>
      <c r="I329" s="114"/>
      <c r="J329" s="114"/>
      <c r="K329" s="114"/>
      <c r="L329" s="114"/>
      <c r="M329" s="114"/>
      <c r="N329" s="114"/>
    </row>
    <row r="330" spans="2:14" x14ac:dyDescent="0.2">
      <c r="B330" s="82" t="s">
        <v>148</v>
      </c>
      <c r="C330" s="114"/>
      <c r="D330" s="114"/>
      <c r="E330" s="114"/>
      <c r="F330" s="114"/>
      <c r="G330" s="114"/>
      <c r="H330" s="114"/>
      <c r="I330" s="114"/>
      <c r="J330" s="114"/>
      <c r="K330" s="114"/>
      <c r="L330" s="114"/>
      <c r="M330" s="114"/>
      <c r="N330" s="114"/>
    </row>
    <row r="331" spans="2:14" x14ac:dyDescent="0.2">
      <c r="B331" s="82"/>
      <c r="C331" s="114"/>
      <c r="D331" s="114"/>
      <c r="E331" s="114"/>
      <c r="F331" s="114"/>
      <c r="G331" s="114"/>
      <c r="H331" s="114"/>
      <c r="I331" s="114"/>
      <c r="J331" s="114"/>
      <c r="K331" s="114"/>
      <c r="L331" s="114"/>
      <c r="M331" s="114"/>
      <c r="N331" s="114"/>
    </row>
    <row r="332" spans="2:14" x14ac:dyDescent="0.2">
      <c r="B332" s="82"/>
      <c r="C332" s="82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</row>
    <row r="333" spans="2:14" x14ac:dyDescent="0.2">
      <c r="B333" s="132" t="s">
        <v>24</v>
      </c>
      <c r="C333" s="134" t="s">
        <v>43</v>
      </c>
      <c r="D333" s="136" t="s">
        <v>44</v>
      </c>
      <c r="E333" s="136" t="s">
        <v>45</v>
      </c>
      <c r="F333" s="136" t="s">
        <v>70</v>
      </c>
      <c r="G333" s="136" t="s">
        <v>46</v>
      </c>
      <c r="H333" s="136" t="s">
        <v>8</v>
      </c>
      <c r="I333" s="137" t="s">
        <v>47</v>
      </c>
      <c r="J333" s="137"/>
      <c r="K333" s="137"/>
      <c r="L333" s="137"/>
      <c r="M333" s="138" t="s">
        <v>48</v>
      </c>
      <c r="N333" s="139" t="s">
        <v>49</v>
      </c>
    </row>
    <row r="334" spans="2:14" x14ac:dyDescent="0.2">
      <c r="B334" s="133"/>
      <c r="C334" s="135"/>
      <c r="D334" s="136"/>
      <c r="E334" s="136"/>
      <c r="F334" s="136"/>
      <c r="G334" s="136"/>
      <c r="H334" s="136"/>
      <c r="I334" s="97" t="s">
        <v>50</v>
      </c>
      <c r="J334" s="97" t="s">
        <v>51</v>
      </c>
      <c r="K334" s="97" t="s">
        <v>52</v>
      </c>
      <c r="L334" s="97" t="s">
        <v>53</v>
      </c>
      <c r="M334" s="138"/>
      <c r="N334" s="140"/>
    </row>
    <row r="335" spans="2:14" x14ac:dyDescent="0.2">
      <c r="B335" s="142" t="s">
        <v>147</v>
      </c>
      <c r="C335" s="143"/>
      <c r="D335" s="143"/>
      <c r="E335" s="143"/>
      <c r="F335" s="143"/>
      <c r="G335" s="144"/>
      <c r="H335" s="98" t="s">
        <v>17</v>
      </c>
      <c r="I335" s="99">
        <v>114.43</v>
      </c>
      <c r="J335" s="99">
        <v>81.540000000000006</v>
      </c>
      <c r="K335" s="99">
        <v>41.31</v>
      </c>
      <c r="L335" s="99"/>
      <c r="M335" s="99">
        <v>6.52</v>
      </c>
      <c r="N335" s="99"/>
    </row>
    <row r="336" spans="2:14" x14ac:dyDescent="0.2">
      <c r="B336" s="145"/>
      <c r="C336" s="146"/>
      <c r="D336" s="146"/>
      <c r="E336" s="146"/>
      <c r="F336" s="146"/>
      <c r="G336" s="147"/>
      <c r="H336" s="98" t="s">
        <v>22</v>
      </c>
      <c r="I336" s="99">
        <v>855.9</v>
      </c>
      <c r="J336" s="99">
        <v>611.54999999999995</v>
      </c>
      <c r="K336" s="99">
        <v>307.68</v>
      </c>
      <c r="L336" s="99"/>
      <c r="M336" s="99">
        <v>26.64</v>
      </c>
      <c r="N336" s="99"/>
    </row>
    <row r="337" spans="2:14" x14ac:dyDescent="0.2">
      <c r="B337" s="145"/>
      <c r="C337" s="146"/>
      <c r="D337" s="146"/>
      <c r="E337" s="146"/>
      <c r="F337" s="146"/>
      <c r="G337" s="147"/>
      <c r="H337" s="98" t="s">
        <v>19</v>
      </c>
      <c r="I337" s="99">
        <v>67.95</v>
      </c>
      <c r="J337" s="99">
        <v>49.47</v>
      </c>
      <c r="K337" s="99">
        <v>25.28</v>
      </c>
      <c r="L337" s="99"/>
      <c r="M337" s="99">
        <v>1.36</v>
      </c>
      <c r="N337" s="99"/>
    </row>
    <row r="338" spans="2:14" x14ac:dyDescent="0.2">
      <c r="B338" s="145"/>
      <c r="C338" s="146"/>
      <c r="D338" s="146"/>
      <c r="E338" s="146"/>
      <c r="F338" s="146"/>
      <c r="G338" s="147"/>
      <c r="H338" s="98" t="s">
        <v>137</v>
      </c>
      <c r="I338" s="99">
        <v>855.9</v>
      </c>
      <c r="J338" s="99">
        <v>611.54999999999995</v>
      </c>
      <c r="K338" s="99">
        <v>307.68</v>
      </c>
      <c r="L338" s="99"/>
      <c r="M338" s="99">
        <v>26.64</v>
      </c>
      <c r="N338" s="99"/>
    </row>
    <row r="339" spans="2:14" x14ac:dyDescent="0.2">
      <c r="B339" s="148"/>
      <c r="C339" s="149"/>
      <c r="D339" s="149"/>
      <c r="E339" s="149"/>
      <c r="F339" s="149"/>
      <c r="G339" s="150"/>
      <c r="H339" s="98" t="s">
        <v>18</v>
      </c>
      <c r="I339" s="99">
        <v>21.74</v>
      </c>
      <c r="J339" s="99">
        <v>16.579999999999998</v>
      </c>
      <c r="K339" s="99">
        <v>8.43</v>
      </c>
      <c r="L339" s="99"/>
      <c r="M339" s="99">
        <v>0.54</v>
      </c>
      <c r="N339" s="99"/>
    </row>
    <row r="340" spans="2:14" x14ac:dyDescent="0.2">
      <c r="B340" s="100" t="s">
        <v>138</v>
      </c>
      <c r="C340" s="97" t="s">
        <v>54</v>
      </c>
      <c r="D340" s="100">
        <v>40</v>
      </c>
      <c r="E340" s="100">
        <v>33</v>
      </c>
      <c r="F340" s="100">
        <v>1</v>
      </c>
      <c r="G340" s="101">
        <v>3</v>
      </c>
      <c r="H340" s="102" t="s">
        <v>17</v>
      </c>
      <c r="I340" s="103">
        <v>34.840000000000003</v>
      </c>
      <c r="J340" s="103">
        <v>94.98</v>
      </c>
      <c r="K340" s="103">
        <v>3.87</v>
      </c>
      <c r="L340" s="84">
        <f>IFERROR(SUM(I340,J340,K340),"")</f>
        <v>133.69</v>
      </c>
      <c r="M340" s="104">
        <v>158.38999999999999</v>
      </c>
      <c r="N340" s="84">
        <f>IFERROR(SUM(L340,M340),"")</f>
        <v>292.08</v>
      </c>
    </row>
    <row r="341" spans="2:14" x14ac:dyDescent="0.2">
      <c r="B341" s="97"/>
      <c r="C341" s="97"/>
      <c r="D341" s="97"/>
      <c r="E341" s="97"/>
      <c r="F341" s="97"/>
      <c r="G341" s="97"/>
      <c r="H341" s="85" t="s">
        <v>55</v>
      </c>
      <c r="I341" s="86">
        <f>IFERROR(I340*I335,"")</f>
        <v>3986.7412000000008</v>
      </c>
      <c r="J341" s="86">
        <f t="shared" ref="J341:K341" si="54">IFERROR(J340*J335,"")</f>
        <v>7744.6692000000012</v>
      </c>
      <c r="K341" s="86">
        <f t="shared" si="54"/>
        <v>159.86970000000002</v>
      </c>
      <c r="L341" s="86">
        <f>IFERROR(SUM(I341,J341,K341),"")</f>
        <v>11891.280100000002</v>
      </c>
      <c r="M341" s="86">
        <f>IFERROR(M340*M335,"")</f>
        <v>1032.7027999999998</v>
      </c>
      <c r="N341" s="86">
        <f>IFERROR(SUM(L341,M341),"")</f>
        <v>12923.982900000001</v>
      </c>
    </row>
    <row r="342" spans="2:14" x14ac:dyDescent="0.2">
      <c r="B342" s="97"/>
      <c r="C342" s="97"/>
      <c r="D342" s="97"/>
      <c r="E342" s="97"/>
      <c r="F342" s="97"/>
      <c r="G342" s="97"/>
      <c r="H342" s="102" t="s">
        <v>22</v>
      </c>
      <c r="I342" s="103">
        <v>0.05</v>
      </c>
      <c r="J342" s="103">
        <v>0.97</v>
      </c>
      <c r="K342" s="103">
        <v>7.0000000000000007E-2</v>
      </c>
      <c r="L342" s="84">
        <f t="shared" ref="L342:L351" si="55">IFERROR(SUM(I342,J342,K342),"")</f>
        <v>1.0900000000000001</v>
      </c>
      <c r="M342" s="104">
        <v>6.57</v>
      </c>
      <c r="N342" s="84">
        <f t="shared" ref="N342" si="56">IFERROR(SUM(L342,M342),"")</f>
        <v>7.66</v>
      </c>
    </row>
    <row r="343" spans="2:14" x14ac:dyDescent="0.2">
      <c r="B343" s="97"/>
      <c r="C343" s="97"/>
      <c r="D343" s="97"/>
      <c r="E343" s="97"/>
      <c r="F343" s="97"/>
      <c r="G343" s="97"/>
      <c r="H343" s="85" t="s">
        <v>55</v>
      </c>
      <c r="I343" s="86">
        <f>IFERROR(I342*I336,"")</f>
        <v>42.795000000000002</v>
      </c>
      <c r="J343" s="86">
        <f t="shared" ref="J343:K343" si="57">IFERROR(J342*J336,"")</f>
        <v>593.20349999999996</v>
      </c>
      <c r="K343" s="86">
        <f t="shared" si="57"/>
        <v>21.537600000000001</v>
      </c>
      <c r="L343" s="86">
        <f t="shared" si="55"/>
        <v>657.53609999999992</v>
      </c>
      <c r="M343" s="86">
        <f t="shared" ref="M343" si="58">IFERROR(M342*M336,"")</f>
        <v>175.0248</v>
      </c>
      <c r="N343" s="86">
        <f>IFERROR(SUM(L343,M343),"")</f>
        <v>832.56089999999995</v>
      </c>
    </row>
    <row r="344" spans="2:14" x14ac:dyDescent="0.2">
      <c r="B344" s="97"/>
      <c r="C344" s="97"/>
      <c r="D344" s="97"/>
      <c r="E344" s="97"/>
      <c r="F344" s="97"/>
      <c r="G344" s="97"/>
      <c r="H344" s="87" t="s">
        <v>19</v>
      </c>
      <c r="I344" s="104"/>
      <c r="J344" s="104">
        <v>55.82</v>
      </c>
      <c r="K344" s="104">
        <v>5.34</v>
      </c>
      <c r="L344" s="84">
        <f t="shared" si="55"/>
        <v>61.16</v>
      </c>
      <c r="M344" s="104">
        <v>39.22</v>
      </c>
      <c r="N344" s="84">
        <f t="shared" ref="N344" si="59">IFERROR(SUM(L344,M344),"")</f>
        <v>100.38</v>
      </c>
    </row>
    <row r="345" spans="2:14" x14ac:dyDescent="0.2">
      <c r="B345" s="97"/>
      <c r="C345" s="97"/>
      <c r="D345" s="97"/>
      <c r="E345" s="97"/>
      <c r="F345" s="97"/>
      <c r="G345" s="97"/>
      <c r="H345" s="85" t="s">
        <v>55</v>
      </c>
      <c r="I345" s="86">
        <f>IFERROR(I344*I337,"")</f>
        <v>0</v>
      </c>
      <c r="J345" s="86">
        <f>IFERROR(J344*J337,"")</f>
        <v>2761.4153999999999</v>
      </c>
      <c r="K345" s="86">
        <f>IFERROR(K344*K337,"")</f>
        <v>134.99520000000001</v>
      </c>
      <c r="L345" s="86">
        <f t="shared" si="55"/>
        <v>2896.4105999999997</v>
      </c>
      <c r="M345" s="86">
        <f>IFERROR(M344*M337,"")</f>
        <v>53.339200000000005</v>
      </c>
      <c r="N345" s="86">
        <f>IFERROR(SUM(L345,M345),"")</f>
        <v>2949.7497999999996</v>
      </c>
    </row>
    <row r="346" spans="2:14" x14ac:dyDescent="0.2">
      <c r="B346" s="97"/>
      <c r="C346" s="97"/>
      <c r="D346" s="97"/>
      <c r="E346" s="97"/>
      <c r="F346" s="97"/>
      <c r="G346" s="97"/>
      <c r="H346" s="87" t="s">
        <v>137</v>
      </c>
      <c r="I346" s="104"/>
      <c r="J346" s="104" t="str">
        <f>IFERROR(INDEX(Извещение!$J$7:$T$29,MATCH(CONCATENATE(РАСЧЕТ!B340,"/",РАСЧЕТ!D340,"/",РАСЧЕТ!E340,"/",F340,"/",H346),Извещение!#REF!,0),3),"")</f>
        <v/>
      </c>
      <c r="K346" s="104" t="str">
        <f>IFERROR(INDEX(Извещение!$J$7:$T$29,MATCH(CONCATENATE(РАСЧЕТ!B340,"/",РАСЧЕТ!D340,"/",РАСЧЕТ!E340,"/",F340,"/",H346),Извещение!#REF!,0),4),"")</f>
        <v/>
      </c>
      <c r="L346" s="84">
        <f t="shared" si="55"/>
        <v>0</v>
      </c>
      <c r="M346" s="104"/>
      <c r="N346" s="84">
        <f t="shared" ref="N346" si="60">IFERROR(SUM(L346,M346),"")</f>
        <v>0</v>
      </c>
    </row>
    <row r="347" spans="2:14" x14ac:dyDescent="0.2">
      <c r="B347" s="97"/>
      <c r="C347" s="97"/>
      <c r="D347" s="97"/>
      <c r="E347" s="97"/>
      <c r="F347" s="97"/>
      <c r="G347" s="97"/>
      <c r="H347" s="85" t="s">
        <v>55</v>
      </c>
      <c r="I347" s="86">
        <f>IFERROR(I346*I338,"")</f>
        <v>0</v>
      </c>
      <c r="J347" s="86" t="str">
        <f>IFERROR(J346*J338,"")</f>
        <v/>
      </c>
      <c r="K347" s="86" t="str">
        <f>IFERROR(K346*K338,"")</f>
        <v/>
      </c>
      <c r="L347" s="86">
        <f t="shared" si="55"/>
        <v>0</v>
      </c>
      <c r="M347" s="86">
        <f>IFERROR(M346*M338,"")</f>
        <v>0</v>
      </c>
      <c r="N347" s="86">
        <f>IFERROR(SUM(L347,M347),"")</f>
        <v>0</v>
      </c>
    </row>
    <row r="348" spans="2:14" x14ac:dyDescent="0.2">
      <c r="B348" s="97"/>
      <c r="C348" s="97"/>
      <c r="D348" s="97"/>
      <c r="E348" s="97"/>
      <c r="F348" s="97"/>
      <c r="G348" s="97"/>
      <c r="H348" s="87" t="s">
        <v>18</v>
      </c>
      <c r="I348" s="104">
        <v>38.729999999999997</v>
      </c>
      <c r="J348" s="104">
        <v>45.79</v>
      </c>
      <c r="K348" s="104"/>
      <c r="L348" s="84">
        <f t="shared" si="55"/>
        <v>84.52</v>
      </c>
      <c r="M348" s="104">
        <v>78.89</v>
      </c>
      <c r="N348" s="84">
        <f t="shared" ref="N348" si="61">IFERROR(SUM(L348,M348),"")</f>
        <v>163.41</v>
      </c>
    </row>
    <row r="349" spans="2:14" x14ac:dyDescent="0.2">
      <c r="B349" s="97"/>
      <c r="C349" s="97"/>
      <c r="D349" s="97"/>
      <c r="E349" s="97"/>
      <c r="F349" s="97"/>
      <c r="G349" s="97"/>
      <c r="H349" s="85" t="s">
        <v>55</v>
      </c>
      <c r="I349" s="86">
        <f>IFERROR(I348*I339,"")</f>
        <v>841.99019999999985</v>
      </c>
      <c r="J349" s="86">
        <f>IFERROR(J348*J339,"")</f>
        <v>759.19819999999993</v>
      </c>
      <c r="K349" s="86">
        <f>IFERROR(K348*K339,"")</f>
        <v>0</v>
      </c>
      <c r="L349" s="86">
        <f t="shared" si="55"/>
        <v>1601.1883999999998</v>
      </c>
      <c r="M349" s="86">
        <f>IFERROR(M348*M339,"")</f>
        <v>42.6006</v>
      </c>
      <c r="N349" s="86">
        <f>IFERROR(SUM(L349,M349),"")</f>
        <v>1643.7889999999998</v>
      </c>
    </row>
    <row r="350" spans="2:14" x14ac:dyDescent="0.2">
      <c r="B350" s="97"/>
      <c r="C350" s="97"/>
      <c r="D350" s="97"/>
      <c r="E350" s="97"/>
      <c r="F350" s="97"/>
      <c r="G350" s="97"/>
      <c r="H350" s="88" t="s">
        <v>56</v>
      </c>
      <c r="I350" s="89">
        <f ca="1">SUM(I340:OFFSET(I350,-1,0))-I351</f>
        <v>73.6200000000008</v>
      </c>
      <c r="J350" s="89">
        <f ca="1">SUM(J340:OFFSET(J350,-1,0))-J351</f>
        <v>197.55999999999949</v>
      </c>
      <c r="K350" s="89">
        <f ca="1">SUM(K340:OFFSET(K350,-1,0))-K351</f>
        <v>9.2799999999999727</v>
      </c>
      <c r="L350" s="89">
        <f t="shared" ca="1" si="55"/>
        <v>280.46000000000026</v>
      </c>
      <c r="M350" s="89">
        <f ca="1">SUM(M340:OFFSET(M350,-1,0))-M351</f>
        <v>283.07000000000039</v>
      </c>
      <c r="N350" s="89">
        <f t="shared" ref="N350" ca="1" si="62">IFERROR(SUM(L350,M350),"")</f>
        <v>563.53000000000065</v>
      </c>
    </row>
    <row r="351" spans="2:14" x14ac:dyDescent="0.2">
      <c r="B351" s="97"/>
      <c r="C351" s="97"/>
      <c r="D351" s="97"/>
      <c r="E351" s="97"/>
      <c r="F351" s="97"/>
      <c r="G351" s="97"/>
      <c r="H351" s="88" t="s">
        <v>71</v>
      </c>
      <c r="I351" s="89">
        <f>SUMIF(H340:H349,"стоимость",I340:I349)</f>
        <v>4871.5264000000006</v>
      </c>
      <c r="J351" s="89">
        <f>SUMIF(H340:H349,"стоимость",J340:J349)</f>
        <v>11858.486300000002</v>
      </c>
      <c r="K351" s="89">
        <f>SUMIF(H340:H349,"стоимость",K340:K349)</f>
        <v>316.40250000000003</v>
      </c>
      <c r="L351" s="89">
        <f t="shared" si="55"/>
        <v>17046.415200000003</v>
      </c>
      <c r="M351" s="89">
        <f>SUMIF(H340:H349,"стоимость",M340:M349)</f>
        <v>1303.6673999999996</v>
      </c>
      <c r="N351" s="89">
        <f>IFERROR(SUM(L351,M351),"")</f>
        <v>18350.082600000002</v>
      </c>
    </row>
    <row r="352" spans="2:14" x14ac:dyDescent="0.2">
      <c r="B352" s="105"/>
      <c r="C352" s="105"/>
      <c r="D352" s="105"/>
      <c r="E352" s="105"/>
      <c r="F352" s="105"/>
      <c r="G352" s="106"/>
      <c r="H352" s="90"/>
      <c r="I352" s="90"/>
      <c r="J352" s="90"/>
      <c r="K352" s="90"/>
      <c r="L352" s="91"/>
      <c r="M352" s="90"/>
      <c r="N352" s="90"/>
    </row>
    <row r="353" spans="1:14" x14ac:dyDescent="0.2">
      <c r="B353" s="141" t="s">
        <v>57</v>
      </c>
      <c r="C353" s="141"/>
      <c r="D353" s="141"/>
      <c r="E353" s="141"/>
      <c r="F353" s="113"/>
      <c r="G353" s="82"/>
      <c r="H353" s="82"/>
      <c r="I353" s="82"/>
      <c r="J353" s="90"/>
      <c r="K353" s="90"/>
      <c r="L353" s="91"/>
      <c r="M353" s="90"/>
      <c r="N353" s="90"/>
    </row>
    <row r="354" spans="1:14" x14ac:dyDescent="0.2">
      <c r="A354" s="2"/>
      <c r="B354" s="130" t="s">
        <v>102</v>
      </c>
      <c r="C354" s="130"/>
      <c r="D354" s="130"/>
      <c r="E354" s="130"/>
      <c r="F354" s="130"/>
      <c r="G354" s="130"/>
      <c r="H354" s="130"/>
      <c r="I354" s="130"/>
      <c r="J354" s="90"/>
      <c r="K354" s="90"/>
      <c r="L354" s="91"/>
      <c r="M354" s="90"/>
      <c r="N354" s="90"/>
    </row>
    <row r="355" spans="1:14" x14ac:dyDescent="0.2">
      <c r="B355" s="130" t="s">
        <v>58</v>
      </c>
      <c r="C355" s="130"/>
      <c r="D355" s="130"/>
      <c r="E355" s="130"/>
      <c r="F355" s="130"/>
      <c r="G355" s="130"/>
      <c r="H355" s="130"/>
      <c r="I355" s="130"/>
      <c r="J355" s="90"/>
      <c r="K355" s="90"/>
      <c r="L355" s="91"/>
      <c r="M355" s="90"/>
      <c r="N355" s="90"/>
    </row>
    <row r="356" spans="1:14" x14ac:dyDescent="0.2">
      <c r="B356" s="130" t="s">
        <v>59</v>
      </c>
      <c r="C356" s="130"/>
      <c r="D356" s="130"/>
      <c r="E356" s="130"/>
      <c r="F356" s="130"/>
      <c r="G356" s="130"/>
      <c r="H356" s="130"/>
      <c r="I356" s="130"/>
      <c r="J356" s="90"/>
      <c r="K356" s="90"/>
      <c r="L356" s="91"/>
      <c r="M356" s="90"/>
      <c r="N356" s="90"/>
    </row>
    <row r="357" spans="1:14" x14ac:dyDescent="0.2">
      <c r="B357" s="130" t="s">
        <v>60</v>
      </c>
      <c r="C357" s="130"/>
      <c r="D357" s="130"/>
      <c r="E357" s="130"/>
      <c r="F357" s="130"/>
      <c r="G357" s="130"/>
      <c r="H357" s="130"/>
      <c r="I357" s="130"/>
      <c r="J357" s="90"/>
      <c r="K357" s="90"/>
      <c r="L357" s="91"/>
      <c r="M357" s="90"/>
      <c r="N357" s="90"/>
    </row>
    <row r="358" spans="1:14" x14ac:dyDescent="0.2">
      <c r="B358" s="130" t="s">
        <v>61</v>
      </c>
      <c r="C358" s="130"/>
      <c r="D358" s="130"/>
      <c r="E358" s="130"/>
      <c r="F358" s="130"/>
      <c r="G358" s="130"/>
      <c r="H358" s="130"/>
      <c r="I358" s="130"/>
      <c r="J358" s="82"/>
      <c r="K358" s="82"/>
      <c r="L358" s="82"/>
      <c r="M358" s="82"/>
      <c r="N358" s="82"/>
    </row>
    <row r="359" spans="1:14" x14ac:dyDescent="0.2">
      <c r="B359" s="130" t="s">
        <v>62</v>
      </c>
      <c r="C359" s="130"/>
      <c r="D359" s="130"/>
      <c r="E359" s="130"/>
      <c r="F359" s="130"/>
      <c r="G359" s="130"/>
      <c r="H359" s="130"/>
      <c r="I359" s="130"/>
      <c r="J359" s="82"/>
      <c r="K359" s="82"/>
      <c r="L359" s="82"/>
      <c r="M359" s="82"/>
      <c r="N359" s="82"/>
    </row>
    <row r="360" spans="1:14" x14ac:dyDescent="0.2">
      <c r="B360" s="130" t="s">
        <v>63</v>
      </c>
      <c r="C360" s="130"/>
      <c r="D360" s="130"/>
      <c r="E360" s="130"/>
      <c r="F360" s="130"/>
      <c r="G360" s="130"/>
      <c r="H360" s="130"/>
      <c r="I360" s="130"/>
      <c r="J360" s="82"/>
      <c r="K360" s="82"/>
      <c r="L360" s="82"/>
      <c r="M360" s="82"/>
      <c r="N360" s="82"/>
    </row>
    <row r="361" spans="1:14" x14ac:dyDescent="0.2">
      <c r="B361" s="130" t="s">
        <v>64</v>
      </c>
      <c r="C361" s="130"/>
      <c r="D361" s="130"/>
      <c r="E361" s="130"/>
      <c r="F361" s="130"/>
      <c r="G361" s="130"/>
      <c r="H361" s="130"/>
      <c r="I361" s="130"/>
      <c r="J361" s="82"/>
      <c r="K361" s="82"/>
      <c r="L361" s="82"/>
      <c r="M361" s="82"/>
      <c r="N361" s="82"/>
    </row>
    <row r="362" spans="1:14" x14ac:dyDescent="0.2">
      <c r="B362" s="112"/>
      <c r="C362" s="112"/>
      <c r="D362" s="112"/>
      <c r="E362" s="112"/>
      <c r="F362" s="112"/>
      <c r="G362" s="112"/>
      <c r="H362" s="112"/>
      <c r="I362" s="112"/>
      <c r="J362" s="82"/>
      <c r="K362" s="82"/>
      <c r="L362" s="82"/>
      <c r="M362" s="82"/>
      <c r="N362" s="82"/>
    </row>
    <row r="363" spans="1:14" x14ac:dyDescent="0.2">
      <c r="B363" s="82" t="s">
        <v>65</v>
      </c>
      <c r="C363" s="82"/>
      <c r="D363" s="82"/>
      <c r="E363" s="82"/>
      <c r="F363" s="82"/>
      <c r="G363" s="82"/>
      <c r="H363" s="82"/>
      <c r="I363" s="82"/>
      <c r="J363" s="82" t="s">
        <v>66</v>
      </c>
      <c r="K363" s="82"/>
      <c r="L363" s="82"/>
      <c r="M363" s="82"/>
      <c r="N363" s="82"/>
    </row>
    <row r="364" spans="1:14" x14ac:dyDescent="0.2">
      <c r="B364" s="109" t="s">
        <v>101</v>
      </c>
      <c r="C364" s="109"/>
      <c r="D364" s="82"/>
      <c r="E364" s="82"/>
      <c r="F364" s="82"/>
      <c r="G364" s="82"/>
      <c r="H364" s="82"/>
      <c r="I364" s="82"/>
      <c r="J364" s="109"/>
      <c r="K364" s="109"/>
      <c r="L364" s="109"/>
      <c r="M364" s="82"/>
      <c r="N364" s="82"/>
    </row>
    <row r="365" spans="1:14" x14ac:dyDescent="0.2">
      <c r="B365" s="93" t="s">
        <v>67</v>
      </c>
      <c r="C365" s="82"/>
      <c r="D365" s="82"/>
      <c r="E365" s="82"/>
      <c r="F365" s="82"/>
      <c r="G365" s="82"/>
      <c r="H365" s="82"/>
      <c r="I365" s="82"/>
      <c r="J365" s="82" t="s">
        <v>67</v>
      </c>
      <c r="K365" s="82"/>
      <c r="L365" s="82"/>
      <c r="M365" s="82"/>
      <c r="N365" s="82"/>
    </row>
    <row r="366" spans="1:14" x14ac:dyDescent="0.2">
      <c r="B366" s="82"/>
      <c r="C366" s="82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</row>
    <row r="367" spans="1:14" x14ac:dyDescent="0.2">
      <c r="B367" s="109"/>
      <c r="C367" s="109"/>
      <c r="D367" s="82"/>
      <c r="E367" s="82"/>
      <c r="F367" s="82"/>
      <c r="G367" s="82"/>
      <c r="H367" s="82"/>
      <c r="I367" s="82"/>
      <c r="J367" s="109"/>
      <c r="K367" s="109"/>
      <c r="L367" s="109"/>
      <c r="M367" s="82"/>
      <c r="N367" s="82"/>
    </row>
    <row r="368" spans="1:14" x14ac:dyDescent="0.2">
      <c r="B368" s="94" t="s">
        <v>68</v>
      </c>
      <c r="C368" s="82"/>
      <c r="D368" s="82"/>
      <c r="E368" s="82"/>
      <c r="F368" s="82"/>
      <c r="G368" s="82"/>
      <c r="H368" s="82"/>
      <c r="I368" s="82"/>
      <c r="J368" s="151" t="s">
        <v>68</v>
      </c>
      <c r="K368" s="151"/>
      <c r="L368" s="151"/>
      <c r="M368" s="82"/>
      <c r="N368" s="82"/>
    </row>
    <row r="369" spans="2:14" x14ac:dyDescent="0.2">
      <c r="B369" s="82"/>
      <c r="C369" s="82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</row>
    <row r="370" spans="2:14" x14ac:dyDescent="0.2">
      <c r="B370" s="112" t="s">
        <v>69</v>
      </c>
      <c r="C370" s="82"/>
      <c r="D370" s="82"/>
      <c r="E370" s="82"/>
      <c r="F370" s="82"/>
      <c r="G370" s="82"/>
      <c r="H370" s="82"/>
      <c r="I370" s="82"/>
      <c r="J370" s="82" t="s">
        <v>69</v>
      </c>
      <c r="K370" s="82"/>
      <c r="L370" s="82"/>
      <c r="M370" s="82"/>
      <c r="N370" s="82"/>
    </row>
    <row r="373" spans="2:14" x14ac:dyDescent="0.2">
      <c r="B373" s="82"/>
      <c r="C373" s="82"/>
      <c r="D373" s="82"/>
      <c r="E373" s="82"/>
      <c r="F373" s="82"/>
      <c r="G373" s="82"/>
      <c r="H373" s="82"/>
      <c r="I373" s="82"/>
      <c r="J373" s="82"/>
      <c r="K373" s="82"/>
      <c r="M373" s="82"/>
      <c r="N373" s="115" t="s">
        <v>34</v>
      </c>
    </row>
    <row r="374" spans="2:14" x14ac:dyDescent="0.2">
      <c r="B374" s="82"/>
      <c r="C374" s="82"/>
      <c r="D374" s="82"/>
      <c r="E374" s="82"/>
      <c r="F374" s="82"/>
      <c r="G374" s="82"/>
      <c r="H374" s="82"/>
      <c r="I374" s="82"/>
      <c r="J374" s="82"/>
      <c r="K374" s="82"/>
      <c r="M374" s="82"/>
      <c r="N374" s="115" t="s">
        <v>35</v>
      </c>
    </row>
    <row r="375" spans="2:14" x14ac:dyDescent="0.2">
      <c r="B375" s="82"/>
      <c r="C375" s="82"/>
      <c r="D375" s="82"/>
      <c r="E375" s="82"/>
      <c r="F375" s="82"/>
      <c r="G375" s="82"/>
      <c r="H375" s="82"/>
      <c r="I375" s="82"/>
      <c r="J375" s="82"/>
      <c r="K375" s="82"/>
      <c r="M375" s="82"/>
      <c r="N375" s="115" t="s">
        <v>36</v>
      </c>
    </row>
    <row r="376" spans="2:14" x14ac:dyDescent="0.2">
      <c r="B376" s="82"/>
      <c r="C376" s="82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</row>
    <row r="377" spans="2:14" x14ac:dyDescent="0.2">
      <c r="B377" s="82"/>
      <c r="C377" s="131" t="s">
        <v>37</v>
      </c>
      <c r="D377" s="131"/>
      <c r="E377" s="131"/>
      <c r="F377" s="131"/>
      <c r="G377" s="131"/>
      <c r="H377" s="131"/>
      <c r="I377" s="131"/>
      <c r="J377" s="131"/>
      <c r="K377" s="131"/>
      <c r="L377" s="131"/>
      <c r="M377" s="82"/>
      <c r="N377" s="82"/>
    </row>
    <row r="378" spans="2:14" x14ac:dyDescent="0.2">
      <c r="B378" s="82"/>
      <c r="C378" s="131" t="s">
        <v>38</v>
      </c>
      <c r="D378" s="131"/>
      <c r="E378" s="131"/>
      <c r="F378" s="131"/>
      <c r="G378" s="131"/>
      <c r="H378" s="131"/>
      <c r="I378" s="131"/>
      <c r="J378" s="131"/>
      <c r="K378" s="131"/>
      <c r="L378" s="131"/>
      <c r="M378" s="82"/>
      <c r="N378" s="82"/>
    </row>
    <row r="379" spans="2:14" x14ac:dyDescent="0.2">
      <c r="B379" s="82" t="s">
        <v>39</v>
      </c>
      <c r="C379" s="114"/>
      <c r="D379" s="114"/>
      <c r="E379" s="114"/>
      <c r="F379" s="114"/>
      <c r="G379" s="114"/>
      <c r="H379" s="114"/>
      <c r="I379" s="114"/>
      <c r="J379" s="114"/>
      <c r="K379" s="114"/>
      <c r="L379" s="131" t="s">
        <v>40</v>
      </c>
      <c r="M379" s="131"/>
      <c r="N379" s="131"/>
    </row>
    <row r="380" spans="2:14" x14ac:dyDescent="0.2">
      <c r="B380" s="82"/>
      <c r="C380" s="114"/>
      <c r="D380" s="114"/>
      <c r="E380" s="114"/>
      <c r="F380" s="114"/>
      <c r="G380" s="114"/>
      <c r="H380" s="114"/>
      <c r="I380" s="114"/>
      <c r="J380" s="114"/>
      <c r="K380" s="114"/>
      <c r="L380" s="114"/>
      <c r="M380" s="114"/>
      <c r="N380" s="114"/>
    </row>
    <row r="381" spans="2:14" x14ac:dyDescent="0.2">
      <c r="B381" s="82" t="s">
        <v>41</v>
      </c>
      <c r="C381" s="114"/>
      <c r="D381" s="114"/>
      <c r="E381" s="114"/>
      <c r="F381" s="114"/>
      <c r="G381" s="114"/>
      <c r="H381" s="114"/>
      <c r="I381" s="114"/>
      <c r="J381" s="114"/>
      <c r="K381" s="114"/>
      <c r="L381" s="114"/>
      <c r="M381" s="114"/>
      <c r="N381" s="114"/>
    </row>
    <row r="382" spans="2:14" x14ac:dyDescent="0.2">
      <c r="B382" s="82" t="s">
        <v>42</v>
      </c>
      <c r="C382" s="114"/>
      <c r="D382" s="114"/>
      <c r="E382" s="114"/>
      <c r="F382" s="114"/>
      <c r="G382" s="114"/>
      <c r="H382" s="114"/>
      <c r="I382" s="114"/>
      <c r="J382" s="114"/>
      <c r="K382" s="114"/>
      <c r="L382" s="114"/>
      <c r="M382" s="114"/>
      <c r="N382" s="114"/>
    </row>
    <row r="383" spans="2:14" x14ac:dyDescent="0.2">
      <c r="B383" s="82" t="s">
        <v>148</v>
      </c>
      <c r="C383" s="114"/>
      <c r="D383" s="114"/>
      <c r="E383" s="114"/>
      <c r="F383" s="114"/>
      <c r="G383" s="114"/>
      <c r="H383" s="114"/>
      <c r="I383" s="114"/>
      <c r="J383" s="114"/>
      <c r="K383" s="114"/>
      <c r="L383" s="114"/>
      <c r="M383" s="114"/>
      <c r="N383" s="114"/>
    </row>
    <row r="384" spans="2:14" x14ac:dyDescent="0.2">
      <c r="B384" s="82"/>
      <c r="C384" s="114"/>
      <c r="D384" s="114"/>
      <c r="E384" s="114"/>
      <c r="F384" s="114"/>
      <c r="G384" s="114"/>
      <c r="H384" s="114"/>
      <c r="I384" s="114"/>
      <c r="J384" s="114"/>
      <c r="K384" s="114"/>
      <c r="L384" s="114"/>
      <c r="M384" s="114"/>
      <c r="N384" s="114"/>
    </row>
    <row r="385" spans="2:14" x14ac:dyDescent="0.2">
      <c r="B385" s="82"/>
      <c r="C385" s="82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</row>
    <row r="386" spans="2:14" x14ac:dyDescent="0.2">
      <c r="B386" s="132" t="s">
        <v>24</v>
      </c>
      <c r="C386" s="134" t="s">
        <v>43</v>
      </c>
      <c r="D386" s="136" t="s">
        <v>44</v>
      </c>
      <c r="E386" s="136" t="s">
        <v>45</v>
      </c>
      <c r="F386" s="136" t="s">
        <v>70</v>
      </c>
      <c r="G386" s="136" t="s">
        <v>46</v>
      </c>
      <c r="H386" s="136" t="s">
        <v>8</v>
      </c>
      <c r="I386" s="137" t="s">
        <v>47</v>
      </c>
      <c r="J386" s="137"/>
      <c r="K386" s="137"/>
      <c r="L386" s="137"/>
      <c r="M386" s="138" t="s">
        <v>48</v>
      </c>
      <c r="N386" s="139" t="s">
        <v>49</v>
      </c>
    </row>
    <row r="387" spans="2:14" x14ac:dyDescent="0.2">
      <c r="B387" s="133"/>
      <c r="C387" s="135"/>
      <c r="D387" s="136"/>
      <c r="E387" s="136"/>
      <c r="F387" s="136"/>
      <c r="G387" s="136"/>
      <c r="H387" s="136"/>
      <c r="I387" s="97" t="s">
        <v>50</v>
      </c>
      <c r="J387" s="97" t="s">
        <v>51</v>
      </c>
      <c r="K387" s="97" t="s">
        <v>52</v>
      </c>
      <c r="L387" s="97" t="s">
        <v>53</v>
      </c>
      <c r="M387" s="138"/>
      <c r="N387" s="140"/>
    </row>
    <row r="388" spans="2:14" x14ac:dyDescent="0.2">
      <c r="B388" s="142" t="s">
        <v>147</v>
      </c>
      <c r="C388" s="143"/>
      <c r="D388" s="143"/>
      <c r="E388" s="143"/>
      <c r="F388" s="143"/>
      <c r="G388" s="144"/>
      <c r="H388" s="98" t="s">
        <v>17</v>
      </c>
      <c r="I388" s="99">
        <v>114.43</v>
      </c>
      <c r="J388" s="99">
        <v>81.540000000000006</v>
      </c>
      <c r="K388" s="99">
        <v>41.31</v>
      </c>
      <c r="L388" s="99"/>
      <c r="M388" s="99">
        <v>6.52</v>
      </c>
      <c r="N388" s="99"/>
    </row>
    <row r="389" spans="2:14" x14ac:dyDescent="0.2">
      <c r="B389" s="145"/>
      <c r="C389" s="146"/>
      <c r="D389" s="146"/>
      <c r="E389" s="146"/>
      <c r="F389" s="146"/>
      <c r="G389" s="147"/>
      <c r="H389" s="98" t="s">
        <v>22</v>
      </c>
      <c r="I389" s="99">
        <v>855.9</v>
      </c>
      <c r="J389" s="99">
        <v>611.54999999999995</v>
      </c>
      <c r="K389" s="99">
        <v>307.68</v>
      </c>
      <c r="L389" s="99"/>
      <c r="M389" s="99">
        <v>26.64</v>
      </c>
      <c r="N389" s="99"/>
    </row>
    <row r="390" spans="2:14" x14ac:dyDescent="0.2">
      <c r="B390" s="145"/>
      <c r="C390" s="146"/>
      <c r="D390" s="146"/>
      <c r="E390" s="146"/>
      <c r="F390" s="146"/>
      <c r="G390" s="147"/>
      <c r="H390" s="98" t="s">
        <v>19</v>
      </c>
      <c r="I390" s="99">
        <v>67.95</v>
      </c>
      <c r="J390" s="99">
        <v>49.47</v>
      </c>
      <c r="K390" s="99">
        <v>25.28</v>
      </c>
      <c r="L390" s="99"/>
      <c r="M390" s="99">
        <v>1.36</v>
      </c>
      <c r="N390" s="99"/>
    </row>
    <row r="391" spans="2:14" x14ac:dyDescent="0.2">
      <c r="B391" s="145"/>
      <c r="C391" s="146"/>
      <c r="D391" s="146"/>
      <c r="E391" s="146"/>
      <c r="F391" s="146"/>
      <c r="G391" s="147"/>
      <c r="H391" s="98" t="s">
        <v>137</v>
      </c>
      <c r="I391" s="99">
        <v>855.9</v>
      </c>
      <c r="J391" s="99">
        <v>611.54999999999995</v>
      </c>
      <c r="K391" s="99">
        <v>307.68</v>
      </c>
      <c r="L391" s="99"/>
      <c r="M391" s="99">
        <v>26.64</v>
      </c>
      <c r="N391" s="99"/>
    </row>
    <row r="392" spans="2:14" x14ac:dyDescent="0.2">
      <c r="B392" s="148"/>
      <c r="C392" s="149"/>
      <c r="D392" s="149"/>
      <c r="E392" s="149"/>
      <c r="F392" s="149"/>
      <c r="G392" s="150"/>
      <c r="H392" s="98" t="s">
        <v>18</v>
      </c>
      <c r="I392" s="99">
        <v>21.74</v>
      </c>
      <c r="J392" s="99">
        <v>16.579999999999998</v>
      </c>
      <c r="K392" s="99">
        <v>8.43</v>
      </c>
      <c r="L392" s="99"/>
      <c r="M392" s="99">
        <v>0.54</v>
      </c>
      <c r="N392" s="99"/>
    </row>
    <row r="393" spans="2:14" x14ac:dyDescent="0.2">
      <c r="B393" s="100" t="s">
        <v>141</v>
      </c>
      <c r="C393" s="97" t="s">
        <v>54</v>
      </c>
      <c r="D393" s="100">
        <v>47</v>
      </c>
      <c r="E393" s="100">
        <v>26</v>
      </c>
      <c r="F393" s="100">
        <v>3</v>
      </c>
      <c r="G393" s="101">
        <v>2.1</v>
      </c>
      <c r="H393" s="102" t="s">
        <v>17</v>
      </c>
      <c r="I393" s="103"/>
      <c r="J393" s="103">
        <v>10.02</v>
      </c>
      <c r="K393" s="103">
        <v>0.81</v>
      </c>
      <c r="L393" s="84">
        <f>IFERROR(SUM(I393,J393,K393),"")</f>
        <v>10.83</v>
      </c>
      <c r="M393" s="104">
        <v>12.67</v>
      </c>
      <c r="N393" s="84">
        <f>IFERROR(SUM(L393,M393),"")</f>
        <v>23.5</v>
      </c>
    </row>
    <row r="394" spans="2:14" x14ac:dyDescent="0.2">
      <c r="B394" s="97"/>
      <c r="C394" s="97"/>
      <c r="D394" s="97"/>
      <c r="E394" s="97"/>
      <c r="F394" s="97"/>
      <c r="G394" s="97"/>
      <c r="H394" s="85" t="s">
        <v>55</v>
      </c>
      <c r="I394" s="86">
        <f>IFERROR(I393*I388,"")</f>
        <v>0</v>
      </c>
      <c r="J394" s="86">
        <f t="shared" ref="J394:K394" si="63">IFERROR(J393*J388,"")</f>
        <v>817.0308</v>
      </c>
      <c r="K394" s="86">
        <f t="shared" si="63"/>
        <v>33.461100000000002</v>
      </c>
      <c r="L394" s="86">
        <f>IFERROR(SUM(I394,J394,K394),"")</f>
        <v>850.49189999999999</v>
      </c>
      <c r="M394" s="86">
        <f>IFERROR(M393*M388,"")</f>
        <v>82.608399999999989</v>
      </c>
      <c r="N394" s="86">
        <f>IFERROR(SUM(L394,M394),"")</f>
        <v>933.10029999999995</v>
      </c>
    </row>
    <row r="395" spans="2:14" x14ac:dyDescent="0.2">
      <c r="B395" s="97"/>
      <c r="C395" s="97"/>
      <c r="D395" s="97"/>
      <c r="E395" s="97"/>
      <c r="F395" s="97"/>
      <c r="G395" s="97"/>
      <c r="H395" s="102" t="s">
        <v>22</v>
      </c>
      <c r="I395" s="103"/>
      <c r="J395" s="103" t="str">
        <f>IFERROR(INDEX(Извещение!$J$7:$T$29,MATCH(CONCATENATE(РАСЧЕТ!B393,"/",РАСЧЕТ!D393,"/",РАСЧЕТ!E393,"/",F393,"/",H395),Извещение!#REF!,0),3),"")</f>
        <v/>
      </c>
      <c r="K395" s="103" t="str">
        <f>IFERROR(INDEX(Извещение!$J$7:$T$29,MATCH(CONCATENATE(РАСЧЕТ!B393,"/",РАСЧЕТ!D393,"/",РАСЧЕТ!E393,"/",F393,"/",H395),Извещение!#REF!,0),4),"")</f>
        <v/>
      </c>
      <c r="L395" s="84">
        <f t="shared" ref="L395:L404" si="64">IFERROR(SUM(I395,J395,K395),"")</f>
        <v>0</v>
      </c>
      <c r="M395" s="104"/>
      <c r="N395" s="84">
        <f t="shared" ref="N395" si="65">IFERROR(SUM(L395,M395),"")</f>
        <v>0</v>
      </c>
    </row>
    <row r="396" spans="2:14" x14ac:dyDescent="0.2">
      <c r="B396" s="97"/>
      <c r="C396" s="97"/>
      <c r="D396" s="97"/>
      <c r="E396" s="97"/>
      <c r="F396" s="97"/>
      <c r="G396" s="97"/>
      <c r="H396" s="85" t="s">
        <v>55</v>
      </c>
      <c r="I396" s="86">
        <f>IFERROR(I395*I389,"")</f>
        <v>0</v>
      </c>
      <c r="J396" s="86" t="str">
        <f t="shared" ref="J396:K396" si="66">IFERROR(J395*J389,"")</f>
        <v/>
      </c>
      <c r="K396" s="86" t="str">
        <f t="shared" si="66"/>
        <v/>
      </c>
      <c r="L396" s="86">
        <f t="shared" si="64"/>
        <v>0</v>
      </c>
      <c r="M396" s="86">
        <f t="shared" ref="M396" si="67">IFERROR(M395*M389,"")</f>
        <v>0</v>
      </c>
      <c r="N396" s="86">
        <f>IFERROR(SUM(L396,M396),"")</f>
        <v>0</v>
      </c>
    </row>
    <row r="397" spans="2:14" x14ac:dyDescent="0.2">
      <c r="B397" s="97"/>
      <c r="C397" s="97"/>
      <c r="D397" s="97"/>
      <c r="E397" s="97"/>
      <c r="F397" s="97"/>
      <c r="G397" s="97"/>
      <c r="H397" s="87" t="s">
        <v>19</v>
      </c>
      <c r="I397" s="104"/>
      <c r="J397" s="104"/>
      <c r="K397" s="104"/>
      <c r="L397" s="84">
        <f t="shared" si="64"/>
        <v>0</v>
      </c>
      <c r="M397" s="104"/>
      <c r="N397" s="84">
        <f t="shared" ref="N397" si="68">IFERROR(SUM(L397,M397),"")</f>
        <v>0</v>
      </c>
    </row>
    <row r="398" spans="2:14" x14ac:dyDescent="0.2">
      <c r="B398" s="97"/>
      <c r="C398" s="97"/>
      <c r="D398" s="97"/>
      <c r="E398" s="97"/>
      <c r="F398" s="97"/>
      <c r="G398" s="97"/>
      <c r="H398" s="85" t="s">
        <v>55</v>
      </c>
      <c r="I398" s="86">
        <f>IFERROR(I397*I390,"")</f>
        <v>0</v>
      </c>
      <c r="J398" s="86">
        <f>IFERROR(J397*J390,"")</f>
        <v>0</v>
      </c>
      <c r="K398" s="86">
        <f>IFERROR(K397*K390,"")</f>
        <v>0</v>
      </c>
      <c r="L398" s="86">
        <f t="shared" si="64"/>
        <v>0</v>
      </c>
      <c r="M398" s="86">
        <f>IFERROR(M397*M390,"")</f>
        <v>0</v>
      </c>
      <c r="N398" s="86">
        <f>IFERROR(SUM(L398,M398),"")</f>
        <v>0</v>
      </c>
    </row>
    <row r="399" spans="2:14" x14ac:dyDescent="0.2">
      <c r="B399" s="97"/>
      <c r="C399" s="97"/>
      <c r="D399" s="97"/>
      <c r="E399" s="97"/>
      <c r="F399" s="97"/>
      <c r="G399" s="97"/>
      <c r="H399" s="87" t="s">
        <v>137</v>
      </c>
      <c r="I399" s="104"/>
      <c r="J399" s="104" t="str">
        <f>IFERROR(INDEX(Извещение!$J$7:$T$29,MATCH(CONCATENATE(РАСЧЕТ!B393,"/",РАСЧЕТ!D393,"/",РАСЧЕТ!E393,"/",F393,"/",H399),Извещение!#REF!,0),3),"")</f>
        <v/>
      </c>
      <c r="K399" s="104" t="str">
        <f>IFERROR(INDEX(Извещение!$J$7:$T$29,MATCH(CONCATENATE(РАСЧЕТ!B393,"/",РАСЧЕТ!D393,"/",РАСЧЕТ!E393,"/",F393,"/",H399),Извещение!#REF!,0),4),"")</f>
        <v/>
      </c>
      <c r="L399" s="84">
        <f t="shared" si="64"/>
        <v>0</v>
      </c>
      <c r="M399" s="104"/>
      <c r="N399" s="84">
        <f t="shared" ref="N399" si="69">IFERROR(SUM(L399,M399),"")</f>
        <v>0</v>
      </c>
    </row>
    <row r="400" spans="2:14" x14ac:dyDescent="0.2">
      <c r="B400" s="97"/>
      <c r="C400" s="97"/>
      <c r="D400" s="97"/>
      <c r="E400" s="97"/>
      <c r="F400" s="97"/>
      <c r="G400" s="97"/>
      <c r="H400" s="85" t="s">
        <v>55</v>
      </c>
      <c r="I400" s="86">
        <f>IFERROR(I399*I391,"")</f>
        <v>0</v>
      </c>
      <c r="J400" s="86" t="str">
        <f>IFERROR(J399*J391,"")</f>
        <v/>
      </c>
      <c r="K400" s="86" t="str">
        <f>IFERROR(K399*K391,"")</f>
        <v/>
      </c>
      <c r="L400" s="86">
        <f t="shared" si="64"/>
        <v>0</v>
      </c>
      <c r="M400" s="86">
        <f>IFERROR(M399*M391,"")</f>
        <v>0</v>
      </c>
      <c r="N400" s="86">
        <f>IFERROR(SUM(L400,M400),"")</f>
        <v>0</v>
      </c>
    </row>
    <row r="401" spans="1:14" x14ac:dyDescent="0.2">
      <c r="B401" s="97"/>
      <c r="C401" s="97"/>
      <c r="D401" s="97"/>
      <c r="E401" s="97"/>
      <c r="F401" s="97"/>
      <c r="G401" s="97"/>
      <c r="H401" s="87" t="s">
        <v>18</v>
      </c>
      <c r="I401" s="104">
        <v>96.64</v>
      </c>
      <c r="J401" s="104">
        <v>103.67</v>
      </c>
      <c r="K401" s="104">
        <v>2.82</v>
      </c>
      <c r="L401" s="84">
        <f t="shared" si="64"/>
        <v>203.13</v>
      </c>
      <c r="M401" s="104">
        <v>172.23</v>
      </c>
      <c r="N401" s="84">
        <f t="shared" ref="N401" si="70">IFERROR(SUM(L401,M401),"")</f>
        <v>375.36</v>
      </c>
    </row>
    <row r="402" spans="1:14" x14ac:dyDescent="0.2">
      <c r="B402" s="97"/>
      <c r="C402" s="97"/>
      <c r="D402" s="97"/>
      <c r="E402" s="97"/>
      <c r="F402" s="97"/>
      <c r="G402" s="97"/>
      <c r="H402" s="85" t="s">
        <v>55</v>
      </c>
      <c r="I402" s="86">
        <f>IFERROR(I401*I392,"")</f>
        <v>2100.9535999999998</v>
      </c>
      <c r="J402" s="86">
        <f>IFERROR(J401*J392,"")</f>
        <v>1718.8485999999998</v>
      </c>
      <c r="K402" s="86">
        <f>IFERROR(K401*K392,"")</f>
        <v>23.772599999999997</v>
      </c>
      <c r="L402" s="86">
        <f t="shared" si="64"/>
        <v>3843.5747999999994</v>
      </c>
      <c r="M402" s="86">
        <f>IFERROR(M401*M392,"")</f>
        <v>93.004199999999997</v>
      </c>
      <c r="N402" s="86">
        <f>IFERROR(SUM(L402,M402),"")</f>
        <v>3936.5789999999993</v>
      </c>
    </row>
    <row r="403" spans="1:14" x14ac:dyDescent="0.2">
      <c r="B403" s="97"/>
      <c r="C403" s="97"/>
      <c r="D403" s="97"/>
      <c r="E403" s="97"/>
      <c r="F403" s="97"/>
      <c r="G403" s="97"/>
      <c r="H403" s="88" t="s">
        <v>56</v>
      </c>
      <c r="I403" s="89">
        <f ca="1">SUM(I393:OFFSET(I403,-1,0))-I404</f>
        <v>96.639999999999873</v>
      </c>
      <c r="J403" s="89">
        <f ca="1">SUM(J393:OFFSET(J403,-1,0))-J404</f>
        <v>113.69000000000005</v>
      </c>
      <c r="K403" s="89">
        <f ca="1">SUM(K393:OFFSET(K403,-1,0))-K404</f>
        <v>3.6300000000000026</v>
      </c>
      <c r="L403" s="89">
        <f t="shared" ca="1" si="64"/>
        <v>213.95999999999992</v>
      </c>
      <c r="M403" s="89">
        <f ca="1">SUM(M393:OFFSET(M403,-1,0))-M404</f>
        <v>184.90000000000003</v>
      </c>
      <c r="N403" s="89">
        <f t="shared" ref="N403" ca="1" si="71">IFERROR(SUM(L403,M403),"")</f>
        <v>398.85999999999996</v>
      </c>
    </row>
    <row r="404" spans="1:14" x14ac:dyDescent="0.2">
      <c r="B404" s="97"/>
      <c r="C404" s="97"/>
      <c r="D404" s="97"/>
      <c r="E404" s="97"/>
      <c r="F404" s="97"/>
      <c r="G404" s="97"/>
      <c r="H404" s="88" t="s">
        <v>71</v>
      </c>
      <c r="I404" s="89">
        <f>SUMIF(H393:H402,"стоимость",I393:I402)</f>
        <v>2100.9535999999998</v>
      </c>
      <c r="J404" s="89">
        <f>SUMIF(H393:H402,"стоимость",J393:J402)</f>
        <v>2535.8793999999998</v>
      </c>
      <c r="K404" s="89">
        <f>SUMIF(H393:H402,"стоимость",K393:K402)</f>
        <v>57.233699999999999</v>
      </c>
      <c r="L404" s="89">
        <f t="shared" si="64"/>
        <v>4694.0666999999994</v>
      </c>
      <c r="M404" s="89">
        <f>SUMIF(H393:H402,"стоимость",M393:M402)</f>
        <v>175.61259999999999</v>
      </c>
      <c r="N404" s="89">
        <f>IFERROR(SUM(L404,M404),"")</f>
        <v>4869.6792999999998</v>
      </c>
    </row>
    <row r="405" spans="1:14" x14ac:dyDescent="0.2">
      <c r="B405" s="105"/>
      <c r="C405" s="105"/>
      <c r="D405" s="105"/>
      <c r="E405" s="105"/>
      <c r="F405" s="105"/>
      <c r="G405" s="106"/>
      <c r="H405" s="90"/>
      <c r="I405" s="90"/>
      <c r="J405" s="90"/>
      <c r="K405" s="90"/>
      <c r="L405" s="91"/>
      <c r="M405" s="90"/>
      <c r="N405" s="90"/>
    </row>
    <row r="406" spans="1:14" x14ac:dyDescent="0.2">
      <c r="B406" s="141" t="s">
        <v>57</v>
      </c>
      <c r="C406" s="141"/>
      <c r="D406" s="141"/>
      <c r="E406" s="141"/>
      <c r="F406" s="113"/>
      <c r="G406" s="82"/>
      <c r="H406" s="82"/>
      <c r="I406" s="82"/>
      <c r="J406" s="90"/>
      <c r="K406" s="90"/>
      <c r="L406" s="91"/>
      <c r="M406" s="90"/>
      <c r="N406" s="90"/>
    </row>
    <row r="407" spans="1:14" x14ac:dyDescent="0.2">
      <c r="A407" s="2"/>
      <c r="B407" s="130" t="s">
        <v>102</v>
      </c>
      <c r="C407" s="130"/>
      <c r="D407" s="130"/>
      <c r="E407" s="130"/>
      <c r="F407" s="130"/>
      <c r="G407" s="130"/>
      <c r="H407" s="130"/>
      <c r="I407" s="130"/>
      <c r="J407" s="90"/>
      <c r="K407" s="90"/>
      <c r="L407" s="91"/>
      <c r="M407" s="90"/>
      <c r="N407" s="90"/>
    </row>
    <row r="408" spans="1:14" x14ac:dyDescent="0.2">
      <c r="B408" s="130" t="s">
        <v>58</v>
      </c>
      <c r="C408" s="130"/>
      <c r="D408" s="130"/>
      <c r="E408" s="130"/>
      <c r="F408" s="130"/>
      <c r="G408" s="130"/>
      <c r="H408" s="130"/>
      <c r="I408" s="130"/>
      <c r="J408" s="90"/>
      <c r="K408" s="90"/>
      <c r="L408" s="91"/>
      <c r="M408" s="90"/>
      <c r="N408" s="90"/>
    </row>
    <row r="409" spans="1:14" x14ac:dyDescent="0.2">
      <c r="B409" s="130" t="s">
        <v>59</v>
      </c>
      <c r="C409" s="130"/>
      <c r="D409" s="130"/>
      <c r="E409" s="130"/>
      <c r="F409" s="130"/>
      <c r="G409" s="130"/>
      <c r="H409" s="130"/>
      <c r="I409" s="130"/>
      <c r="J409" s="90"/>
      <c r="K409" s="90"/>
      <c r="L409" s="91"/>
      <c r="M409" s="90"/>
      <c r="N409" s="90"/>
    </row>
    <row r="410" spans="1:14" x14ac:dyDescent="0.2">
      <c r="B410" s="130" t="s">
        <v>60</v>
      </c>
      <c r="C410" s="130"/>
      <c r="D410" s="130"/>
      <c r="E410" s="130"/>
      <c r="F410" s="130"/>
      <c r="G410" s="130"/>
      <c r="H410" s="130"/>
      <c r="I410" s="130"/>
      <c r="J410" s="90"/>
      <c r="K410" s="90"/>
      <c r="L410" s="91"/>
      <c r="M410" s="90"/>
      <c r="N410" s="90"/>
    </row>
    <row r="411" spans="1:14" x14ac:dyDescent="0.2">
      <c r="B411" s="130" t="s">
        <v>61</v>
      </c>
      <c r="C411" s="130"/>
      <c r="D411" s="130"/>
      <c r="E411" s="130"/>
      <c r="F411" s="130"/>
      <c r="G411" s="130"/>
      <c r="H411" s="130"/>
      <c r="I411" s="130"/>
      <c r="J411" s="82"/>
      <c r="K411" s="82"/>
      <c r="L411" s="82"/>
      <c r="M411" s="82"/>
      <c r="N411" s="82"/>
    </row>
    <row r="412" spans="1:14" x14ac:dyDescent="0.2">
      <c r="B412" s="130" t="s">
        <v>62</v>
      </c>
      <c r="C412" s="130"/>
      <c r="D412" s="130"/>
      <c r="E412" s="130"/>
      <c r="F412" s="130"/>
      <c r="G412" s="130"/>
      <c r="H412" s="130"/>
      <c r="I412" s="130"/>
      <c r="J412" s="82"/>
      <c r="K412" s="82"/>
      <c r="L412" s="82"/>
      <c r="M412" s="82"/>
      <c r="N412" s="82"/>
    </row>
    <row r="413" spans="1:14" x14ac:dyDescent="0.2">
      <c r="B413" s="130" t="s">
        <v>63</v>
      </c>
      <c r="C413" s="130"/>
      <c r="D413" s="130"/>
      <c r="E413" s="130"/>
      <c r="F413" s="130"/>
      <c r="G413" s="130"/>
      <c r="H413" s="130"/>
      <c r="I413" s="130"/>
      <c r="J413" s="82"/>
      <c r="K413" s="82"/>
      <c r="L413" s="82"/>
      <c r="M413" s="82"/>
      <c r="N413" s="82"/>
    </row>
    <row r="414" spans="1:14" x14ac:dyDescent="0.2">
      <c r="B414" s="130" t="s">
        <v>64</v>
      </c>
      <c r="C414" s="130"/>
      <c r="D414" s="130"/>
      <c r="E414" s="130"/>
      <c r="F414" s="130"/>
      <c r="G414" s="130"/>
      <c r="H414" s="130"/>
      <c r="I414" s="130"/>
      <c r="J414" s="82"/>
      <c r="K414" s="82"/>
      <c r="L414" s="82"/>
      <c r="M414" s="82"/>
      <c r="N414" s="82"/>
    </row>
    <row r="415" spans="1:14" x14ac:dyDescent="0.2">
      <c r="B415" s="112"/>
      <c r="C415" s="112"/>
      <c r="D415" s="112"/>
      <c r="E415" s="112"/>
      <c r="F415" s="112"/>
      <c r="G415" s="112"/>
      <c r="H415" s="112"/>
      <c r="I415" s="112"/>
      <c r="J415" s="82"/>
      <c r="K415" s="82"/>
      <c r="L415" s="82"/>
      <c r="M415" s="82"/>
      <c r="N415" s="82"/>
    </row>
    <row r="416" spans="1:14" x14ac:dyDescent="0.2">
      <c r="B416" s="82" t="s">
        <v>65</v>
      </c>
      <c r="C416" s="82"/>
      <c r="D416" s="82"/>
      <c r="E416" s="82"/>
      <c r="F416" s="82"/>
      <c r="G416" s="82"/>
      <c r="H416" s="82"/>
      <c r="I416" s="82"/>
      <c r="J416" s="82" t="s">
        <v>66</v>
      </c>
      <c r="K416" s="82"/>
      <c r="L416" s="82"/>
      <c r="M416" s="82"/>
      <c r="N416" s="82"/>
    </row>
    <row r="417" spans="2:14" x14ac:dyDescent="0.2">
      <c r="B417" s="109" t="s">
        <v>101</v>
      </c>
      <c r="C417" s="109"/>
      <c r="D417" s="82"/>
      <c r="E417" s="82"/>
      <c r="F417" s="82"/>
      <c r="G417" s="82"/>
      <c r="H417" s="82"/>
      <c r="I417" s="82"/>
      <c r="J417" s="109"/>
      <c r="K417" s="109"/>
      <c r="L417" s="109"/>
      <c r="M417" s="82"/>
      <c r="N417" s="82"/>
    </row>
    <row r="418" spans="2:14" x14ac:dyDescent="0.2">
      <c r="B418" s="93" t="s">
        <v>67</v>
      </c>
      <c r="C418" s="82"/>
      <c r="D418" s="82"/>
      <c r="E418" s="82"/>
      <c r="F418" s="82"/>
      <c r="G418" s="82"/>
      <c r="H418" s="82"/>
      <c r="I418" s="82"/>
      <c r="J418" s="82" t="s">
        <v>67</v>
      </c>
      <c r="K418" s="82"/>
      <c r="L418" s="82"/>
      <c r="M418" s="82"/>
      <c r="N418" s="82"/>
    </row>
    <row r="419" spans="2:14" x14ac:dyDescent="0.2">
      <c r="B419" s="82"/>
      <c r="C419" s="82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</row>
    <row r="420" spans="2:14" x14ac:dyDescent="0.2">
      <c r="B420" s="109"/>
      <c r="C420" s="109"/>
      <c r="D420" s="82"/>
      <c r="E420" s="82"/>
      <c r="F420" s="82"/>
      <c r="G420" s="82"/>
      <c r="H420" s="82"/>
      <c r="I420" s="82"/>
      <c r="J420" s="109"/>
      <c r="K420" s="109"/>
      <c r="L420" s="109"/>
      <c r="M420" s="82"/>
      <c r="N420" s="82"/>
    </row>
    <row r="421" spans="2:14" x14ac:dyDescent="0.2">
      <c r="B421" s="94" t="s">
        <v>68</v>
      </c>
      <c r="C421" s="82"/>
      <c r="D421" s="82"/>
      <c r="E421" s="82"/>
      <c r="F421" s="82"/>
      <c r="G421" s="82"/>
      <c r="H421" s="82"/>
      <c r="I421" s="82"/>
      <c r="J421" s="151" t="s">
        <v>68</v>
      </c>
      <c r="K421" s="151"/>
      <c r="L421" s="151"/>
      <c r="M421" s="82"/>
      <c r="N421" s="82"/>
    </row>
    <row r="422" spans="2:14" x14ac:dyDescent="0.2">
      <c r="B422" s="82"/>
      <c r="C422" s="82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</row>
    <row r="423" spans="2:14" x14ac:dyDescent="0.2">
      <c r="B423" s="112" t="s">
        <v>69</v>
      </c>
      <c r="C423" s="82"/>
      <c r="D423" s="82"/>
      <c r="E423" s="82"/>
      <c r="F423" s="82"/>
      <c r="G423" s="82"/>
      <c r="H423" s="82"/>
      <c r="I423" s="82"/>
      <c r="J423" s="82" t="s">
        <v>69</v>
      </c>
      <c r="K423" s="82"/>
      <c r="L423" s="82"/>
      <c r="M423" s="82"/>
      <c r="N423" s="82"/>
    </row>
    <row r="426" spans="2:14" x14ac:dyDescent="0.2">
      <c r="B426" s="82"/>
      <c r="C426" s="82"/>
      <c r="D426" s="82"/>
      <c r="E426" s="82"/>
      <c r="F426" s="82"/>
      <c r="G426" s="82"/>
      <c r="H426" s="82"/>
      <c r="I426" s="82"/>
      <c r="J426" s="82"/>
      <c r="K426" s="82"/>
      <c r="M426" s="82"/>
      <c r="N426" s="115" t="s">
        <v>34</v>
      </c>
    </row>
    <row r="427" spans="2:14" x14ac:dyDescent="0.2">
      <c r="B427" s="82"/>
      <c r="C427" s="82"/>
      <c r="D427" s="82"/>
      <c r="E427" s="82"/>
      <c r="F427" s="82"/>
      <c r="G427" s="82"/>
      <c r="H427" s="82"/>
      <c r="I427" s="82"/>
      <c r="J427" s="82"/>
      <c r="K427" s="82"/>
      <c r="M427" s="82"/>
      <c r="N427" s="115" t="s">
        <v>35</v>
      </c>
    </row>
    <row r="428" spans="2:14" x14ac:dyDescent="0.2">
      <c r="B428" s="82"/>
      <c r="C428" s="82"/>
      <c r="D428" s="82"/>
      <c r="E428" s="82"/>
      <c r="F428" s="82"/>
      <c r="G428" s="82"/>
      <c r="H428" s="82"/>
      <c r="I428" s="82"/>
      <c r="J428" s="82"/>
      <c r="K428" s="82"/>
      <c r="M428" s="82"/>
      <c r="N428" s="115" t="s">
        <v>36</v>
      </c>
    </row>
    <row r="429" spans="2:14" x14ac:dyDescent="0.2">
      <c r="B429" s="82"/>
      <c r="C429" s="82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</row>
    <row r="430" spans="2:14" x14ac:dyDescent="0.2">
      <c r="B430" s="82"/>
      <c r="C430" s="131" t="s">
        <v>37</v>
      </c>
      <c r="D430" s="131"/>
      <c r="E430" s="131"/>
      <c r="F430" s="131"/>
      <c r="G430" s="131"/>
      <c r="H430" s="131"/>
      <c r="I430" s="131"/>
      <c r="J430" s="131"/>
      <c r="K430" s="131"/>
      <c r="L430" s="131"/>
      <c r="M430" s="82"/>
      <c r="N430" s="82"/>
    </row>
    <row r="431" spans="2:14" x14ac:dyDescent="0.2">
      <c r="B431" s="82"/>
      <c r="C431" s="131" t="s">
        <v>38</v>
      </c>
      <c r="D431" s="131"/>
      <c r="E431" s="131"/>
      <c r="F431" s="131"/>
      <c r="G431" s="131"/>
      <c r="H431" s="131"/>
      <c r="I431" s="131"/>
      <c r="J431" s="131"/>
      <c r="K431" s="131"/>
      <c r="L431" s="131"/>
      <c r="M431" s="82"/>
      <c r="N431" s="82"/>
    </row>
    <row r="432" spans="2:14" x14ac:dyDescent="0.2">
      <c r="B432" s="82" t="s">
        <v>39</v>
      </c>
      <c r="C432" s="114"/>
      <c r="D432" s="114"/>
      <c r="E432" s="114"/>
      <c r="F432" s="114"/>
      <c r="G432" s="114"/>
      <c r="H432" s="114"/>
      <c r="I432" s="114"/>
      <c r="J432" s="114"/>
      <c r="K432" s="114"/>
      <c r="L432" s="131" t="s">
        <v>40</v>
      </c>
      <c r="M432" s="131"/>
      <c r="N432" s="131"/>
    </row>
    <row r="433" spans="2:14" x14ac:dyDescent="0.2">
      <c r="B433" s="82"/>
      <c r="C433" s="114"/>
      <c r="D433" s="114"/>
      <c r="E433" s="114"/>
      <c r="F433" s="114"/>
      <c r="G433" s="114"/>
      <c r="H433" s="114"/>
      <c r="I433" s="114"/>
      <c r="J433" s="114"/>
      <c r="K433" s="114"/>
      <c r="L433" s="114"/>
      <c r="M433" s="114"/>
      <c r="N433" s="114"/>
    </row>
    <row r="434" spans="2:14" x14ac:dyDescent="0.2">
      <c r="B434" s="82" t="s">
        <v>41</v>
      </c>
      <c r="C434" s="114"/>
      <c r="D434" s="114"/>
      <c r="E434" s="114"/>
      <c r="F434" s="114"/>
      <c r="G434" s="114"/>
      <c r="H434" s="114"/>
      <c r="I434" s="114"/>
      <c r="J434" s="114"/>
      <c r="K434" s="114"/>
      <c r="L434" s="114"/>
      <c r="M434" s="114"/>
      <c r="N434" s="114"/>
    </row>
    <row r="435" spans="2:14" x14ac:dyDescent="0.2">
      <c r="B435" s="82" t="s">
        <v>42</v>
      </c>
      <c r="C435" s="114"/>
      <c r="D435" s="114"/>
      <c r="E435" s="114"/>
      <c r="F435" s="114"/>
      <c r="G435" s="114"/>
      <c r="H435" s="114"/>
      <c r="I435" s="114"/>
      <c r="J435" s="114"/>
      <c r="K435" s="114"/>
      <c r="L435" s="114"/>
      <c r="M435" s="114"/>
      <c r="N435" s="114"/>
    </row>
    <row r="436" spans="2:14" x14ac:dyDescent="0.2">
      <c r="B436" s="82" t="s">
        <v>148</v>
      </c>
      <c r="C436" s="114"/>
      <c r="D436" s="114"/>
      <c r="E436" s="114"/>
      <c r="F436" s="114"/>
      <c r="G436" s="114"/>
      <c r="H436" s="114"/>
      <c r="I436" s="114"/>
      <c r="J436" s="114"/>
      <c r="K436" s="114"/>
      <c r="L436" s="114"/>
      <c r="M436" s="114"/>
      <c r="N436" s="114"/>
    </row>
    <row r="437" spans="2:14" x14ac:dyDescent="0.2">
      <c r="B437" s="82"/>
      <c r="C437" s="114"/>
      <c r="D437" s="114"/>
      <c r="E437" s="114"/>
      <c r="F437" s="114"/>
      <c r="G437" s="114"/>
      <c r="H437" s="114"/>
      <c r="I437" s="114"/>
      <c r="J437" s="114"/>
      <c r="K437" s="114"/>
      <c r="L437" s="114"/>
      <c r="M437" s="114"/>
      <c r="N437" s="114"/>
    </row>
    <row r="438" spans="2:14" x14ac:dyDescent="0.2">
      <c r="B438" s="82"/>
      <c r="C438" s="82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</row>
    <row r="439" spans="2:14" x14ac:dyDescent="0.2">
      <c r="B439" s="132" t="s">
        <v>24</v>
      </c>
      <c r="C439" s="134" t="s">
        <v>43</v>
      </c>
      <c r="D439" s="136" t="s">
        <v>44</v>
      </c>
      <c r="E439" s="136" t="s">
        <v>45</v>
      </c>
      <c r="F439" s="136" t="s">
        <v>70</v>
      </c>
      <c r="G439" s="136" t="s">
        <v>46</v>
      </c>
      <c r="H439" s="136" t="s">
        <v>8</v>
      </c>
      <c r="I439" s="137" t="s">
        <v>47</v>
      </c>
      <c r="J439" s="137"/>
      <c r="K439" s="137"/>
      <c r="L439" s="137"/>
      <c r="M439" s="138" t="s">
        <v>48</v>
      </c>
      <c r="N439" s="139" t="s">
        <v>49</v>
      </c>
    </row>
    <row r="440" spans="2:14" x14ac:dyDescent="0.2">
      <c r="B440" s="133"/>
      <c r="C440" s="135"/>
      <c r="D440" s="136"/>
      <c r="E440" s="136"/>
      <c r="F440" s="136"/>
      <c r="G440" s="136"/>
      <c r="H440" s="136"/>
      <c r="I440" s="97" t="s">
        <v>50</v>
      </c>
      <c r="J440" s="97" t="s">
        <v>51</v>
      </c>
      <c r="K440" s="97" t="s">
        <v>52</v>
      </c>
      <c r="L440" s="97" t="s">
        <v>53</v>
      </c>
      <c r="M440" s="138"/>
      <c r="N440" s="140"/>
    </row>
    <row r="441" spans="2:14" x14ac:dyDescent="0.2">
      <c r="B441" s="142" t="s">
        <v>147</v>
      </c>
      <c r="C441" s="143"/>
      <c r="D441" s="143"/>
      <c r="E441" s="143"/>
      <c r="F441" s="143"/>
      <c r="G441" s="144"/>
      <c r="H441" s="98" t="s">
        <v>17</v>
      </c>
      <c r="I441" s="99">
        <v>114.43</v>
      </c>
      <c r="J441" s="99">
        <v>81.540000000000006</v>
      </c>
      <c r="K441" s="99">
        <v>41.31</v>
      </c>
      <c r="L441" s="99"/>
      <c r="M441" s="99">
        <v>6.52</v>
      </c>
      <c r="N441" s="99"/>
    </row>
    <row r="442" spans="2:14" x14ac:dyDescent="0.2">
      <c r="B442" s="145"/>
      <c r="C442" s="146"/>
      <c r="D442" s="146"/>
      <c r="E442" s="146"/>
      <c r="F442" s="146"/>
      <c r="G442" s="147"/>
      <c r="H442" s="98" t="s">
        <v>22</v>
      </c>
      <c r="I442" s="99">
        <v>855.9</v>
      </c>
      <c r="J442" s="99">
        <v>611.54999999999995</v>
      </c>
      <c r="K442" s="99">
        <v>307.68</v>
      </c>
      <c r="L442" s="99"/>
      <c r="M442" s="99">
        <v>26.64</v>
      </c>
      <c r="N442" s="99"/>
    </row>
    <row r="443" spans="2:14" x14ac:dyDescent="0.2">
      <c r="B443" s="145"/>
      <c r="C443" s="146"/>
      <c r="D443" s="146"/>
      <c r="E443" s="146"/>
      <c r="F443" s="146"/>
      <c r="G443" s="147"/>
      <c r="H443" s="98" t="s">
        <v>19</v>
      </c>
      <c r="I443" s="99">
        <v>67.95</v>
      </c>
      <c r="J443" s="99">
        <v>49.47</v>
      </c>
      <c r="K443" s="99">
        <v>25.28</v>
      </c>
      <c r="L443" s="99"/>
      <c r="M443" s="99">
        <v>1.36</v>
      </c>
      <c r="N443" s="99"/>
    </row>
    <row r="444" spans="2:14" x14ac:dyDescent="0.2">
      <c r="B444" s="145"/>
      <c r="C444" s="146"/>
      <c r="D444" s="146"/>
      <c r="E444" s="146"/>
      <c r="F444" s="146"/>
      <c r="G444" s="147"/>
      <c r="H444" s="98" t="s">
        <v>137</v>
      </c>
      <c r="I444" s="99">
        <v>855.9</v>
      </c>
      <c r="J444" s="99">
        <v>611.54999999999995</v>
      </c>
      <c r="K444" s="99">
        <v>307.68</v>
      </c>
      <c r="L444" s="99"/>
      <c r="M444" s="99">
        <v>26.64</v>
      </c>
      <c r="N444" s="99"/>
    </row>
    <row r="445" spans="2:14" x14ac:dyDescent="0.2">
      <c r="B445" s="148"/>
      <c r="C445" s="149"/>
      <c r="D445" s="149"/>
      <c r="E445" s="149"/>
      <c r="F445" s="149"/>
      <c r="G445" s="150"/>
      <c r="H445" s="98" t="s">
        <v>18</v>
      </c>
      <c r="I445" s="99">
        <v>21.74</v>
      </c>
      <c r="J445" s="99">
        <v>16.579999999999998</v>
      </c>
      <c r="K445" s="99">
        <v>8.43</v>
      </c>
      <c r="L445" s="99"/>
      <c r="M445" s="99">
        <v>0.54</v>
      </c>
      <c r="N445" s="99"/>
    </row>
    <row r="446" spans="2:14" x14ac:dyDescent="0.2">
      <c r="B446" s="100" t="s">
        <v>141</v>
      </c>
      <c r="C446" s="97" t="s">
        <v>54</v>
      </c>
      <c r="D446" s="100">
        <v>47</v>
      </c>
      <c r="E446" s="100">
        <v>1</v>
      </c>
      <c r="F446" s="100">
        <v>1</v>
      </c>
      <c r="G446" s="101">
        <v>3</v>
      </c>
      <c r="H446" s="102" t="s">
        <v>17</v>
      </c>
      <c r="I446" s="103">
        <v>50.64</v>
      </c>
      <c r="J446" s="103">
        <v>46.89</v>
      </c>
      <c r="K446" s="103">
        <v>1.17</v>
      </c>
      <c r="L446" s="84">
        <f>IFERROR(SUM(I446,J446,K446),"")</f>
        <v>98.7</v>
      </c>
      <c r="M446" s="104">
        <v>52.36</v>
      </c>
      <c r="N446" s="84">
        <f>IFERROR(SUM(L446,M446),"")</f>
        <v>151.06</v>
      </c>
    </row>
    <row r="447" spans="2:14" x14ac:dyDescent="0.2">
      <c r="B447" s="97"/>
      <c r="C447" s="97"/>
      <c r="D447" s="97"/>
      <c r="E447" s="97"/>
      <c r="F447" s="97"/>
      <c r="G447" s="97"/>
      <c r="H447" s="85" t="s">
        <v>55</v>
      </c>
      <c r="I447" s="86">
        <f>IFERROR(I446*I441,"")</f>
        <v>5794.7352000000001</v>
      </c>
      <c r="J447" s="86">
        <f t="shared" ref="J447:K447" si="72">IFERROR(J446*J441,"")</f>
        <v>3823.4106000000002</v>
      </c>
      <c r="K447" s="86">
        <f t="shared" si="72"/>
        <v>48.332700000000003</v>
      </c>
      <c r="L447" s="86">
        <f>IFERROR(SUM(I447,J447,K447),"")</f>
        <v>9666.4785000000011</v>
      </c>
      <c r="M447" s="86">
        <f>IFERROR(M446*M441,"")</f>
        <v>341.38719999999995</v>
      </c>
      <c r="N447" s="86">
        <f>IFERROR(SUM(L447,M447),"")</f>
        <v>10007.8657</v>
      </c>
    </row>
    <row r="448" spans="2:14" x14ac:dyDescent="0.2">
      <c r="B448" s="97"/>
      <c r="C448" s="97"/>
      <c r="D448" s="97"/>
      <c r="E448" s="97"/>
      <c r="F448" s="97"/>
      <c r="G448" s="97"/>
      <c r="H448" s="102" t="s">
        <v>22</v>
      </c>
      <c r="I448" s="103">
        <v>13.55</v>
      </c>
      <c r="J448" s="103">
        <v>14.07</v>
      </c>
      <c r="K448" s="103" t="str">
        <f>IFERROR(INDEX(Извещение!$J$7:$T$29,MATCH(CONCATENATE(РАСЧЕТ!B446,"/",РАСЧЕТ!D446,"/",РАСЧЕТ!E446,"/",F446,"/",H448),Извещение!#REF!,0),4),"")</f>
        <v/>
      </c>
      <c r="L448" s="84">
        <f t="shared" ref="L448:L457" si="73">IFERROR(SUM(I448,J448,K448),"")</f>
        <v>27.62</v>
      </c>
      <c r="M448" s="104">
        <v>23.94</v>
      </c>
      <c r="N448" s="84">
        <f t="shared" ref="N448" si="74">IFERROR(SUM(L448,M448),"")</f>
        <v>51.56</v>
      </c>
    </row>
    <row r="449" spans="1:14" x14ac:dyDescent="0.2">
      <c r="B449" s="97"/>
      <c r="C449" s="97"/>
      <c r="D449" s="97"/>
      <c r="E449" s="97"/>
      <c r="F449" s="97"/>
      <c r="G449" s="97"/>
      <c r="H449" s="85" t="s">
        <v>55</v>
      </c>
      <c r="I449" s="86">
        <f>IFERROR(I448*I442,"")</f>
        <v>11597.445</v>
      </c>
      <c r="J449" s="86">
        <f t="shared" ref="J449:K449" si="75">IFERROR(J448*J442,"")</f>
        <v>8604.5084999999999</v>
      </c>
      <c r="K449" s="86" t="str">
        <f t="shared" si="75"/>
        <v/>
      </c>
      <c r="L449" s="86">
        <f t="shared" si="73"/>
        <v>20201.9535</v>
      </c>
      <c r="M449" s="86">
        <f t="shared" ref="M449" si="76">IFERROR(M448*M442,"")</f>
        <v>637.76160000000004</v>
      </c>
      <c r="N449" s="86">
        <f>IFERROR(SUM(L449,M449),"")</f>
        <v>20839.715100000001</v>
      </c>
    </row>
    <row r="450" spans="1:14" x14ac:dyDescent="0.2">
      <c r="B450" s="97"/>
      <c r="C450" s="97"/>
      <c r="D450" s="97"/>
      <c r="E450" s="97"/>
      <c r="F450" s="97"/>
      <c r="G450" s="97"/>
      <c r="H450" s="87" t="s">
        <v>19</v>
      </c>
      <c r="I450" s="104"/>
      <c r="J450" s="104">
        <v>11.9</v>
      </c>
      <c r="K450" s="104">
        <v>1.84</v>
      </c>
      <c r="L450" s="84">
        <f t="shared" si="73"/>
        <v>13.74</v>
      </c>
      <c r="M450" s="104">
        <v>16.12</v>
      </c>
      <c r="N450" s="84">
        <f t="shared" ref="N450" si="77">IFERROR(SUM(L450,M450),"")</f>
        <v>29.86</v>
      </c>
    </row>
    <row r="451" spans="1:14" x14ac:dyDescent="0.2">
      <c r="B451" s="97"/>
      <c r="C451" s="97"/>
      <c r="D451" s="97"/>
      <c r="E451" s="97"/>
      <c r="F451" s="97"/>
      <c r="G451" s="97"/>
      <c r="H451" s="85" t="s">
        <v>55</v>
      </c>
      <c r="I451" s="86">
        <f>IFERROR(I450*I443,"")</f>
        <v>0</v>
      </c>
      <c r="J451" s="86">
        <f>IFERROR(J450*J443,"")</f>
        <v>588.69299999999998</v>
      </c>
      <c r="K451" s="86">
        <f>IFERROR(K450*K443,"")</f>
        <v>46.515200000000007</v>
      </c>
      <c r="L451" s="86">
        <f t="shared" si="73"/>
        <v>635.20820000000003</v>
      </c>
      <c r="M451" s="86">
        <f>IFERROR(M450*M443,"")</f>
        <v>21.923200000000001</v>
      </c>
      <c r="N451" s="86">
        <f>IFERROR(SUM(L451,M451),"")</f>
        <v>657.13139999999999</v>
      </c>
    </row>
    <row r="452" spans="1:14" x14ac:dyDescent="0.2">
      <c r="B452" s="97"/>
      <c r="C452" s="97"/>
      <c r="D452" s="97"/>
      <c r="E452" s="97"/>
      <c r="F452" s="97"/>
      <c r="G452" s="97"/>
      <c r="H452" s="87" t="s">
        <v>137</v>
      </c>
      <c r="I452" s="104"/>
      <c r="J452" s="104" t="str">
        <f>IFERROR(INDEX(Извещение!$J$7:$T$29,MATCH(CONCATENATE(РАСЧЕТ!B446,"/",РАСЧЕТ!D446,"/",РАСЧЕТ!E446,"/",F446,"/",H452),Извещение!#REF!,0),3),"")</f>
        <v/>
      </c>
      <c r="K452" s="104" t="str">
        <f>IFERROR(INDEX(Извещение!$J$7:$T$29,MATCH(CONCATENATE(РАСЧЕТ!B446,"/",РАСЧЕТ!D446,"/",РАСЧЕТ!E446,"/",F446,"/",H452),Извещение!#REF!,0),4),"")</f>
        <v/>
      </c>
      <c r="L452" s="84">
        <f t="shared" si="73"/>
        <v>0</v>
      </c>
      <c r="M452" s="104"/>
      <c r="N452" s="84">
        <f t="shared" ref="N452" si="78">IFERROR(SUM(L452,M452),"")</f>
        <v>0</v>
      </c>
    </row>
    <row r="453" spans="1:14" x14ac:dyDescent="0.2">
      <c r="B453" s="97"/>
      <c r="C453" s="97"/>
      <c r="D453" s="97"/>
      <c r="E453" s="97"/>
      <c r="F453" s="97"/>
      <c r="G453" s="97"/>
      <c r="H453" s="85" t="s">
        <v>55</v>
      </c>
      <c r="I453" s="86">
        <f>IFERROR(I452*I444,"")</f>
        <v>0</v>
      </c>
      <c r="J453" s="86" t="str">
        <f>IFERROR(J452*J444,"")</f>
        <v/>
      </c>
      <c r="K453" s="86" t="str">
        <f>IFERROR(K452*K444,"")</f>
        <v/>
      </c>
      <c r="L453" s="86">
        <f t="shared" si="73"/>
        <v>0</v>
      </c>
      <c r="M453" s="86">
        <f>IFERROR(M452*M444,"")</f>
        <v>0</v>
      </c>
      <c r="N453" s="86">
        <f>IFERROR(SUM(L453,M453),"")</f>
        <v>0</v>
      </c>
    </row>
    <row r="454" spans="1:14" x14ac:dyDescent="0.2">
      <c r="B454" s="97"/>
      <c r="C454" s="97"/>
      <c r="D454" s="97"/>
      <c r="E454" s="97"/>
      <c r="F454" s="97"/>
      <c r="G454" s="97"/>
      <c r="H454" s="87" t="s">
        <v>18</v>
      </c>
      <c r="I454" s="104">
        <v>84.6</v>
      </c>
      <c r="J454" s="104">
        <v>52.91</v>
      </c>
      <c r="K454" s="104">
        <v>0.86</v>
      </c>
      <c r="L454" s="84">
        <f t="shared" si="73"/>
        <v>138.37</v>
      </c>
      <c r="M454" s="104">
        <v>89.06</v>
      </c>
      <c r="N454" s="84">
        <f t="shared" ref="N454" si="79">IFERROR(SUM(L454,M454),"")</f>
        <v>227.43</v>
      </c>
    </row>
    <row r="455" spans="1:14" x14ac:dyDescent="0.2">
      <c r="B455" s="97"/>
      <c r="C455" s="97"/>
      <c r="D455" s="97"/>
      <c r="E455" s="97"/>
      <c r="F455" s="97"/>
      <c r="G455" s="97"/>
      <c r="H455" s="85" t="s">
        <v>55</v>
      </c>
      <c r="I455" s="86">
        <f>IFERROR(I454*I445,"")</f>
        <v>1839.2039999999997</v>
      </c>
      <c r="J455" s="86">
        <f>IFERROR(J454*J445,"")</f>
        <v>877.24779999999987</v>
      </c>
      <c r="K455" s="86">
        <f>IFERROR(K454*K445,"")</f>
        <v>7.2497999999999996</v>
      </c>
      <c r="L455" s="86">
        <f t="shared" si="73"/>
        <v>2723.7015999999999</v>
      </c>
      <c r="M455" s="86">
        <f>IFERROR(M454*M445,"")</f>
        <v>48.092400000000005</v>
      </c>
      <c r="N455" s="86">
        <f>IFERROR(SUM(L455,M455),"")</f>
        <v>2771.7939999999999</v>
      </c>
    </row>
    <row r="456" spans="1:14" x14ac:dyDescent="0.2">
      <c r="B456" s="97"/>
      <c r="C456" s="97"/>
      <c r="D456" s="97"/>
      <c r="E456" s="97"/>
      <c r="F456" s="97"/>
      <c r="G456" s="97"/>
      <c r="H456" s="88" t="s">
        <v>56</v>
      </c>
      <c r="I456" s="89">
        <f ca="1">SUM(I446:OFFSET(I456,-1,0))-I457</f>
        <v>148.79000000000087</v>
      </c>
      <c r="J456" s="89">
        <f ca="1">SUM(J446:OFFSET(J456,-1,0))-J457</f>
        <v>125.77000000000044</v>
      </c>
      <c r="K456" s="89">
        <f ca="1">SUM(K446:OFFSET(K456,-1,0))-K457</f>
        <v>3.8700000000000045</v>
      </c>
      <c r="L456" s="89">
        <f t="shared" ca="1" si="73"/>
        <v>278.43000000000131</v>
      </c>
      <c r="M456" s="89">
        <f ca="1">SUM(M446:OFFSET(M456,-1,0))-M457</f>
        <v>181.48000000000002</v>
      </c>
      <c r="N456" s="89">
        <f t="shared" ref="N456" ca="1" si="80">IFERROR(SUM(L456,M456),"")</f>
        <v>459.91000000000133</v>
      </c>
    </row>
    <row r="457" spans="1:14" x14ac:dyDescent="0.2">
      <c r="B457" s="97"/>
      <c r="C457" s="97"/>
      <c r="D457" s="97"/>
      <c r="E457" s="97"/>
      <c r="F457" s="97"/>
      <c r="G457" s="97"/>
      <c r="H457" s="88" t="s">
        <v>71</v>
      </c>
      <c r="I457" s="89">
        <f>SUMIF(H446:H455,"стоимость",I446:I455)</f>
        <v>19231.3842</v>
      </c>
      <c r="J457" s="89">
        <f>SUMIF(H446:H455,"стоимость",J446:J455)</f>
        <v>13893.859899999998</v>
      </c>
      <c r="K457" s="89">
        <f>SUMIF(H446:H455,"стоимость",K446:K455)</f>
        <v>102.0977</v>
      </c>
      <c r="L457" s="89">
        <f t="shared" si="73"/>
        <v>33227.341799999995</v>
      </c>
      <c r="M457" s="89">
        <f>SUMIF(H446:H455,"стоимость",M446:M455)</f>
        <v>1049.1643999999999</v>
      </c>
      <c r="N457" s="89">
        <f>IFERROR(SUM(L457,M457),"")</f>
        <v>34276.506199999996</v>
      </c>
    </row>
    <row r="458" spans="1:14" x14ac:dyDescent="0.2">
      <c r="B458" s="105"/>
      <c r="C458" s="105"/>
      <c r="D458" s="105"/>
      <c r="E458" s="105"/>
      <c r="F458" s="105"/>
      <c r="G458" s="106"/>
      <c r="H458" s="90"/>
      <c r="I458" s="90"/>
      <c r="J458" s="90"/>
      <c r="K458" s="90"/>
      <c r="L458" s="91"/>
      <c r="M458" s="90"/>
      <c r="N458" s="90"/>
    </row>
    <row r="459" spans="1:14" x14ac:dyDescent="0.2">
      <c r="B459" s="141" t="s">
        <v>57</v>
      </c>
      <c r="C459" s="141"/>
      <c r="D459" s="141"/>
      <c r="E459" s="141"/>
      <c r="F459" s="113"/>
      <c r="G459" s="82"/>
      <c r="H459" s="82"/>
      <c r="I459" s="82"/>
      <c r="J459" s="90"/>
      <c r="K459" s="90"/>
      <c r="L459" s="91"/>
      <c r="M459" s="90"/>
      <c r="N459" s="90"/>
    </row>
    <row r="460" spans="1:14" x14ac:dyDescent="0.2">
      <c r="A460" s="2"/>
      <c r="B460" s="130" t="s">
        <v>102</v>
      </c>
      <c r="C460" s="130"/>
      <c r="D460" s="130"/>
      <c r="E460" s="130"/>
      <c r="F460" s="130"/>
      <c r="G460" s="130"/>
      <c r="H460" s="130"/>
      <c r="I460" s="130"/>
      <c r="J460" s="90"/>
      <c r="K460" s="90"/>
      <c r="L460" s="91"/>
      <c r="M460" s="90"/>
      <c r="N460" s="90"/>
    </row>
    <row r="461" spans="1:14" x14ac:dyDescent="0.2">
      <c r="B461" s="130" t="s">
        <v>58</v>
      </c>
      <c r="C461" s="130"/>
      <c r="D461" s="130"/>
      <c r="E461" s="130"/>
      <c r="F461" s="130"/>
      <c r="G461" s="130"/>
      <c r="H461" s="130"/>
      <c r="I461" s="130"/>
      <c r="J461" s="90"/>
      <c r="K461" s="90"/>
      <c r="L461" s="91"/>
      <c r="M461" s="90"/>
      <c r="N461" s="90"/>
    </row>
    <row r="462" spans="1:14" x14ac:dyDescent="0.2">
      <c r="B462" s="130" t="s">
        <v>59</v>
      </c>
      <c r="C462" s="130"/>
      <c r="D462" s="130"/>
      <c r="E462" s="130"/>
      <c r="F462" s="130"/>
      <c r="G462" s="130"/>
      <c r="H462" s="130"/>
      <c r="I462" s="130"/>
      <c r="J462" s="90"/>
      <c r="K462" s="90"/>
      <c r="L462" s="91"/>
      <c r="M462" s="90"/>
      <c r="N462" s="90"/>
    </row>
    <row r="463" spans="1:14" x14ac:dyDescent="0.2">
      <c r="B463" s="130" t="s">
        <v>60</v>
      </c>
      <c r="C463" s="130"/>
      <c r="D463" s="130"/>
      <c r="E463" s="130"/>
      <c r="F463" s="130"/>
      <c r="G463" s="130"/>
      <c r="H463" s="130"/>
      <c r="I463" s="130"/>
      <c r="J463" s="90"/>
      <c r="K463" s="90"/>
      <c r="L463" s="91"/>
      <c r="M463" s="90"/>
      <c r="N463" s="90"/>
    </row>
    <row r="464" spans="1:14" x14ac:dyDescent="0.2">
      <c r="B464" s="130" t="s">
        <v>61</v>
      </c>
      <c r="C464" s="130"/>
      <c r="D464" s="130"/>
      <c r="E464" s="130"/>
      <c r="F464" s="130"/>
      <c r="G464" s="130"/>
      <c r="H464" s="130"/>
      <c r="I464" s="130"/>
      <c r="J464" s="82"/>
      <c r="K464" s="82"/>
      <c r="L464" s="82"/>
      <c r="M464" s="82"/>
      <c r="N464" s="82"/>
    </row>
    <row r="465" spans="2:14" x14ac:dyDescent="0.2">
      <c r="B465" s="130" t="s">
        <v>62</v>
      </c>
      <c r="C465" s="130"/>
      <c r="D465" s="130"/>
      <c r="E465" s="130"/>
      <c r="F465" s="130"/>
      <c r="G465" s="130"/>
      <c r="H465" s="130"/>
      <c r="I465" s="130"/>
      <c r="J465" s="82"/>
      <c r="K465" s="82"/>
      <c r="L465" s="82"/>
      <c r="M465" s="82"/>
      <c r="N465" s="82"/>
    </row>
    <row r="466" spans="2:14" x14ac:dyDescent="0.2">
      <c r="B466" s="130" t="s">
        <v>63</v>
      </c>
      <c r="C466" s="130"/>
      <c r="D466" s="130"/>
      <c r="E466" s="130"/>
      <c r="F466" s="130"/>
      <c r="G466" s="130"/>
      <c r="H466" s="130"/>
      <c r="I466" s="130"/>
      <c r="J466" s="82"/>
      <c r="K466" s="82"/>
      <c r="L466" s="82"/>
      <c r="M466" s="82"/>
      <c r="N466" s="82"/>
    </row>
    <row r="467" spans="2:14" x14ac:dyDescent="0.2">
      <c r="B467" s="130" t="s">
        <v>64</v>
      </c>
      <c r="C467" s="130"/>
      <c r="D467" s="130"/>
      <c r="E467" s="130"/>
      <c r="F467" s="130"/>
      <c r="G467" s="130"/>
      <c r="H467" s="130"/>
      <c r="I467" s="130"/>
      <c r="J467" s="82"/>
      <c r="K467" s="82"/>
      <c r="L467" s="82"/>
      <c r="M467" s="82"/>
      <c r="N467" s="82"/>
    </row>
    <row r="468" spans="2:14" x14ac:dyDescent="0.2">
      <c r="B468" s="112"/>
      <c r="C468" s="112"/>
      <c r="D468" s="112"/>
      <c r="E468" s="112"/>
      <c r="F468" s="112"/>
      <c r="G468" s="112"/>
      <c r="H468" s="112"/>
      <c r="I468" s="112"/>
      <c r="J468" s="82"/>
      <c r="K468" s="82"/>
      <c r="L468" s="82"/>
      <c r="M468" s="82"/>
      <c r="N468" s="82"/>
    </row>
    <row r="469" spans="2:14" x14ac:dyDescent="0.2">
      <c r="B469" s="82" t="s">
        <v>65</v>
      </c>
      <c r="C469" s="82"/>
      <c r="D469" s="82"/>
      <c r="E469" s="82"/>
      <c r="F469" s="82"/>
      <c r="G469" s="82"/>
      <c r="H469" s="82"/>
      <c r="I469" s="82"/>
      <c r="J469" s="82" t="s">
        <v>66</v>
      </c>
      <c r="K469" s="82"/>
      <c r="L469" s="82"/>
      <c r="M469" s="82"/>
      <c r="N469" s="82"/>
    </row>
    <row r="470" spans="2:14" x14ac:dyDescent="0.2">
      <c r="B470" s="109" t="s">
        <v>101</v>
      </c>
      <c r="C470" s="109"/>
      <c r="D470" s="82"/>
      <c r="E470" s="82"/>
      <c r="F470" s="82"/>
      <c r="G470" s="82"/>
      <c r="H470" s="82"/>
      <c r="I470" s="82"/>
      <c r="J470" s="109"/>
      <c r="K470" s="109"/>
      <c r="L470" s="109"/>
      <c r="M470" s="82"/>
      <c r="N470" s="82"/>
    </row>
    <row r="471" spans="2:14" x14ac:dyDescent="0.2">
      <c r="B471" s="93" t="s">
        <v>67</v>
      </c>
      <c r="C471" s="82"/>
      <c r="D471" s="82"/>
      <c r="E471" s="82"/>
      <c r="F471" s="82"/>
      <c r="G471" s="82"/>
      <c r="H471" s="82"/>
      <c r="I471" s="82"/>
      <c r="J471" s="82" t="s">
        <v>67</v>
      </c>
      <c r="K471" s="82"/>
      <c r="L471" s="82"/>
      <c r="M471" s="82"/>
      <c r="N471" s="82"/>
    </row>
    <row r="472" spans="2:14" x14ac:dyDescent="0.2">
      <c r="B472" s="82"/>
      <c r="C472" s="82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</row>
    <row r="473" spans="2:14" x14ac:dyDescent="0.2">
      <c r="B473" s="109"/>
      <c r="C473" s="109"/>
      <c r="D473" s="82"/>
      <c r="E473" s="82"/>
      <c r="F473" s="82"/>
      <c r="G473" s="82"/>
      <c r="H473" s="82"/>
      <c r="I473" s="82"/>
      <c r="J473" s="109"/>
      <c r="K473" s="109"/>
      <c r="L473" s="109"/>
      <c r="M473" s="82"/>
      <c r="N473" s="82"/>
    </row>
    <row r="474" spans="2:14" x14ac:dyDescent="0.2">
      <c r="B474" s="94" t="s">
        <v>68</v>
      </c>
      <c r="C474" s="82"/>
      <c r="D474" s="82"/>
      <c r="E474" s="82"/>
      <c r="F474" s="82"/>
      <c r="G474" s="82"/>
      <c r="H474" s="82"/>
      <c r="I474" s="82"/>
      <c r="J474" s="151" t="s">
        <v>68</v>
      </c>
      <c r="K474" s="151"/>
      <c r="L474" s="151"/>
      <c r="M474" s="82"/>
      <c r="N474" s="82"/>
    </row>
    <row r="475" spans="2:14" x14ac:dyDescent="0.2">
      <c r="B475" s="82"/>
      <c r="C475" s="82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</row>
    <row r="476" spans="2:14" x14ac:dyDescent="0.2">
      <c r="B476" s="112" t="s">
        <v>69</v>
      </c>
      <c r="C476" s="82"/>
      <c r="D476" s="82"/>
      <c r="E476" s="82"/>
      <c r="F476" s="82"/>
      <c r="G476" s="82"/>
      <c r="H476" s="82"/>
      <c r="I476" s="82"/>
      <c r="J476" s="82" t="s">
        <v>69</v>
      </c>
      <c r="K476" s="82"/>
      <c r="L476" s="82"/>
      <c r="M476" s="82"/>
      <c r="N476" s="82"/>
    </row>
    <row r="479" spans="2:14" x14ac:dyDescent="0.2">
      <c r="B479" s="82"/>
      <c r="C479" s="82"/>
      <c r="D479" s="82"/>
      <c r="E479" s="82"/>
      <c r="F479" s="82"/>
      <c r="G479" s="82"/>
      <c r="H479" s="82"/>
      <c r="I479" s="82"/>
      <c r="J479" s="82"/>
      <c r="K479" s="82"/>
      <c r="M479" s="82"/>
      <c r="N479" s="115" t="s">
        <v>34</v>
      </c>
    </row>
    <row r="480" spans="2:14" x14ac:dyDescent="0.2">
      <c r="B480" s="82"/>
      <c r="C480" s="82"/>
      <c r="D480" s="82"/>
      <c r="E480" s="82"/>
      <c r="F480" s="82"/>
      <c r="G480" s="82"/>
      <c r="H480" s="82"/>
      <c r="I480" s="82"/>
      <c r="J480" s="82"/>
      <c r="K480" s="82"/>
      <c r="M480" s="82"/>
      <c r="N480" s="115" t="s">
        <v>35</v>
      </c>
    </row>
    <row r="481" spans="2:14" x14ac:dyDescent="0.2">
      <c r="B481" s="82"/>
      <c r="C481" s="82"/>
      <c r="D481" s="82"/>
      <c r="E481" s="82"/>
      <c r="F481" s="82"/>
      <c r="G481" s="82"/>
      <c r="H481" s="82"/>
      <c r="I481" s="82"/>
      <c r="J481" s="82"/>
      <c r="K481" s="82"/>
      <c r="M481" s="82"/>
      <c r="N481" s="115" t="s">
        <v>36</v>
      </c>
    </row>
    <row r="482" spans="2:14" x14ac:dyDescent="0.2">
      <c r="B482" s="82"/>
      <c r="C482" s="82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</row>
    <row r="483" spans="2:14" x14ac:dyDescent="0.2">
      <c r="B483" s="82"/>
      <c r="C483" s="131" t="s">
        <v>37</v>
      </c>
      <c r="D483" s="131"/>
      <c r="E483" s="131"/>
      <c r="F483" s="131"/>
      <c r="G483" s="131"/>
      <c r="H483" s="131"/>
      <c r="I483" s="131"/>
      <c r="J483" s="131"/>
      <c r="K483" s="131"/>
      <c r="L483" s="131"/>
      <c r="M483" s="82"/>
      <c r="N483" s="82"/>
    </row>
    <row r="484" spans="2:14" x14ac:dyDescent="0.2">
      <c r="B484" s="82"/>
      <c r="C484" s="131" t="s">
        <v>38</v>
      </c>
      <c r="D484" s="131"/>
      <c r="E484" s="131"/>
      <c r="F484" s="131"/>
      <c r="G484" s="131"/>
      <c r="H484" s="131"/>
      <c r="I484" s="131"/>
      <c r="J484" s="131"/>
      <c r="K484" s="131"/>
      <c r="L484" s="131"/>
      <c r="M484" s="82"/>
      <c r="N484" s="82"/>
    </row>
    <row r="485" spans="2:14" x14ac:dyDescent="0.2">
      <c r="B485" s="82" t="s">
        <v>39</v>
      </c>
      <c r="C485" s="114"/>
      <c r="D485" s="114"/>
      <c r="E485" s="114"/>
      <c r="F485" s="114"/>
      <c r="G485" s="114"/>
      <c r="H485" s="114"/>
      <c r="I485" s="114"/>
      <c r="J485" s="114"/>
      <c r="K485" s="114"/>
      <c r="L485" s="131" t="s">
        <v>40</v>
      </c>
      <c r="M485" s="131"/>
      <c r="N485" s="131"/>
    </row>
    <row r="486" spans="2:14" x14ac:dyDescent="0.2">
      <c r="B486" s="82"/>
      <c r="C486" s="114"/>
      <c r="D486" s="114"/>
      <c r="E486" s="114"/>
      <c r="F486" s="114"/>
      <c r="G486" s="114"/>
      <c r="H486" s="114"/>
      <c r="I486" s="114"/>
      <c r="J486" s="114"/>
      <c r="K486" s="114"/>
      <c r="L486" s="114"/>
      <c r="M486" s="114"/>
      <c r="N486" s="114"/>
    </row>
    <row r="487" spans="2:14" x14ac:dyDescent="0.2">
      <c r="B487" s="82" t="s">
        <v>41</v>
      </c>
      <c r="C487" s="114"/>
      <c r="D487" s="114"/>
      <c r="E487" s="114"/>
      <c r="F487" s="114"/>
      <c r="G487" s="114"/>
      <c r="H487" s="114"/>
      <c r="I487" s="114"/>
      <c r="J487" s="114"/>
      <c r="K487" s="114"/>
      <c r="L487" s="114"/>
      <c r="M487" s="114"/>
      <c r="N487" s="114"/>
    </row>
    <row r="488" spans="2:14" x14ac:dyDescent="0.2">
      <c r="B488" s="82" t="s">
        <v>42</v>
      </c>
      <c r="C488" s="114"/>
      <c r="D488" s="114"/>
      <c r="E488" s="114"/>
      <c r="F488" s="114"/>
      <c r="G488" s="114"/>
      <c r="H488" s="114"/>
      <c r="I488" s="114"/>
      <c r="J488" s="114"/>
      <c r="K488" s="114"/>
      <c r="L488" s="114"/>
      <c r="M488" s="114"/>
      <c r="N488" s="114"/>
    </row>
    <row r="489" spans="2:14" x14ac:dyDescent="0.2">
      <c r="B489" s="82" t="s">
        <v>148</v>
      </c>
      <c r="C489" s="114"/>
      <c r="D489" s="114"/>
      <c r="E489" s="114"/>
      <c r="F489" s="114"/>
      <c r="G489" s="114"/>
      <c r="H489" s="114"/>
      <c r="I489" s="114"/>
      <c r="J489" s="114"/>
      <c r="K489" s="114"/>
      <c r="L489" s="114"/>
      <c r="M489" s="114"/>
      <c r="N489" s="114"/>
    </row>
    <row r="490" spans="2:14" x14ac:dyDescent="0.2">
      <c r="B490" s="82"/>
      <c r="C490" s="114"/>
      <c r="D490" s="114"/>
      <c r="E490" s="114"/>
      <c r="F490" s="114"/>
      <c r="G490" s="114"/>
      <c r="H490" s="114"/>
      <c r="I490" s="114"/>
      <c r="J490" s="114"/>
      <c r="K490" s="114"/>
      <c r="L490" s="114"/>
      <c r="M490" s="114"/>
      <c r="N490" s="114"/>
    </row>
    <row r="491" spans="2:14" x14ac:dyDescent="0.2">
      <c r="B491" s="82"/>
      <c r="C491" s="82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</row>
    <row r="492" spans="2:14" x14ac:dyDescent="0.2">
      <c r="B492" s="132" t="s">
        <v>24</v>
      </c>
      <c r="C492" s="134" t="s">
        <v>43</v>
      </c>
      <c r="D492" s="136" t="s">
        <v>44</v>
      </c>
      <c r="E492" s="136" t="s">
        <v>45</v>
      </c>
      <c r="F492" s="136" t="s">
        <v>70</v>
      </c>
      <c r="G492" s="136" t="s">
        <v>46</v>
      </c>
      <c r="H492" s="136" t="s">
        <v>8</v>
      </c>
      <c r="I492" s="137" t="s">
        <v>47</v>
      </c>
      <c r="J492" s="137"/>
      <c r="K492" s="137"/>
      <c r="L492" s="137"/>
      <c r="M492" s="138" t="s">
        <v>48</v>
      </c>
      <c r="N492" s="139" t="s">
        <v>49</v>
      </c>
    </row>
    <row r="493" spans="2:14" x14ac:dyDescent="0.2">
      <c r="B493" s="133"/>
      <c r="C493" s="135"/>
      <c r="D493" s="136"/>
      <c r="E493" s="136"/>
      <c r="F493" s="136"/>
      <c r="G493" s="136"/>
      <c r="H493" s="136"/>
      <c r="I493" s="97" t="s">
        <v>50</v>
      </c>
      <c r="J493" s="97" t="s">
        <v>51</v>
      </c>
      <c r="K493" s="97" t="s">
        <v>52</v>
      </c>
      <c r="L493" s="97" t="s">
        <v>53</v>
      </c>
      <c r="M493" s="138"/>
      <c r="N493" s="140"/>
    </row>
    <row r="494" spans="2:14" x14ac:dyDescent="0.2">
      <c r="B494" s="142" t="s">
        <v>147</v>
      </c>
      <c r="C494" s="143"/>
      <c r="D494" s="143"/>
      <c r="E494" s="143"/>
      <c r="F494" s="143"/>
      <c r="G494" s="144"/>
      <c r="H494" s="98" t="s">
        <v>17</v>
      </c>
      <c r="I494" s="99">
        <v>114.43</v>
      </c>
      <c r="J494" s="99">
        <v>81.540000000000006</v>
      </c>
      <c r="K494" s="99">
        <v>41.31</v>
      </c>
      <c r="L494" s="99"/>
      <c r="M494" s="99">
        <v>6.52</v>
      </c>
      <c r="N494" s="99"/>
    </row>
    <row r="495" spans="2:14" x14ac:dyDescent="0.2">
      <c r="B495" s="145"/>
      <c r="C495" s="146"/>
      <c r="D495" s="146"/>
      <c r="E495" s="146"/>
      <c r="F495" s="146"/>
      <c r="G495" s="147"/>
      <c r="H495" s="98" t="s">
        <v>18</v>
      </c>
      <c r="I495" s="99">
        <v>21.74</v>
      </c>
      <c r="J495" s="99">
        <v>16.579999999999998</v>
      </c>
      <c r="K495" s="99">
        <v>8.43</v>
      </c>
      <c r="L495" s="99"/>
      <c r="M495" s="99">
        <v>0.54</v>
      </c>
      <c r="N495" s="99"/>
    </row>
    <row r="496" spans="2:14" x14ac:dyDescent="0.2">
      <c r="B496" s="145"/>
      <c r="C496" s="146"/>
      <c r="D496" s="146"/>
      <c r="E496" s="146"/>
      <c r="F496" s="146"/>
      <c r="G496" s="147"/>
      <c r="H496" s="98" t="s">
        <v>19</v>
      </c>
      <c r="I496" s="99">
        <v>67.95</v>
      </c>
      <c r="J496" s="99">
        <v>49.47</v>
      </c>
      <c r="K496" s="99">
        <v>25.28</v>
      </c>
      <c r="L496" s="99"/>
      <c r="M496" s="99">
        <v>1.36</v>
      </c>
      <c r="N496" s="99"/>
    </row>
    <row r="497" spans="2:14" x14ac:dyDescent="0.2">
      <c r="B497" s="145"/>
      <c r="C497" s="146"/>
      <c r="D497" s="146"/>
      <c r="E497" s="146"/>
      <c r="F497" s="146"/>
      <c r="G497" s="147"/>
      <c r="H497" s="98" t="s">
        <v>142</v>
      </c>
      <c r="I497" s="99">
        <v>227.77</v>
      </c>
      <c r="J497" s="99">
        <v>162.81</v>
      </c>
      <c r="K497" s="99">
        <v>81.540000000000006</v>
      </c>
      <c r="L497" s="99"/>
      <c r="M497" s="99">
        <v>6.25</v>
      </c>
      <c r="N497" s="99"/>
    </row>
    <row r="498" spans="2:14" x14ac:dyDescent="0.2">
      <c r="B498" s="148"/>
      <c r="C498" s="149"/>
      <c r="D498" s="149"/>
      <c r="E498" s="149"/>
      <c r="F498" s="149"/>
      <c r="G498" s="150"/>
      <c r="H498" s="98" t="s">
        <v>143</v>
      </c>
      <c r="I498" s="99">
        <v>206.02</v>
      </c>
      <c r="J498" s="99">
        <v>146.77000000000001</v>
      </c>
      <c r="K498" s="99">
        <v>73.66</v>
      </c>
      <c r="L498" s="99"/>
      <c r="M498" s="99">
        <v>6.25</v>
      </c>
      <c r="N498" s="99"/>
    </row>
    <row r="499" spans="2:14" x14ac:dyDescent="0.2">
      <c r="B499" s="100" t="s">
        <v>138</v>
      </c>
      <c r="C499" s="97" t="s">
        <v>54</v>
      </c>
      <c r="D499" s="100">
        <v>6</v>
      </c>
      <c r="E499" s="100">
        <v>17</v>
      </c>
      <c r="F499" s="100">
        <v>1</v>
      </c>
      <c r="G499" s="101">
        <v>1.5</v>
      </c>
      <c r="H499" s="102" t="s">
        <v>17</v>
      </c>
      <c r="I499" s="103">
        <v>7.37</v>
      </c>
      <c r="J499" s="103">
        <v>36.15</v>
      </c>
      <c r="K499" s="103">
        <v>9.98</v>
      </c>
      <c r="L499" s="84">
        <f>IFERROR(SUM(I499,J499,K499),"")</f>
        <v>53.5</v>
      </c>
      <c r="M499" s="104">
        <v>96.56</v>
      </c>
      <c r="N499" s="84">
        <f>IFERROR(SUM(L499,M499),"")</f>
        <v>150.06</v>
      </c>
    </row>
    <row r="500" spans="2:14" x14ac:dyDescent="0.2">
      <c r="B500" s="97"/>
      <c r="C500" s="97"/>
      <c r="D500" s="97"/>
      <c r="E500" s="97"/>
      <c r="F500" s="97"/>
      <c r="G500" s="97"/>
      <c r="H500" s="85" t="s">
        <v>55</v>
      </c>
      <c r="I500" s="86">
        <f>IFERROR(I499*I494,"")</f>
        <v>843.34910000000002</v>
      </c>
      <c r="J500" s="86">
        <f t="shared" ref="J500:K500" si="81">IFERROR(J499*J494,"")</f>
        <v>2947.6710000000003</v>
      </c>
      <c r="K500" s="86">
        <f t="shared" si="81"/>
        <v>412.27380000000005</v>
      </c>
      <c r="L500" s="86">
        <f>IFERROR(SUM(I500,J500,K500),"")</f>
        <v>4203.2939000000006</v>
      </c>
      <c r="M500" s="86">
        <f>IFERROR(M499*M494,"")</f>
        <v>629.57119999999998</v>
      </c>
      <c r="N500" s="86">
        <f>IFERROR(SUM(L500,M500),"")</f>
        <v>4832.8651000000009</v>
      </c>
    </row>
    <row r="501" spans="2:14" x14ac:dyDescent="0.2">
      <c r="B501" s="97"/>
      <c r="C501" s="97"/>
      <c r="D501" s="97"/>
      <c r="E501" s="97"/>
      <c r="F501" s="97"/>
      <c r="G501" s="97"/>
      <c r="H501" s="102" t="s">
        <v>201</v>
      </c>
      <c r="I501" s="103">
        <v>5.37</v>
      </c>
      <c r="J501" s="103">
        <v>23.92</v>
      </c>
      <c r="K501" s="103">
        <v>0.8</v>
      </c>
      <c r="L501" s="84">
        <f t="shared" ref="L501:L510" si="82">IFERROR(SUM(I501,J501,K501),"")</f>
        <v>30.090000000000003</v>
      </c>
      <c r="M501" s="104">
        <v>47.49</v>
      </c>
      <c r="N501" s="84">
        <f t="shared" ref="N501" si="83">IFERROR(SUM(L501,M501),"")</f>
        <v>77.580000000000013</v>
      </c>
    </row>
    <row r="502" spans="2:14" x14ac:dyDescent="0.2">
      <c r="B502" s="97"/>
      <c r="C502" s="97"/>
      <c r="D502" s="97"/>
      <c r="E502" s="97"/>
      <c r="F502" s="97"/>
      <c r="G502" s="97"/>
      <c r="H502" s="85" t="s">
        <v>55</v>
      </c>
      <c r="I502" s="86">
        <f>IFERROR(I501*I495,"")</f>
        <v>116.74379999999999</v>
      </c>
      <c r="J502" s="86">
        <f t="shared" ref="J502:K502" si="84">IFERROR(J501*J495,"")</f>
        <v>396.59359999999998</v>
      </c>
      <c r="K502" s="86">
        <f t="shared" si="84"/>
        <v>6.7439999999999998</v>
      </c>
      <c r="L502" s="86">
        <f t="shared" si="82"/>
        <v>520.08140000000003</v>
      </c>
      <c r="M502" s="86">
        <f t="shared" ref="M502" si="85">IFERROR(M501*M495,"")</f>
        <v>25.644600000000004</v>
      </c>
      <c r="N502" s="86">
        <f>IFERROR(SUM(L502,M502),"")</f>
        <v>545.726</v>
      </c>
    </row>
    <row r="503" spans="2:14" x14ac:dyDescent="0.2">
      <c r="B503" s="97"/>
      <c r="C503" s="97"/>
      <c r="D503" s="97"/>
      <c r="E503" s="97"/>
      <c r="F503" s="97"/>
      <c r="G503" s="97"/>
      <c r="H503" s="87" t="s">
        <v>19</v>
      </c>
      <c r="I503" s="104">
        <v>0.14000000000000001</v>
      </c>
      <c r="J503" s="104">
        <v>7.55</v>
      </c>
      <c r="K503" s="104">
        <v>2.2599999999999998</v>
      </c>
      <c r="L503" s="84">
        <f t="shared" si="82"/>
        <v>9.9499999999999993</v>
      </c>
      <c r="M503" s="104">
        <v>35.83</v>
      </c>
      <c r="N503" s="84">
        <f t="shared" ref="N503" si="86">IFERROR(SUM(L503,M503),"")</f>
        <v>45.78</v>
      </c>
    </row>
    <row r="504" spans="2:14" x14ac:dyDescent="0.2">
      <c r="B504" s="97"/>
      <c r="C504" s="97"/>
      <c r="D504" s="97"/>
      <c r="E504" s="97"/>
      <c r="F504" s="97"/>
      <c r="G504" s="97"/>
      <c r="H504" s="85" t="s">
        <v>55</v>
      </c>
      <c r="I504" s="86">
        <f>IFERROR(I503*I496,"")</f>
        <v>9.5130000000000017</v>
      </c>
      <c r="J504" s="86">
        <f>IFERROR(J503*J496,"")</f>
        <v>373.49849999999998</v>
      </c>
      <c r="K504" s="86">
        <f>IFERROR(K503*K496,"")</f>
        <v>57.132799999999996</v>
      </c>
      <c r="L504" s="86">
        <f t="shared" si="82"/>
        <v>440.14429999999993</v>
      </c>
      <c r="M504" s="86">
        <f>IFERROR(M503*M496,"")</f>
        <v>48.7288</v>
      </c>
      <c r="N504" s="86">
        <f>IFERROR(SUM(L504,M504),"")</f>
        <v>488.87309999999991</v>
      </c>
    </row>
    <row r="505" spans="2:14" x14ac:dyDescent="0.2">
      <c r="B505" s="97"/>
      <c r="C505" s="97"/>
      <c r="D505" s="97"/>
      <c r="E505" s="97"/>
      <c r="F505" s="97"/>
      <c r="G505" s="97"/>
      <c r="H505" s="87" t="s">
        <v>142</v>
      </c>
      <c r="I505" s="104"/>
      <c r="J505" s="104"/>
      <c r="K505" s="104"/>
      <c r="L505" s="84">
        <f t="shared" si="82"/>
        <v>0</v>
      </c>
      <c r="M505" s="104"/>
      <c r="N505" s="84">
        <f t="shared" ref="N505" si="87">IFERROR(SUM(L505,M505),"")</f>
        <v>0</v>
      </c>
    </row>
    <row r="506" spans="2:14" x14ac:dyDescent="0.2">
      <c r="B506" s="97"/>
      <c r="C506" s="97"/>
      <c r="D506" s="97"/>
      <c r="E506" s="97"/>
      <c r="F506" s="97"/>
      <c r="G506" s="97"/>
      <c r="H506" s="85" t="s">
        <v>55</v>
      </c>
      <c r="I506" s="86">
        <f>IFERROR(I505*I497,"")</f>
        <v>0</v>
      </c>
      <c r="J506" s="86">
        <f>IFERROR(J505*J497,"")</f>
        <v>0</v>
      </c>
      <c r="K506" s="86">
        <f>IFERROR(K505*K497,"")</f>
        <v>0</v>
      </c>
      <c r="L506" s="86">
        <f t="shared" si="82"/>
        <v>0</v>
      </c>
      <c r="M506" s="86">
        <f>IFERROR(M505*M497,"")</f>
        <v>0</v>
      </c>
      <c r="N506" s="86">
        <f>IFERROR(SUM(L506,M506),"")</f>
        <v>0</v>
      </c>
    </row>
    <row r="507" spans="2:14" x14ac:dyDescent="0.2">
      <c r="B507" s="97"/>
      <c r="C507" s="97"/>
      <c r="D507" s="97"/>
      <c r="E507" s="97"/>
      <c r="F507" s="97"/>
      <c r="G507" s="97"/>
      <c r="H507" s="87" t="s">
        <v>143</v>
      </c>
      <c r="I507" s="104"/>
      <c r="J507" s="104"/>
      <c r="K507" s="104"/>
      <c r="L507" s="84">
        <f t="shared" si="82"/>
        <v>0</v>
      </c>
      <c r="M507" s="104"/>
      <c r="N507" s="84">
        <f t="shared" ref="N507" si="88">IFERROR(SUM(L507,M507),"")</f>
        <v>0</v>
      </c>
    </row>
    <row r="508" spans="2:14" x14ac:dyDescent="0.2">
      <c r="B508" s="97"/>
      <c r="C508" s="97"/>
      <c r="D508" s="97"/>
      <c r="E508" s="97"/>
      <c r="F508" s="97"/>
      <c r="G508" s="97"/>
      <c r="H508" s="85" t="s">
        <v>55</v>
      </c>
      <c r="I508" s="86">
        <f>IFERROR(I507*I498,"")</f>
        <v>0</v>
      </c>
      <c r="J508" s="86">
        <f>IFERROR(J507*J498,"")</f>
        <v>0</v>
      </c>
      <c r="K508" s="86">
        <f>IFERROR(K507*K498,"")</f>
        <v>0</v>
      </c>
      <c r="L508" s="86">
        <f t="shared" si="82"/>
        <v>0</v>
      </c>
      <c r="M508" s="86">
        <f>IFERROR(M507*M498,"")</f>
        <v>0</v>
      </c>
      <c r="N508" s="86">
        <f>IFERROR(SUM(L508,M508),"")</f>
        <v>0</v>
      </c>
    </row>
    <row r="509" spans="2:14" x14ac:dyDescent="0.2">
      <c r="B509" s="97"/>
      <c r="C509" s="97"/>
      <c r="D509" s="97"/>
      <c r="E509" s="97"/>
      <c r="F509" s="97"/>
      <c r="G509" s="97"/>
      <c r="H509" s="88" t="s">
        <v>56</v>
      </c>
      <c r="I509" s="89">
        <f ca="1">SUM(I499:OFFSET(I509,-1,0))-I510</f>
        <v>12.879999999999995</v>
      </c>
      <c r="J509" s="89">
        <f ca="1">SUM(J499:OFFSET(J509,-1,0))-J510</f>
        <v>67.620000000000346</v>
      </c>
      <c r="K509" s="89">
        <f ca="1">SUM(K499:OFFSET(K509,-1,0))-K510</f>
        <v>13.039999999999964</v>
      </c>
      <c r="L509" s="89">
        <f t="shared" ca="1" si="82"/>
        <v>93.540000000000305</v>
      </c>
      <c r="M509" s="89">
        <f ca="1">SUM(M499:OFFSET(M509,-1,0))-M510</f>
        <v>179.88000000000011</v>
      </c>
      <c r="N509" s="89">
        <f t="shared" ref="N509" ca="1" si="89">IFERROR(SUM(L509,M509),"")</f>
        <v>273.42000000000041</v>
      </c>
    </row>
    <row r="510" spans="2:14" x14ac:dyDescent="0.2">
      <c r="B510" s="97"/>
      <c r="C510" s="97"/>
      <c r="D510" s="97"/>
      <c r="E510" s="97"/>
      <c r="F510" s="97"/>
      <c r="G510" s="97"/>
      <c r="H510" s="88" t="s">
        <v>71</v>
      </c>
      <c r="I510" s="89">
        <f>SUMIF(H499:H508,"стоимость",I499:I508)</f>
        <v>969.60590000000002</v>
      </c>
      <c r="J510" s="89">
        <f>SUMIF(H499:H508,"стоимость",J499:J508)</f>
        <v>3717.7631000000006</v>
      </c>
      <c r="K510" s="89">
        <f>SUMIF(H499:H508,"стоимость",K499:K508)</f>
        <v>476.15060000000005</v>
      </c>
      <c r="L510" s="89">
        <f t="shared" si="82"/>
        <v>5163.5196000000005</v>
      </c>
      <c r="M510" s="89">
        <f>SUMIF(H499:H508,"стоимость",M499:M508)</f>
        <v>703.94459999999992</v>
      </c>
      <c r="N510" s="89">
        <f>IFERROR(SUM(L510,M510),"")</f>
        <v>5867.4642000000003</v>
      </c>
    </row>
    <row r="511" spans="2:14" x14ac:dyDescent="0.2">
      <c r="B511" s="105"/>
      <c r="C511" s="105"/>
      <c r="D511" s="105"/>
      <c r="E511" s="105"/>
      <c r="F511" s="105"/>
      <c r="G511" s="106"/>
      <c r="H511" s="90"/>
      <c r="I511" s="90"/>
      <c r="J511" s="90"/>
      <c r="K511" s="90"/>
      <c r="L511" s="91"/>
      <c r="M511" s="90"/>
      <c r="N511" s="90"/>
    </row>
    <row r="512" spans="2:14" x14ac:dyDescent="0.2">
      <c r="B512" s="141" t="s">
        <v>57</v>
      </c>
      <c r="C512" s="141"/>
      <c r="D512" s="141"/>
      <c r="E512" s="141"/>
      <c r="F512" s="113"/>
      <c r="G512" s="82"/>
      <c r="H512" s="82"/>
      <c r="I512" s="82"/>
      <c r="J512" s="90"/>
      <c r="K512" s="90"/>
      <c r="L512" s="91"/>
      <c r="M512" s="90"/>
      <c r="N512" s="90"/>
    </row>
    <row r="513" spans="1:14" x14ac:dyDescent="0.2">
      <c r="A513" s="2"/>
      <c r="B513" s="130" t="s">
        <v>102</v>
      </c>
      <c r="C513" s="130"/>
      <c r="D513" s="130"/>
      <c r="E513" s="130"/>
      <c r="F513" s="130"/>
      <c r="G513" s="130"/>
      <c r="H513" s="130"/>
      <c r="I513" s="130"/>
      <c r="J513" s="90"/>
      <c r="K513" s="90"/>
      <c r="L513" s="91"/>
      <c r="M513" s="90"/>
      <c r="N513" s="90"/>
    </row>
    <row r="514" spans="1:14" x14ac:dyDescent="0.2">
      <c r="B514" s="130" t="s">
        <v>58</v>
      </c>
      <c r="C514" s="130"/>
      <c r="D514" s="130"/>
      <c r="E514" s="130"/>
      <c r="F514" s="130"/>
      <c r="G514" s="130"/>
      <c r="H514" s="130"/>
      <c r="I514" s="130"/>
      <c r="J514" s="90"/>
      <c r="K514" s="90"/>
      <c r="L514" s="91"/>
      <c r="M514" s="90"/>
      <c r="N514" s="90"/>
    </row>
    <row r="515" spans="1:14" x14ac:dyDescent="0.2">
      <c r="B515" s="130" t="s">
        <v>59</v>
      </c>
      <c r="C515" s="130"/>
      <c r="D515" s="130"/>
      <c r="E515" s="130"/>
      <c r="F515" s="130"/>
      <c r="G515" s="130"/>
      <c r="H515" s="130"/>
      <c r="I515" s="130"/>
      <c r="J515" s="90"/>
      <c r="K515" s="90"/>
      <c r="L515" s="91"/>
      <c r="M515" s="90"/>
      <c r="N515" s="90"/>
    </row>
    <row r="516" spans="1:14" x14ac:dyDescent="0.2">
      <c r="B516" s="130" t="s">
        <v>60</v>
      </c>
      <c r="C516" s="130"/>
      <c r="D516" s="130"/>
      <c r="E516" s="130"/>
      <c r="F516" s="130"/>
      <c r="G516" s="130"/>
      <c r="H516" s="130"/>
      <c r="I516" s="130"/>
      <c r="J516" s="90"/>
      <c r="K516" s="90"/>
      <c r="L516" s="91"/>
      <c r="M516" s="90"/>
      <c r="N516" s="90"/>
    </row>
    <row r="517" spans="1:14" x14ac:dyDescent="0.2">
      <c r="B517" s="130" t="s">
        <v>61</v>
      </c>
      <c r="C517" s="130"/>
      <c r="D517" s="130"/>
      <c r="E517" s="130"/>
      <c r="F517" s="130"/>
      <c r="G517" s="130"/>
      <c r="H517" s="130"/>
      <c r="I517" s="130"/>
      <c r="J517" s="82"/>
      <c r="K517" s="82"/>
      <c r="L517" s="82"/>
      <c r="M517" s="82"/>
      <c r="N517" s="82"/>
    </row>
    <row r="518" spans="1:14" x14ac:dyDescent="0.2">
      <c r="B518" s="130" t="s">
        <v>62</v>
      </c>
      <c r="C518" s="130"/>
      <c r="D518" s="130"/>
      <c r="E518" s="130"/>
      <c r="F518" s="130"/>
      <c r="G518" s="130"/>
      <c r="H518" s="130"/>
      <c r="I518" s="130"/>
      <c r="J518" s="82"/>
      <c r="K518" s="82"/>
      <c r="L518" s="82"/>
      <c r="M518" s="82"/>
      <c r="N518" s="82"/>
    </row>
    <row r="519" spans="1:14" x14ac:dyDescent="0.2">
      <c r="B519" s="130" t="s">
        <v>63</v>
      </c>
      <c r="C519" s="130"/>
      <c r="D519" s="130"/>
      <c r="E519" s="130"/>
      <c r="F519" s="130"/>
      <c r="G519" s="130"/>
      <c r="H519" s="130"/>
      <c r="I519" s="130"/>
      <c r="J519" s="82"/>
      <c r="K519" s="82"/>
      <c r="L519" s="82"/>
      <c r="M519" s="82"/>
      <c r="N519" s="82"/>
    </row>
    <row r="520" spans="1:14" x14ac:dyDescent="0.2">
      <c r="B520" s="130" t="s">
        <v>64</v>
      </c>
      <c r="C520" s="130"/>
      <c r="D520" s="130"/>
      <c r="E520" s="130"/>
      <c r="F520" s="130"/>
      <c r="G520" s="130"/>
      <c r="H520" s="130"/>
      <c r="I520" s="130"/>
      <c r="J520" s="82"/>
      <c r="K520" s="82"/>
      <c r="L520" s="82"/>
      <c r="M520" s="82"/>
      <c r="N520" s="82"/>
    </row>
    <row r="521" spans="1:14" x14ac:dyDescent="0.2">
      <c r="B521" s="112"/>
      <c r="C521" s="112"/>
      <c r="D521" s="112"/>
      <c r="E521" s="112"/>
      <c r="F521" s="112"/>
      <c r="G521" s="112"/>
      <c r="H521" s="112"/>
      <c r="I521" s="112"/>
      <c r="J521" s="82"/>
      <c r="K521" s="82"/>
      <c r="L521" s="82"/>
      <c r="M521" s="82"/>
      <c r="N521" s="82"/>
    </row>
    <row r="522" spans="1:14" x14ac:dyDescent="0.2">
      <c r="B522" s="82" t="s">
        <v>65</v>
      </c>
      <c r="C522" s="82"/>
      <c r="D522" s="82"/>
      <c r="E522" s="82"/>
      <c r="F522" s="82"/>
      <c r="G522" s="82"/>
      <c r="H522" s="82"/>
      <c r="I522" s="82"/>
      <c r="J522" s="82" t="s">
        <v>66</v>
      </c>
      <c r="K522" s="82"/>
      <c r="L522" s="82"/>
      <c r="M522" s="82"/>
      <c r="N522" s="82"/>
    </row>
    <row r="523" spans="1:14" x14ac:dyDescent="0.2">
      <c r="B523" s="109" t="s">
        <v>101</v>
      </c>
      <c r="C523" s="109"/>
      <c r="D523" s="82"/>
      <c r="E523" s="82"/>
      <c r="F523" s="82"/>
      <c r="G523" s="82"/>
      <c r="H523" s="82"/>
      <c r="I523" s="82"/>
      <c r="J523" s="109"/>
      <c r="K523" s="109"/>
      <c r="L523" s="109"/>
      <c r="M523" s="82"/>
      <c r="N523" s="82"/>
    </row>
    <row r="524" spans="1:14" x14ac:dyDescent="0.2">
      <c r="B524" s="93" t="s">
        <v>67</v>
      </c>
      <c r="C524" s="82"/>
      <c r="D524" s="82"/>
      <c r="E524" s="82"/>
      <c r="F524" s="82"/>
      <c r="G524" s="82"/>
      <c r="H524" s="82"/>
      <c r="I524" s="82"/>
      <c r="J524" s="82" t="s">
        <v>67</v>
      </c>
      <c r="K524" s="82"/>
      <c r="L524" s="82"/>
      <c r="M524" s="82"/>
      <c r="N524" s="82"/>
    </row>
    <row r="525" spans="1:14" x14ac:dyDescent="0.2">
      <c r="B525" s="82"/>
      <c r="C525" s="82"/>
      <c r="D525" s="82"/>
      <c r="E525" s="82"/>
      <c r="F525" s="82"/>
      <c r="G525" s="82"/>
      <c r="H525" s="82"/>
      <c r="I525" s="82"/>
      <c r="J525" s="82"/>
      <c r="K525" s="82"/>
      <c r="L525" s="82"/>
      <c r="M525" s="82"/>
      <c r="N525" s="82"/>
    </row>
    <row r="526" spans="1:14" x14ac:dyDescent="0.2">
      <c r="B526" s="109"/>
      <c r="C526" s="109"/>
      <c r="D526" s="82"/>
      <c r="E526" s="82"/>
      <c r="F526" s="82"/>
      <c r="G526" s="82"/>
      <c r="H526" s="82"/>
      <c r="I526" s="82"/>
      <c r="J526" s="109"/>
      <c r="K526" s="109"/>
      <c r="L526" s="109"/>
      <c r="M526" s="82"/>
      <c r="N526" s="82"/>
    </row>
    <row r="527" spans="1:14" x14ac:dyDescent="0.2">
      <c r="B527" s="94" t="s">
        <v>68</v>
      </c>
      <c r="C527" s="82"/>
      <c r="D527" s="82"/>
      <c r="E527" s="82"/>
      <c r="F527" s="82"/>
      <c r="G527" s="82"/>
      <c r="H527" s="82"/>
      <c r="I527" s="82"/>
      <c r="J527" s="151" t="s">
        <v>68</v>
      </c>
      <c r="K527" s="151"/>
      <c r="L527" s="151"/>
      <c r="M527" s="82"/>
      <c r="N527" s="82"/>
    </row>
    <row r="528" spans="1:14" x14ac:dyDescent="0.2">
      <c r="B528" s="82"/>
      <c r="C528" s="82"/>
      <c r="D528" s="82"/>
      <c r="E528" s="82"/>
      <c r="F528" s="82"/>
      <c r="G528" s="82"/>
      <c r="H528" s="82"/>
      <c r="I528" s="82"/>
      <c r="J528" s="82"/>
      <c r="K528" s="82"/>
      <c r="L528" s="82"/>
      <c r="M528" s="82"/>
      <c r="N528" s="82"/>
    </row>
    <row r="529" spans="2:14" x14ac:dyDescent="0.2">
      <c r="B529" s="112" t="s">
        <v>69</v>
      </c>
      <c r="C529" s="82"/>
      <c r="D529" s="82"/>
      <c r="E529" s="82"/>
      <c r="F529" s="82"/>
      <c r="G529" s="82"/>
      <c r="H529" s="82"/>
      <c r="I529" s="82"/>
      <c r="J529" s="82" t="s">
        <v>69</v>
      </c>
      <c r="K529" s="82"/>
      <c r="L529" s="82"/>
      <c r="M529" s="82"/>
      <c r="N529" s="82"/>
    </row>
    <row r="532" spans="2:14" x14ac:dyDescent="0.2">
      <c r="B532" s="82"/>
      <c r="C532" s="82"/>
      <c r="D532" s="82"/>
      <c r="E532" s="82"/>
      <c r="F532" s="82"/>
      <c r="G532" s="82"/>
      <c r="H532" s="82"/>
      <c r="I532" s="82"/>
      <c r="J532" s="82"/>
      <c r="K532" s="82"/>
      <c r="M532" s="82"/>
      <c r="N532" s="115" t="s">
        <v>34</v>
      </c>
    </row>
    <row r="533" spans="2:14" x14ac:dyDescent="0.2">
      <c r="B533" s="82"/>
      <c r="C533" s="82"/>
      <c r="D533" s="82"/>
      <c r="E533" s="82"/>
      <c r="F533" s="82"/>
      <c r="G533" s="82"/>
      <c r="H533" s="82"/>
      <c r="I533" s="82"/>
      <c r="J533" s="82"/>
      <c r="K533" s="82"/>
      <c r="M533" s="82"/>
      <c r="N533" s="115" t="s">
        <v>35</v>
      </c>
    </row>
    <row r="534" spans="2:14" x14ac:dyDescent="0.2">
      <c r="B534" s="82"/>
      <c r="C534" s="82"/>
      <c r="D534" s="82"/>
      <c r="E534" s="82"/>
      <c r="F534" s="82"/>
      <c r="G534" s="82"/>
      <c r="H534" s="82"/>
      <c r="I534" s="82"/>
      <c r="J534" s="82"/>
      <c r="K534" s="82"/>
      <c r="M534" s="82"/>
      <c r="N534" s="115" t="s">
        <v>36</v>
      </c>
    </row>
    <row r="535" spans="2:14" x14ac:dyDescent="0.2">
      <c r="B535" s="82"/>
      <c r="C535" s="82"/>
      <c r="D535" s="82"/>
      <c r="E535" s="82"/>
      <c r="F535" s="82"/>
      <c r="G535" s="82"/>
      <c r="H535" s="82"/>
      <c r="I535" s="82"/>
      <c r="J535" s="82"/>
      <c r="K535" s="82"/>
      <c r="L535" s="82"/>
      <c r="M535" s="82"/>
      <c r="N535" s="82"/>
    </row>
    <row r="536" spans="2:14" x14ac:dyDescent="0.2">
      <c r="B536" s="82"/>
      <c r="C536" s="131" t="s">
        <v>37</v>
      </c>
      <c r="D536" s="131"/>
      <c r="E536" s="131"/>
      <c r="F536" s="131"/>
      <c r="G536" s="131"/>
      <c r="H536" s="131"/>
      <c r="I536" s="131"/>
      <c r="J536" s="131"/>
      <c r="K536" s="131"/>
      <c r="L536" s="131"/>
      <c r="M536" s="82"/>
      <c r="N536" s="82"/>
    </row>
    <row r="537" spans="2:14" x14ac:dyDescent="0.2">
      <c r="B537" s="82"/>
      <c r="C537" s="131" t="s">
        <v>38</v>
      </c>
      <c r="D537" s="131"/>
      <c r="E537" s="131"/>
      <c r="F537" s="131"/>
      <c r="G537" s="131"/>
      <c r="H537" s="131"/>
      <c r="I537" s="131"/>
      <c r="J537" s="131"/>
      <c r="K537" s="131"/>
      <c r="L537" s="131"/>
      <c r="M537" s="82"/>
      <c r="N537" s="82"/>
    </row>
    <row r="538" spans="2:14" x14ac:dyDescent="0.2">
      <c r="B538" s="82" t="s">
        <v>39</v>
      </c>
      <c r="C538" s="114"/>
      <c r="D538" s="114"/>
      <c r="E538" s="114"/>
      <c r="F538" s="114"/>
      <c r="G538" s="114"/>
      <c r="H538" s="114"/>
      <c r="I538" s="114"/>
      <c r="J538" s="114"/>
      <c r="K538" s="114"/>
      <c r="L538" s="131" t="s">
        <v>40</v>
      </c>
      <c r="M538" s="131"/>
      <c r="N538" s="131"/>
    </row>
    <row r="539" spans="2:14" x14ac:dyDescent="0.2">
      <c r="B539" s="82"/>
      <c r="C539" s="114"/>
      <c r="D539" s="114"/>
      <c r="E539" s="114"/>
      <c r="F539" s="114"/>
      <c r="G539" s="114"/>
      <c r="H539" s="114"/>
      <c r="I539" s="114"/>
      <c r="J539" s="114"/>
      <c r="K539" s="114"/>
      <c r="L539" s="114"/>
      <c r="M539" s="114"/>
      <c r="N539" s="114"/>
    </row>
    <row r="540" spans="2:14" x14ac:dyDescent="0.2">
      <c r="B540" s="82" t="s">
        <v>41</v>
      </c>
      <c r="C540" s="114"/>
      <c r="D540" s="114"/>
      <c r="E540" s="114"/>
      <c r="F540" s="114"/>
      <c r="G540" s="114"/>
      <c r="H540" s="114"/>
      <c r="I540" s="114"/>
      <c r="J540" s="114"/>
      <c r="K540" s="114"/>
      <c r="L540" s="114"/>
      <c r="M540" s="114"/>
      <c r="N540" s="114"/>
    </row>
    <row r="541" spans="2:14" x14ac:dyDescent="0.2">
      <c r="B541" s="82" t="s">
        <v>42</v>
      </c>
      <c r="C541" s="114"/>
      <c r="D541" s="114"/>
      <c r="E541" s="114"/>
      <c r="F541" s="114"/>
      <c r="G541" s="114"/>
      <c r="H541" s="114"/>
      <c r="I541" s="114"/>
      <c r="J541" s="114"/>
      <c r="K541" s="114"/>
      <c r="L541" s="114"/>
      <c r="M541" s="114"/>
      <c r="N541" s="114"/>
    </row>
    <row r="542" spans="2:14" x14ac:dyDescent="0.2">
      <c r="B542" s="82" t="s">
        <v>148</v>
      </c>
      <c r="C542" s="114"/>
      <c r="D542" s="114"/>
      <c r="E542" s="114"/>
      <c r="F542" s="114"/>
      <c r="G542" s="114"/>
      <c r="H542" s="114"/>
      <c r="I542" s="114"/>
      <c r="J542" s="114"/>
      <c r="K542" s="114"/>
      <c r="L542" s="114"/>
      <c r="M542" s="114"/>
      <c r="N542" s="114"/>
    </row>
    <row r="543" spans="2:14" x14ac:dyDescent="0.2">
      <c r="B543" s="82"/>
      <c r="C543" s="114"/>
      <c r="D543" s="114"/>
      <c r="E543" s="114"/>
      <c r="F543" s="114"/>
      <c r="G543" s="114"/>
      <c r="H543" s="114"/>
      <c r="I543" s="114"/>
      <c r="J543" s="114"/>
      <c r="K543" s="114"/>
      <c r="L543" s="114"/>
      <c r="M543" s="114"/>
      <c r="N543" s="114"/>
    </row>
    <row r="544" spans="2:14" x14ac:dyDescent="0.2">
      <c r="B544" s="82"/>
      <c r="C544" s="82"/>
      <c r="D544" s="82"/>
      <c r="E544" s="82"/>
      <c r="F544" s="82"/>
      <c r="G544" s="82"/>
      <c r="H544" s="82"/>
      <c r="I544" s="82"/>
      <c r="J544" s="82"/>
      <c r="K544" s="82"/>
      <c r="L544" s="82"/>
      <c r="M544" s="82"/>
      <c r="N544" s="82"/>
    </row>
    <row r="545" spans="2:14" x14ac:dyDescent="0.2">
      <c r="B545" s="132" t="s">
        <v>24</v>
      </c>
      <c r="C545" s="134" t="s">
        <v>43</v>
      </c>
      <c r="D545" s="136" t="s">
        <v>44</v>
      </c>
      <c r="E545" s="136" t="s">
        <v>45</v>
      </c>
      <c r="F545" s="136" t="s">
        <v>70</v>
      </c>
      <c r="G545" s="136" t="s">
        <v>46</v>
      </c>
      <c r="H545" s="136" t="s">
        <v>8</v>
      </c>
      <c r="I545" s="137" t="s">
        <v>47</v>
      </c>
      <c r="J545" s="137"/>
      <c r="K545" s="137"/>
      <c r="L545" s="137"/>
      <c r="M545" s="138" t="s">
        <v>48</v>
      </c>
      <c r="N545" s="139" t="s">
        <v>49</v>
      </c>
    </row>
    <row r="546" spans="2:14" x14ac:dyDescent="0.2">
      <c r="B546" s="133"/>
      <c r="C546" s="135"/>
      <c r="D546" s="136"/>
      <c r="E546" s="136"/>
      <c r="F546" s="136"/>
      <c r="G546" s="136"/>
      <c r="H546" s="136"/>
      <c r="I546" s="97" t="s">
        <v>50</v>
      </c>
      <c r="J546" s="97" t="s">
        <v>51</v>
      </c>
      <c r="K546" s="97" t="s">
        <v>52</v>
      </c>
      <c r="L546" s="97" t="s">
        <v>53</v>
      </c>
      <c r="M546" s="138"/>
      <c r="N546" s="140"/>
    </row>
    <row r="547" spans="2:14" x14ac:dyDescent="0.2">
      <c r="B547" s="142" t="s">
        <v>147</v>
      </c>
      <c r="C547" s="143"/>
      <c r="D547" s="143"/>
      <c r="E547" s="143"/>
      <c r="F547" s="143"/>
      <c r="G547" s="144"/>
      <c r="H547" s="98" t="s">
        <v>17</v>
      </c>
      <c r="I547" s="99">
        <v>114.43</v>
      </c>
      <c r="J547" s="99">
        <v>81.540000000000006</v>
      </c>
      <c r="K547" s="99">
        <v>41.31</v>
      </c>
      <c r="L547" s="99"/>
      <c r="M547" s="99">
        <v>6.52</v>
      </c>
      <c r="N547" s="99"/>
    </row>
    <row r="548" spans="2:14" x14ac:dyDescent="0.2">
      <c r="B548" s="145"/>
      <c r="C548" s="146"/>
      <c r="D548" s="146"/>
      <c r="E548" s="146"/>
      <c r="F548" s="146"/>
      <c r="G548" s="147"/>
      <c r="H548" s="98" t="s">
        <v>22</v>
      </c>
      <c r="I548" s="99">
        <v>855.9</v>
      </c>
      <c r="J548" s="99">
        <v>611.54999999999995</v>
      </c>
      <c r="K548" s="99">
        <v>307.68</v>
      </c>
      <c r="L548" s="99"/>
      <c r="M548" s="99">
        <v>26.64</v>
      </c>
      <c r="N548" s="99"/>
    </row>
    <row r="549" spans="2:14" x14ac:dyDescent="0.2">
      <c r="B549" s="145"/>
      <c r="C549" s="146"/>
      <c r="D549" s="146"/>
      <c r="E549" s="146"/>
      <c r="F549" s="146"/>
      <c r="G549" s="147"/>
      <c r="H549" s="98" t="s">
        <v>19</v>
      </c>
      <c r="I549" s="99">
        <v>67.95</v>
      </c>
      <c r="J549" s="99">
        <v>49.47</v>
      </c>
      <c r="K549" s="99">
        <v>25.28</v>
      </c>
      <c r="L549" s="99"/>
      <c r="M549" s="99">
        <v>1.36</v>
      </c>
      <c r="N549" s="99"/>
    </row>
    <row r="550" spans="2:14" x14ac:dyDescent="0.2">
      <c r="B550" s="145"/>
      <c r="C550" s="146"/>
      <c r="D550" s="146"/>
      <c r="E550" s="146"/>
      <c r="F550" s="146"/>
      <c r="G550" s="147"/>
      <c r="H550" s="98" t="s">
        <v>18</v>
      </c>
      <c r="I550" s="99">
        <v>21.74</v>
      </c>
      <c r="J550" s="99">
        <v>16.579999999999998</v>
      </c>
      <c r="K550" s="99">
        <v>8.43</v>
      </c>
      <c r="L550" s="99"/>
      <c r="M550" s="99">
        <v>0.54</v>
      </c>
      <c r="N550" s="99"/>
    </row>
    <row r="551" spans="2:14" x14ac:dyDescent="0.2">
      <c r="B551" s="148"/>
      <c r="C551" s="149"/>
      <c r="D551" s="149"/>
      <c r="E551" s="149"/>
      <c r="F551" s="149"/>
      <c r="G551" s="150"/>
      <c r="H551" s="98" t="s">
        <v>137</v>
      </c>
      <c r="I551" s="99">
        <v>855.9</v>
      </c>
      <c r="J551" s="99">
        <v>611.54999999999995</v>
      </c>
      <c r="K551" s="99">
        <v>307.68</v>
      </c>
      <c r="L551" s="99"/>
      <c r="M551" s="99">
        <v>26.64</v>
      </c>
      <c r="N551" s="99"/>
    </row>
    <row r="552" spans="2:14" x14ac:dyDescent="0.2">
      <c r="B552" s="100" t="s">
        <v>141</v>
      </c>
      <c r="C552" s="97" t="s">
        <v>54</v>
      </c>
      <c r="D552" s="100">
        <v>69</v>
      </c>
      <c r="E552" s="100">
        <v>46</v>
      </c>
      <c r="F552" s="100">
        <v>1</v>
      </c>
      <c r="G552" s="101">
        <v>2.4</v>
      </c>
      <c r="H552" s="102" t="s">
        <v>17</v>
      </c>
      <c r="I552" s="103">
        <v>31.9</v>
      </c>
      <c r="J552" s="103">
        <v>51.26</v>
      </c>
      <c r="K552" s="103">
        <v>0.54</v>
      </c>
      <c r="L552" s="84">
        <f>IFERROR(SUM(I552,J552,K552),"")</f>
        <v>83.7</v>
      </c>
      <c r="M552" s="104">
        <v>30.6</v>
      </c>
      <c r="N552" s="84">
        <f>IFERROR(SUM(L552,M552),"")</f>
        <v>114.30000000000001</v>
      </c>
    </row>
    <row r="553" spans="2:14" x14ac:dyDescent="0.2">
      <c r="B553" s="97"/>
      <c r="C553" s="97"/>
      <c r="D553" s="97"/>
      <c r="E553" s="97"/>
      <c r="F553" s="97"/>
      <c r="G553" s="97"/>
      <c r="H553" s="85" t="s">
        <v>55</v>
      </c>
      <c r="I553" s="86">
        <f>IFERROR(I552*I547,"")</f>
        <v>3650.317</v>
      </c>
      <c r="J553" s="86">
        <f t="shared" ref="J553:K553" si="90">IFERROR(J552*J547,"")</f>
        <v>4179.7404000000006</v>
      </c>
      <c r="K553" s="86">
        <f t="shared" si="90"/>
        <v>22.307400000000001</v>
      </c>
      <c r="L553" s="86">
        <f>IFERROR(SUM(I553,J553,K553),"")</f>
        <v>7852.3648000000003</v>
      </c>
      <c r="M553" s="86">
        <f>IFERROR(M552*M547,"")</f>
        <v>199.512</v>
      </c>
      <c r="N553" s="86">
        <f>IFERROR(SUM(L553,M553),"")</f>
        <v>8051.8768</v>
      </c>
    </row>
    <row r="554" spans="2:14" x14ac:dyDescent="0.2">
      <c r="B554" s="97"/>
      <c r="C554" s="97"/>
      <c r="D554" s="97"/>
      <c r="E554" s="97"/>
      <c r="F554" s="97"/>
      <c r="G554" s="97"/>
      <c r="H554" s="102" t="s">
        <v>22</v>
      </c>
      <c r="I554" s="103"/>
      <c r="J554" s="103" t="str">
        <f>IFERROR(INDEX(Извещение!$J$7:$T$29,MATCH(CONCATENATE(РАСЧЕТ!B552,"/",РАСЧЕТ!D552,"/",РАСЧЕТ!E552,"/",F552,"/",H554),Извещение!#REF!,0),3),"")</f>
        <v/>
      </c>
      <c r="K554" s="103" t="str">
        <f>IFERROR(INDEX(Извещение!$J$7:$T$29,MATCH(CONCATENATE(РАСЧЕТ!B552,"/",РАСЧЕТ!D552,"/",РАСЧЕТ!E552,"/",F552,"/",H554),Извещение!#REF!,0),4),"")</f>
        <v/>
      </c>
      <c r="L554" s="84">
        <f t="shared" ref="L554:L563" si="91">IFERROR(SUM(I554,J554,K554),"")</f>
        <v>0</v>
      </c>
      <c r="M554" s="104"/>
      <c r="N554" s="84">
        <f t="shared" ref="N554" si="92">IFERROR(SUM(L554,M554),"")</f>
        <v>0</v>
      </c>
    </row>
    <row r="555" spans="2:14" x14ac:dyDescent="0.2">
      <c r="B555" s="97"/>
      <c r="C555" s="97"/>
      <c r="D555" s="97"/>
      <c r="E555" s="97"/>
      <c r="F555" s="97"/>
      <c r="G555" s="97"/>
      <c r="H555" s="85" t="s">
        <v>55</v>
      </c>
      <c r="I555" s="86">
        <f>IFERROR(I554*I548,"")</f>
        <v>0</v>
      </c>
      <c r="J555" s="86" t="str">
        <f t="shared" ref="J555:K555" si="93">IFERROR(J554*J548,"")</f>
        <v/>
      </c>
      <c r="K555" s="86" t="str">
        <f t="shared" si="93"/>
        <v/>
      </c>
      <c r="L555" s="86">
        <f t="shared" si="91"/>
        <v>0</v>
      </c>
      <c r="M555" s="86">
        <f t="shared" ref="M555" si="94">IFERROR(M554*M548,"")</f>
        <v>0</v>
      </c>
      <c r="N555" s="86">
        <f>IFERROR(SUM(L555,M555),"")</f>
        <v>0</v>
      </c>
    </row>
    <row r="556" spans="2:14" x14ac:dyDescent="0.2">
      <c r="B556" s="97"/>
      <c r="C556" s="97"/>
      <c r="D556" s="97"/>
      <c r="E556" s="97"/>
      <c r="F556" s="97"/>
      <c r="G556" s="97"/>
      <c r="H556" s="87" t="s">
        <v>19</v>
      </c>
      <c r="I556" s="104"/>
      <c r="J556" s="104"/>
      <c r="K556" s="104"/>
      <c r="L556" s="84">
        <f t="shared" si="91"/>
        <v>0</v>
      </c>
      <c r="M556" s="104"/>
      <c r="N556" s="84">
        <f t="shared" ref="N556" si="95">IFERROR(SUM(L556,M556),"")</f>
        <v>0</v>
      </c>
    </row>
    <row r="557" spans="2:14" x14ac:dyDescent="0.2">
      <c r="B557" s="97"/>
      <c r="C557" s="97"/>
      <c r="D557" s="97"/>
      <c r="E557" s="97"/>
      <c r="F557" s="97"/>
      <c r="G557" s="97"/>
      <c r="H557" s="85" t="s">
        <v>55</v>
      </c>
      <c r="I557" s="86">
        <f>IFERROR(I556*I549,"")</f>
        <v>0</v>
      </c>
      <c r="J557" s="86">
        <f>IFERROR(J556*J549,"")</f>
        <v>0</v>
      </c>
      <c r="K557" s="86">
        <f>IFERROR(K556*K549,"")</f>
        <v>0</v>
      </c>
      <c r="L557" s="86">
        <f t="shared" si="91"/>
        <v>0</v>
      </c>
      <c r="M557" s="86">
        <f>IFERROR(M556*M549,"")</f>
        <v>0</v>
      </c>
      <c r="N557" s="86">
        <f>IFERROR(SUM(L557,M557),"")</f>
        <v>0</v>
      </c>
    </row>
    <row r="558" spans="2:14" x14ac:dyDescent="0.2">
      <c r="B558" s="97"/>
      <c r="C558" s="97"/>
      <c r="D558" s="97"/>
      <c r="E558" s="97"/>
      <c r="F558" s="97"/>
      <c r="G558" s="97"/>
      <c r="H558" s="87" t="s">
        <v>18</v>
      </c>
      <c r="I558" s="104">
        <v>79.13</v>
      </c>
      <c r="J558" s="104">
        <v>47.07</v>
      </c>
      <c r="K558" s="104"/>
      <c r="L558" s="84">
        <f t="shared" si="91"/>
        <v>126.19999999999999</v>
      </c>
      <c r="M558" s="104">
        <v>134.4</v>
      </c>
      <c r="N558" s="84">
        <f t="shared" ref="N558" si="96">IFERROR(SUM(L558,M558),"")</f>
        <v>260.60000000000002</v>
      </c>
    </row>
    <row r="559" spans="2:14" x14ac:dyDescent="0.2">
      <c r="B559" s="97"/>
      <c r="C559" s="97"/>
      <c r="D559" s="97"/>
      <c r="E559" s="97"/>
      <c r="F559" s="97"/>
      <c r="G559" s="97"/>
      <c r="H559" s="85" t="s">
        <v>55</v>
      </c>
      <c r="I559" s="86">
        <f>IFERROR(I558*I550,"")</f>
        <v>1720.2861999999998</v>
      </c>
      <c r="J559" s="86">
        <f>IFERROR(J558*J550,"")</f>
        <v>780.42059999999992</v>
      </c>
      <c r="K559" s="86">
        <f>IFERROR(K558*K550,"")</f>
        <v>0</v>
      </c>
      <c r="L559" s="86">
        <f t="shared" si="91"/>
        <v>2500.7067999999999</v>
      </c>
      <c r="M559" s="86">
        <f>IFERROR(M558*M550,"")</f>
        <v>72.576000000000008</v>
      </c>
      <c r="N559" s="86">
        <f>IFERROR(SUM(L559,M559),"")</f>
        <v>2573.2828</v>
      </c>
    </row>
    <row r="560" spans="2:14" x14ac:dyDescent="0.2">
      <c r="B560" s="97"/>
      <c r="C560" s="97"/>
      <c r="D560" s="97"/>
      <c r="E560" s="97"/>
      <c r="F560" s="97"/>
      <c r="G560" s="97"/>
      <c r="H560" s="87" t="s">
        <v>137</v>
      </c>
      <c r="I560" s="104"/>
      <c r="J560" s="104"/>
      <c r="K560" s="104"/>
      <c r="L560" s="84">
        <f t="shared" si="91"/>
        <v>0</v>
      </c>
      <c r="M560" s="104">
        <v>1.54</v>
      </c>
      <c r="N560" s="84">
        <f t="shared" ref="N560" si="97">IFERROR(SUM(L560,M560),"")</f>
        <v>1.54</v>
      </c>
    </row>
    <row r="561" spans="1:14" x14ac:dyDescent="0.2">
      <c r="B561" s="97"/>
      <c r="C561" s="97"/>
      <c r="D561" s="97"/>
      <c r="E561" s="97"/>
      <c r="F561" s="97"/>
      <c r="G561" s="97"/>
      <c r="H561" s="85" t="s">
        <v>55</v>
      </c>
      <c r="I561" s="86">
        <f>IFERROR(I560*I551,"")</f>
        <v>0</v>
      </c>
      <c r="J561" s="86">
        <f>IFERROR(J560*J551,"")</f>
        <v>0</v>
      </c>
      <c r="K561" s="86">
        <f>IFERROR(K560*K551,"")</f>
        <v>0</v>
      </c>
      <c r="L561" s="86">
        <f t="shared" si="91"/>
        <v>0</v>
      </c>
      <c r="M561" s="86">
        <f>IFERROR(M560*M551,"")</f>
        <v>41.025600000000004</v>
      </c>
      <c r="N561" s="86">
        <f>IFERROR(SUM(L561,M561),"")</f>
        <v>41.025600000000004</v>
      </c>
    </row>
    <row r="562" spans="1:14" x14ac:dyDescent="0.2">
      <c r="B562" s="97"/>
      <c r="C562" s="97"/>
      <c r="D562" s="97"/>
      <c r="E562" s="97"/>
      <c r="F562" s="97"/>
      <c r="G562" s="97"/>
      <c r="H562" s="88" t="s">
        <v>56</v>
      </c>
      <c r="I562" s="89">
        <f ca="1">SUM(I552:OFFSET(I562,-1,0))-I563</f>
        <v>111.03000000000065</v>
      </c>
      <c r="J562" s="89">
        <f ca="1">SUM(J552:OFFSET(J562,-1,0))-J563</f>
        <v>98.329999999999927</v>
      </c>
      <c r="K562" s="89">
        <f ca="1">SUM(K552:OFFSET(K562,-1,0))-K563</f>
        <v>0.53999999999999915</v>
      </c>
      <c r="L562" s="89">
        <f t="shared" ca="1" si="91"/>
        <v>209.90000000000057</v>
      </c>
      <c r="M562" s="89">
        <f ca="1">SUM(M552:OFFSET(M562,-1,0))-M563</f>
        <v>166.54000000000002</v>
      </c>
      <c r="N562" s="89">
        <f t="shared" ref="N562" ca="1" si="98">IFERROR(SUM(L562,M562),"")</f>
        <v>376.44000000000062</v>
      </c>
    </row>
    <row r="563" spans="1:14" x14ac:dyDescent="0.2">
      <c r="B563" s="97"/>
      <c r="C563" s="97"/>
      <c r="D563" s="97"/>
      <c r="E563" s="97"/>
      <c r="F563" s="97"/>
      <c r="G563" s="97"/>
      <c r="H563" s="88" t="s">
        <v>71</v>
      </c>
      <c r="I563" s="89">
        <f>SUMIF(H552:H561,"стоимость",I552:I561)</f>
        <v>5370.6031999999996</v>
      </c>
      <c r="J563" s="89">
        <f>SUMIF(H552:H561,"стоимость",J552:J561)</f>
        <v>4960.1610000000001</v>
      </c>
      <c r="K563" s="89">
        <f>SUMIF(H552:H561,"стоимость",K552:K561)</f>
        <v>22.307400000000001</v>
      </c>
      <c r="L563" s="89">
        <f t="shared" si="91"/>
        <v>10353.071599999999</v>
      </c>
      <c r="M563" s="89">
        <f>SUMIF(H552:H561,"стоимость",M552:M561)</f>
        <v>313.11360000000002</v>
      </c>
      <c r="N563" s="89">
        <f>IFERROR(SUM(L563,M563),"")</f>
        <v>10666.1852</v>
      </c>
    </row>
    <row r="564" spans="1:14" x14ac:dyDescent="0.2">
      <c r="B564" s="105"/>
      <c r="C564" s="105"/>
      <c r="D564" s="105"/>
      <c r="E564" s="105"/>
      <c r="F564" s="105"/>
      <c r="G564" s="106"/>
      <c r="H564" s="90"/>
      <c r="I564" s="90"/>
      <c r="J564" s="90"/>
      <c r="K564" s="90"/>
      <c r="L564" s="91"/>
      <c r="M564" s="90"/>
      <c r="N564" s="90"/>
    </row>
    <row r="565" spans="1:14" x14ac:dyDescent="0.2">
      <c r="B565" s="141" t="s">
        <v>57</v>
      </c>
      <c r="C565" s="141"/>
      <c r="D565" s="141"/>
      <c r="E565" s="141"/>
      <c r="F565" s="113"/>
      <c r="G565" s="82"/>
      <c r="H565" s="82"/>
      <c r="I565" s="82"/>
      <c r="J565" s="90"/>
      <c r="K565" s="90"/>
      <c r="L565" s="91"/>
      <c r="M565" s="90"/>
      <c r="N565" s="90"/>
    </row>
    <row r="566" spans="1:14" x14ac:dyDescent="0.2">
      <c r="A566" s="2"/>
      <c r="B566" s="130" t="s">
        <v>102</v>
      </c>
      <c r="C566" s="130"/>
      <c r="D566" s="130"/>
      <c r="E566" s="130"/>
      <c r="F566" s="130"/>
      <c r="G566" s="130"/>
      <c r="H566" s="130"/>
      <c r="I566" s="130"/>
      <c r="J566" s="90"/>
      <c r="K566" s="90"/>
      <c r="L566" s="91"/>
      <c r="M566" s="90"/>
      <c r="N566" s="90"/>
    </row>
    <row r="567" spans="1:14" x14ac:dyDescent="0.2">
      <c r="B567" s="130" t="s">
        <v>58</v>
      </c>
      <c r="C567" s="130"/>
      <c r="D567" s="130"/>
      <c r="E567" s="130"/>
      <c r="F567" s="130"/>
      <c r="G567" s="130"/>
      <c r="H567" s="130"/>
      <c r="I567" s="130"/>
      <c r="J567" s="90"/>
      <c r="K567" s="90"/>
      <c r="L567" s="91"/>
      <c r="M567" s="90"/>
      <c r="N567" s="90"/>
    </row>
    <row r="568" spans="1:14" x14ac:dyDescent="0.2">
      <c r="B568" s="130" t="s">
        <v>59</v>
      </c>
      <c r="C568" s="130"/>
      <c r="D568" s="130"/>
      <c r="E568" s="130"/>
      <c r="F568" s="130"/>
      <c r="G568" s="130"/>
      <c r="H568" s="130"/>
      <c r="I568" s="130"/>
      <c r="J568" s="90"/>
      <c r="K568" s="90"/>
      <c r="L568" s="91"/>
      <c r="M568" s="90"/>
      <c r="N568" s="90"/>
    </row>
    <row r="569" spans="1:14" x14ac:dyDescent="0.2">
      <c r="B569" s="130" t="s">
        <v>60</v>
      </c>
      <c r="C569" s="130"/>
      <c r="D569" s="130"/>
      <c r="E569" s="130"/>
      <c r="F569" s="130"/>
      <c r="G569" s="130"/>
      <c r="H569" s="130"/>
      <c r="I569" s="130"/>
      <c r="J569" s="90"/>
      <c r="K569" s="90"/>
      <c r="L569" s="91"/>
      <c r="M569" s="90"/>
      <c r="N569" s="90"/>
    </row>
    <row r="570" spans="1:14" x14ac:dyDescent="0.2">
      <c r="B570" s="130" t="s">
        <v>61</v>
      </c>
      <c r="C570" s="130"/>
      <c r="D570" s="130"/>
      <c r="E570" s="130"/>
      <c r="F570" s="130"/>
      <c r="G570" s="130"/>
      <c r="H570" s="130"/>
      <c r="I570" s="130"/>
      <c r="J570" s="82"/>
      <c r="K570" s="82"/>
      <c r="L570" s="82"/>
      <c r="M570" s="82"/>
      <c r="N570" s="82"/>
    </row>
    <row r="571" spans="1:14" x14ac:dyDescent="0.2">
      <c r="B571" s="130" t="s">
        <v>62</v>
      </c>
      <c r="C571" s="130"/>
      <c r="D571" s="130"/>
      <c r="E571" s="130"/>
      <c r="F571" s="130"/>
      <c r="G571" s="130"/>
      <c r="H571" s="130"/>
      <c r="I571" s="130"/>
      <c r="J571" s="82"/>
      <c r="K571" s="82"/>
      <c r="L571" s="82"/>
      <c r="M571" s="82"/>
      <c r="N571" s="82"/>
    </row>
    <row r="572" spans="1:14" x14ac:dyDescent="0.2">
      <c r="B572" s="130" t="s">
        <v>63</v>
      </c>
      <c r="C572" s="130"/>
      <c r="D572" s="130"/>
      <c r="E572" s="130"/>
      <c r="F572" s="130"/>
      <c r="G572" s="130"/>
      <c r="H572" s="130"/>
      <c r="I572" s="130"/>
      <c r="J572" s="82"/>
      <c r="K572" s="82"/>
      <c r="L572" s="82"/>
      <c r="M572" s="82"/>
      <c r="N572" s="82"/>
    </row>
    <row r="573" spans="1:14" x14ac:dyDescent="0.2">
      <c r="B573" s="130" t="s">
        <v>64</v>
      </c>
      <c r="C573" s="130"/>
      <c r="D573" s="130"/>
      <c r="E573" s="130"/>
      <c r="F573" s="130"/>
      <c r="G573" s="130"/>
      <c r="H573" s="130"/>
      <c r="I573" s="130"/>
      <c r="J573" s="82"/>
      <c r="K573" s="82"/>
      <c r="L573" s="82"/>
      <c r="M573" s="82"/>
      <c r="N573" s="82"/>
    </row>
    <row r="574" spans="1:14" x14ac:dyDescent="0.2">
      <c r="B574" s="112"/>
      <c r="C574" s="112"/>
      <c r="D574" s="112"/>
      <c r="E574" s="112"/>
      <c r="F574" s="112"/>
      <c r="G574" s="112"/>
      <c r="H574" s="112"/>
      <c r="I574" s="112"/>
      <c r="J574" s="82"/>
      <c r="K574" s="82"/>
      <c r="L574" s="82"/>
      <c r="M574" s="82"/>
      <c r="N574" s="82"/>
    </row>
    <row r="575" spans="1:14" x14ac:dyDescent="0.2">
      <c r="B575" s="82" t="s">
        <v>65</v>
      </c>
      <c r="C575" s="82"/>
      <c r="D575" s="82"/>
      <c r="E575" s="82"/>
      <c r="F575" s="82"/>
      <c r="G575" s="82"/>
      <c r="H575" s="82"/>
      <c r="I575" s="82"/>
      <c r="J575" s="82" t="s">
        <v>66</v>
      </c>
      <c r="K575" s="82"/>
      <c r="L575" s="82"/>
      <c r="M575" s="82"/>
      <c r="N575" s="82"/>
    </row>
    <row r="576" spans="1:14" x14ac:dyDescent="0.2">
      <c r="B576" s="109" t="s">
        <v>101</v>
      </c>
      <c r="C576" s="109"/>
      <c r="D576" s="82"/>
      <c r="E576" s="82"/>
      <c r="F576" s="82"/>
      <c r="G576" s="82"/>
      <c r="H576" s="82"/>
      <c r="I576" s="82"/>
      <c r="J576" s="109"/>
      <c r="K576" s="109"/>
      <c r="L576" s="109"/>
      <c r="M576" s="82"/>
      <c r="N576" s="82"/>
    </row>
    <row r="577" spans="2:14" x14ac:dyDescent="0.2">
      <c r="B577" s="93" t="s">
        <v>67</v>
      </c>
      <c r="C577" s="82"/>
      <c r="D577" s="82"/>
      <c r="E577" s="82"/>
      <c r="F577" s="82"/>
      <c r="G577" s="82"/>
      <c r="H577" s="82"/>
      <c r="I577" s="82"/>
      <c r="J577" s="82" t="s">
        <v>67</v>
      </c>
      <c r="K577" s="82"/>
      <c r="L577" s="82"/>
      <c r="M577" s="82"/>
      <c r="N577" s="82"/>
    </row>
    <row r="578" spans="2:14" x14ac:dyDescent="0.2">
      <c r="B578" s="82"/>
      <c r="C578" s="82"/>
      <c r="D578" s="82"/>
      <c r="E578" s="82"/>
      <c r="F578" s="82"/>
      <c r="G578" s="82"/>
      <c r="H578" s="82"/>
      <c r="I578" s="82"/>
      <c r="J578" s="82"/>
      <c r="K578" s="82"/>
      <c r="L578" s="82"/>
      <c r="M578" s="82"/>
      <c r="N578" s="82"/>
    </row>
    <row r="579" spans="2:14" x14ac:dyDescent="0.2">
      <c r="B579" s="109"/>
      <c r="C579" s="109"/>
      <c r="D579" s="82"/>
      <c r="E579" s="82"/>
      <c r="F579" s="82"/>
      <c r="G579" s="82"/>
      <c r="H579" s="82"/>
      <c r="I579" s="82"/>
      <c r="J579" s="109"/>
      <c r="K579" s="109"/>
      <c r="L579" s="109"/>
      <c r="M579" s="82"/>
      <c r="N579" s="82"/>
    </row>
    <row r="580" spans="2:14" x14ac:dyDescent="0.2">
      <c r="B580" s="94" t="s">
        <v>68</v>
      </c>
      <c r="C580" s="82"/>
      <c r="D580" s="82"/>
      <c r="E580" s="82"/>
      <c r="F580" s="82"/>
      <c r="G580" s="82"/>
      <c r="H580" s="82"/>
      <c r="I580" s="82"/>
      <c r="J580" s="151" t="s">
        <v>68</v>
      </c>
      <c r="K580" s="151"/>
      <c r="L580" s="151"/>
      <c r="M580" s="82"/>
      <c r="N580" s="82"/>
    </row>
    <row r="581" spans="2:14" x14ac:dyDescent="0.2">
      <c r="B581" s="82"/>
      <c r="C581" s="82"/>
      <c r="D581" s="82"/>
      <c r="E581" s="82"/>
      <c r="F581" s="82"/>
      <c r="G581" s="82"/>
      <c r="H581" s="82"/>
      <c r="I581" s="82"/>
      <c r="J581" s="82"/>
      <c r="K581" s="82"/>
      <c r="L581" s="82"/>
      <c r="M581" s="82"/>
      <c r="N581" s="82"/>
    </row>
    <row r="582" spans="2:14" x14ac:dyDescent="0.2">
      <c r="B582" s="112" t="s">
        <v>69</v>
      </c>
      <c r="C582" s="82"/>
      <c r="D582" s="82"/>
      <c r="E582" s="82"/>
      <c r="F582" s="82"/>
      <c r="G582" s="82"/>
      <c r="H582" s="82"/>
      <c r="I582" s="82"/>
      <c r="J582" s="82" t="s">
        <v>69</v>
      </c>
      <c r="K582" s="82"/>
      <c r="L582" s="82"/>
      <c r="M582" s="82"/>
      <c r="N582" s="82"/>
    </row>
    <row r="585" spans="2:14" x14ac:dyDescent="0.2">
      <c r="B585" s="82"/>
      <c r="C585" s="82"/>
      <c r="D585" s="82"/>
      <c r="E585" s="82"/>
      <c r="F585" s="82"/>
      <c r="G585" s="82"/>
      <c r="H585" s="82"/>
      <c r="I585" s="82"/>
      <c r="J585" s="82"/>
      <c r="K585" s="82"/>
      <c r="M585" s="82"/>
      <c r="N585" s="115" t="s">
        <v>34</v>
      </c>
    </row>
    <row r="586" spans="2:14" x14ac:dyDescent="0.2">
      <c r="B586" s="82"/>
      <c r="C586" s="82"/>
      <c r="D586" s="82"/>
      <c r="E586" s="82"/>
      <c r="F586" s="82"/>
      <c r="G586" s="82"/>
      <c r="H586" s="82"/>
      <c r="I586" s="82"/>
      <c r="J586" s="82"/>
      <c r="K586" s="82"/>
      <c r="M586" s="82"/>
      <c r="N586" s="115" t="s">
        <v>35</v>
      </c>
    </row>
    <row r="587" spans="2:14" x14ac:dyDescent="0.2">
      <c r="B587" s="82"/>
      <c r="C587" s="82"/>
      <c r="D587" s="82"/>
      <c r="E587" s="82"/>
      <c r="F587" s="82"/>
      <c r="G587" s="82"/>
      <c r="H587" s="82"/>
      <c r="I587" s="82"/>
      <c r="J587" s="82"/>
      <c r="K587" s="82"/>
      <c r="M587" s="82"/>
      <c r="N587" s="115" t="s">
        <v>36</v>
      </c>
    </row>
    <row r="588" spans="2:14" x14ac:dyDescent="0.2">
      <c r="B588" s="82"/>
      <c r="C588" s="82"/>
      <c r="D588" s="82"/>
      <c r="E588" s="82"/>
      <c r="F588" s="82"/>
      <c r="G588" s="82"/>
      <c r="H588" s="82"/>
      <c r="I588" s="82"/>
      <c r="J588" s="82"/>
      <c r="K588" s="82"/>
      <c r="L588" s="82"/>
      <c r="M588" s="82"/>
      <c r="N588" s="82"/>
    </row>
    <row r="589" spans="2:14" x14ac:dyDescent="0.2">
      <c r="B589" s="82"/>
      <c r="C589" s="131" t="s">
        <v>37</v>
      </c>
      <c r="D589" s="131"/>
      <c r="E589" s="131"/>
      <c r="F589" s="131"/>
      <c r="G589" s="131"/>
      <c r="H589" s="131"/>
      <c r="I589" s="131"/>
      <c r="J589" s="131"/>
      <c r="K589" s="131"/>
      <c r="L589" s="131"/>
      <c r="M589" s="82"/>
      <c r="N589" s="82"/>
    </row>
    <row r="590" spans="2:14" x14ac:dyDescent="0.2">
      <c r="B590" s="82"/>
      <c r="C590" s="131" t="s">
        <v>38</v>
      </c>
      <c r="D590" s="131"/>
      <c r="E590" s="131"/>
      <c r="F590" s="131"/>
      <c r="G590" s="131"/>
      <c r="H590" s="131"/>
      <c r="I590" s="131"/>
      <c r="J590" s="131"/>
      <c r="K590" s="131"/>
      <c r="L590" s="131"/>
      <c r="M590" s="82"/>
      <c r="N590" s="82"/>
    </row>
    <row r="591" spans="2:14" x14ac:dyDescent="0.2">
      <c r="B591" s="82" t="s">
        <v>39</v>
      </c>
      <c r="C591" s="114"/>
      <c r="D591" s="114"/>
      <c r="E591" s="114"/>
      <c r="F591" s="114"/>
      <c r="G591" s="114"/>
      <c r="H591" s="114"/>
      <c r="I591" s="114"/>
      <c r="J591" s="114"/>
      <c r="K591" s="114"/>
      <c r="L591" s="131" t="s">
        <v>40</v>
      </c>
      <c r="M591" s="131"/>
      <c r="N591" s="131"/>
    </row>
    <row r="592" spans="2:14" x14ac:dyDescent="0.2">
      <c r="B592" s="82"/>
      <c r="C592" s="114"/>
      <c r="D592" s="114"/>
      <c r="E592" s="114"/>
      <c r="F592" s="114"/>
      <c r="G592" s="114"/>
      <c r="H592" s="114"/>
      <c r="I592" s="114"/>
      <c r="J592" s="114"/>
      <c r="K592" s="114"/>
      <c r="L592" s="114"/>
      <c r="M592" s="114"/>
      <c r="N592" s="114"/>
    </row>
    <row r="593" spans="2:14" x14ac:dyDescent="0.2">
      <c r="B593" s="82" t="s">
        <v>41</v>
      </c>
      <c r="C593" s="114"/>
      <c r="D593" s="114"/>
      <c r="E593" s="114"/>
      <c r="F593" s="114"/>
      <c r="G593" s="114"/>
      <c r="H593" s="114"/>
      <c r="I593" s="114"/>
      <c r="J593" s="114"/>
      <c r="K593" s="114"/>
      <c r="L593" s="114"/>
      <c r="M593" s="114"/>
      <c r="N593" s="114"/>
    </row>
    <row r="594" spans="2:14" x14ac:dyDescent="0.2">
      <c r="B594" s="82" t="s">
        <v>42</v>
      </c>
      <c r="C594" s="114"/>
      <c r="D594" s="114"/>
      <c r="E594" s="114"/>
      <c r="F594" s="114"/>
      <c r="G594" s="114"/>
      <c r="H594" s="114"/>
      <c r="I594" s="114"/>
      <c r="J594" s="114"/>
      <c r="K594" s="114"/>
      <c r="L594" s="114"/>
      <c r="M594" s="114"/>
      <c r="N594" s="114"/>
    </row>
    <row r="595" spans="2:14" x14ac:dyDescent="0.2">
      <c r="B595" s="82" t="s">
        <v>148</v>
      </c>
      <c r="C595" s="114"/>
      <c r="D595" s="114"/>
      <c r="E595" s="114"/>
      <c r="F595" s="114"/>
      <c r="G595" s="114"/>
      <c r="H595" s="114"/>
      <c r="I595" s="114"/>
      <c r="J595" s="114"/>
      <c r="K595" s="114"/>
      <c r="L595" s="114"/>
      <c r="M595" s="114"/>
      <c r="N595" s="114"/>
    </row>
    <row r="596" spans="2:14" x14ac:dyDescent="0.2">
      <c r="B596" s="82"/>
      <c r="C596" s="114"/>
      <c r="D596" s="114"/>
      <c r="E596" s="114"/>
      <c r="F596" s="114"/>
      <c r="G596" s="114"/>
      <c r="H596" s="114"/>
      <c r="I596" s="114"/>
      <c r="J596" s="114"/>
      <c r="K596" s="114"/>
      <c r="L596" s="114"/>
      <c r="M596" s="114"/>
      <c r="N596" s="114"/>
    </row>
    <row r="597" spans="2:14" x14ac:dyDescent="0.2">
      <c r="B597" s="82"/>
      <c r="C597" s="82"/>
      <c r="D597" s="82"/>
      <c r="E597" s="82"/>
      <c r="F597" s="82"/>
      <c r="G597" s="82"/>
      <c r="H597" s="82"/>
      <c r="I597" s="82"/>
      <c r="J597" s="82"/>
      <c r="K597" s="82"/>
      <c r="L597" s="82"/>
      <c r="M597" s="82"/>
      <c r="N597" s="82"/>
    </row>
    <row r="598" spans="2:14" x14ac:dyDescent="0.2">
      <c r="B598" s="132" t="s">
        <v>24</v>
      </c>
      <c r="C598" s="134" t="s">
        <v>43</v>
      </c>
      <c r="D598" s="136" t="s">
        <v>44</v>
      </c>
      <c r="E598" s="136" t="s">
        <v>45</v>
      </c>
      <c r="F598" s="136" t="s">
        <v>70</v>
      </c>
      <c r="G598" s="136" t="s">
        <v>46</v>
      </c>
      <c r="H598" s="136" t="s">
        <v>8</v>
      </c>
      <c r="I598" s="137" t="s">
        <v>47</v>
      </c>
      <c r="J598" s="137"/>
      <c r="K598" s="137"/>
      <c r="L598" s="137"/>
      <c r="M598" s="138" t="s">
        <v>48</v>
      </c>
      <c r="N598" s="139" t="s">
        <v>49</v>
      </c>
    </row>
    <row r="599" spans="2:14" x14ac:dyDescent="0.2">
      <c r="B599" s="133"/>
      <c r="C599" s="135"/>
      <c r="D599" s="136"/>
      <c r="E599" s="136"/>
      <c r="F599" s="136"/>
      <c r="G599" s="136"/>
      <c r="H599" s="136"/>
      <c r="I599" s="97" t="s">
        <v>50</v>
      </c>
      <c r="J599" s="97" t="s">
        <v>51</v>
      </c>
      <c r="K599" s="97" t="s">
        <v>52</v>
      </c>
      <c r="L599" s="97" t="s">
        <v>53</v>
      </c>
      <c r="M599" s="138"/>
      <c r="N599" s="140"/>
    </row>
    <row r="600" spans="2:14" x14ac:dyDescent="0.2">
      <c r="B600" s="142" t="s">
        <v>147</v>
      </c>
      <c r="C600" s="143"/>
      <c r="D600" s="143"/>
      <c r="E600" s="143"/>
      <c r="F600" s="143"/>
      <c r="G600" s="144"/>
      <c r="H600" s="98" t="s">
        <v>17</v>
      </c>
      <c r="I600" s="99">
        <v>114.43</v>
      </c>
      <c r="J600" s="99">
        <v>81.540000000000006</v>
      </c>
      <c r="K600" s="99">
        <v>41.31</v>
      </c>
      <c r="L600" s="99"/>
      <c r="M600" s="99">
        <v>6.52</v>
      </c>
      <c r="N600" s="99"/>
    </row>
    <row r="601" spans="2:14" x14ac:dyDescent="0.2">
      <c r="B601" s="145"/>
      <c r="C601" s="146"/>
      <c r="D601" s="146"/>
      <c r="E601" s="146"/>
      <c r="F601" s="146"/>
      <c r="G601" s="147"/>
      <c r="H601" s="98" t="s">
        <v>22</v>
      </c>
      <c r="I601" s="99">
        <v>855.9</v>
      </c>
      <c r="J601" s="99">
        <v>611.54999999999995</v>
      </c>
      <c r="K601" s="99">
        <v>307.68</v>
      </c>
      <c r="L601" s="99"/>
      <c r="M601" s="99">
        <v>26.64</v>
      </c>
      <c r="N601" s="99"/>
    </row>
    <row r="602" spans="2:14" x14ac:dyDescent="0.2">
      <c r="B602" s="145"/>
      <c r="C602" s="146"/>
      <c r="D602" s="146"/>
      <c r="E602" s="146"/>
      <c r="F602" s="146"/>
      <c r="G602" s="147"/>
      <c r="H602" s="98" t="s">
        <v>19</v>
      </c>
      <c r="I602" s="99">
        <v>67.95</v>
      </c>
      <c r="J602" s="99">
        <v>49.47</v>
      </c>
      <c r="K602" s="99">
        <v>25.28</v>
      </c>
      <c r="L602" s="99"/>
      <c r="M602" s="99">
        <v>1.36</v>
      </c>
      <c r="N602" s="99"/>
    </row>
    <row r="603" spans="2:14" x14ac:dyDescent="0.2">
      <c r="B603" s="145"/>
      <c r="C603" s="146"/>
      <c r="D603" s="146"/>
      <c r="E603" s="146"/>
      <c r="F603" s="146"/>
      <c r="G603" s="147"/>
      <c r="H603" s="98" t="s">
        <v>18</v>
      </c>
      <c r="I603" s="99">
        <v>21.74</v>
      </c>
      <c r="J603" s="99">
        <v>16.579999999999998</v>
      </c>
      <c r="K603" s="99">
        <v>8.43</v>
      </c>
      <c r="L603" s="99"/>
      <c r="M603" s="99">
        <v>0.54</v>
      </c>
      <c r="N603" s="99"/>
    </row>
    <row r="604" spans="2:14" x14ac:dyDescent="0.2">
      <c r="B604" s="148"/>
      <c r="C604" s="149"/>
      <c r="D604" s="149"/>
      <c r="E604" s="149"/>
      <c r="F604" s="149"/>
      <c r="G604" s="150"/>
      <c r="H604" s="98" t="s">
        <v>143</v>
      </c>
      <c r="I604" s="99">
        <v>206.02</v>
      </c>
      <c r="J604" s="99">
        <v>146.77000000000001</v>
      </c>
      <c r="K604" s="99">
        <v>73.66</v>
      </c>
      <c r="L604" s="99"/>
      <c r="M604" s="99">
        <v>6.25</v>
      </c>
      <c r="N604" s="99"/>
    </row>
    <row r="605" spans="2:14" x14ac:dyDescent="0.2">
      <c r="B605" s="100" t="s">
        <v>141</v>
      </c>
      <c r="C605" s="97" t="s">
        <v>54</v>
      </c>
      <c r="D605" s="100">
        <v>47</v>
      </c>
      <c r="E605" s="100">
        <v>16</v>
      </c>
      <c r="F605" s="100">
        <v>6</v>
      </c>
      <c r="G605" s="101">
        <v>1.6</v>
      </c>
      <c r="H605" s="102" t="s">
        <v>17</v>
      </c>
      <c r="I605" s="103">
        <v>7.13</v>
      </c>
      <c r="J605" s="103">
        <v>42.79</v>
      </c>
      <c r="K605" s="103">
        <v>4.1500000000000004</v>
      </c>
      <c r="L605" s="84">
        <f>IFERROR(SUM(I605,J605,K605),"")</f>
        <v>54.07</v>
      </c>
      <c r="M605" s="104">
        <v>44.22</v>
      </c>
      <c r="N605" s="84">
        <f>IFERROR(SUM(L605,M605),"")</f>
        <v>98.289999999999992</v>
      </c>
    </row>
    <row r="606" spans="2:14" x14ac:dyDescent="0.2">
      <c r="B606" s="97"/>
      <c r="C606" s="97"/>
      <c r="D606" s="97"/>
      <c r="E606" s="97"/>
      <c r="F606" s="97"/>
      <c r="G606" s="97"/>
      <c r="H606" s="85" t="s">
        <v>55</v>
      </c>
      <c r="I606" s="86">
        <f>IFERROR(I605*I600,"")</f>
        <v>815.88589999999999</v>
      </c>
      <c r="J606" s="86">
        <f t="shared" ref="J606" si="99">IFERROR(J605*J600,"")</f>
        <v>3489.0966000000003</v>
      </c>
      <c r="K606" s="86">
        <f>IFERROR(K605*K600,"")</f>
        <v>171.43650000000002</v>
      </c>
      <c r="L606" s="86">
        <f>IFERROR(SUM(I606,J606,K606),"")</f>
        <v>4476.4189999999999</v>
      </c>
      <c r="M606" s="86">
        <f>IFERROR(M605*M600,"")</f>
        <v>288.31439999999998</v>
      </c>
      <c r="N606" s="86">
        <f>IFERROR(SUM(L606,M606),"")</f>
        <v>4764.7334000000001</v>
      </c>
    </row>
    <row r="607" spans="2:14" x14ac:dyDescent="0.2">
      <c r="B607" s="97"/>
      <c r="C607" s="97"/>
      <c r="D607" s="97"/>
      <c r="E607" s="97"/>
      <c r="F607" s="97"/>
      <c r="G607" s="97"/>
      <c r="H607" s="102" t="s">
        <v>22</v>
      </c>
      <c r="I607" s="103"/>
      <c r="J607" s="103" t="str">
        <f>IFERROR(INDEX(Извещение!$J$7:$T$29,MATCH(CONCATENATE(РАСЧЕТ!B605,"/",РАСЧЕТ!D605,"/",РАСЧЕТ!E605,"/",F605,"/",H607),Извещение!#REF!,0),3),"")</f>
        <v/>
      </c>
      <c r="K607" s="103" t="str">
        <f>IFERROR(INDEX(Извещение!$J$7:$T$29,MATCH(CONCATENATE(РАСЧЕТ!B605,"/",РАСЧЕТ!D605,"/",РАСЧЕТ!E605,"/",F605,"/",H607),Извещение!#REF!,0),4),"")</f>
        <v/>
      </c>
      <c r="L607" s="84">
        <f t="shared" ref="L607:L616" si="100">IFERROR(SUM(I607,J607,K607),"")</f>
        <v>0</v>
      </c>
      <c r="M607" s="104"/>
      <c r="N607" s="84">
        <f t="shared" ref="N607" si="101">IFERROR(SUM(L607,M607),"")</f>
        <v>0</v>
      </c>
    </row>
    <row r="608" spans="2:14" x14ac:dyDescent="0.2">
      <c r="B608" s="97"/>
      <c r="C608" s="97"/>
      <c r="D608" s="97"/>
      <c r="E608" s="97"/>
      <c r="F608" s="97"/>
      <c r="G608" s="97"/>
      <c r="H608" s="85" t="s">
        <v>55</v>
      </c>
      <c r="I608" s="86">
        <f>IFERROR(I607*I601,"")</f>
        <v>0</v>
      </c>
      <c r="J608" s="86" t="str">
        <f t="shared" ref="J608:K608" si="102">IFERROR(J607*J601,"")</f>
        <v/>
      </c>
      <c r="K608" s="86" t="str">
        <f t="shared" si="102"/>
        <v/>
      </c>
      <c r="L608" s="86">
        <f t="shared" si="100"/>
        <v>0</v>
      </c>
      <c r="M608" s="86">
        <f t="shared" ref="M608" si="103">IFERROR(M607*M601,"")</f>
        <v>0</v>
      </c>
      <c r="N608" s="86">
        <f>IFERROR(SUM(L608,M608),"")</f>
        <v>0</v>
      </c>
    </row>
    <row r="609" spans="1:14" x14ac:dyDescent="0.2">
      <c r="B609" s="97"/>
      <c r="C609" s="97"/>
      <c r="D609" s="97"/>
      <c r="E609" s="97"/>
      <c r="F609" s="97"/>
      <c r="G609" s="97"/>
      <c r="H609" s="87" t="s">
        <v>19</v>
      </c>
      <c r="I609" s="104">
        <v>1.26</v>
      </c>
      <c r="J609" s="104">
        <v>11.39</v>
      </c>
      <c r="K609" s="104">
        <v>1.1599999999999999</v>
      </c>
      <c r="L609" s="84">
        <f t="shared" si="100"/>
        <v>13.81</v>
      </c>
      <c r="M609" s="104">
        <v>12.07</v>
      </c>
      <c r="N609" s="84">
        <f t="shared" ref="N609" si="104">IFERROR(SUM(L609,M609),"")</f>
        <v>25.880000000000003</v>
      </c>
    </row>
    <row r="610" spans="1:14" x14ac:dyDescent="0.2">
      <c r="B610" s="97"/>
      <c r="C610" s="97"/>
      <c r="D610" s="97"/>
      <c r="E610" s="97"/>
      <c r="F610" s="97"/>
      <c r="G610" s="97"/>
      <c r="H610" s="85" t="s">
        <v>55</v>
      </c>
      <c r="I610" s="86">
        <f>IFERROR(I609*I602,"")</f>
        <v>85.617000000000004</v>
      </c>
      <c r="J610" s="86">
        <f>IFERROR(J609*J602,"")</f>
        <v>563.4633</v>
      </c>
      <c r="K610" s="86">
        <f>IFERROR(K609*K602,"")</f>
        <v>29.3248</v>
      </c>
      <c r="L610" s="86">
        <f t="shared" si="100"/>
        <v>678.40509999999995</v>
      </c>
      <c r="M610" s="86">
        <f>IFERROR(M609*M602,"")</f>
        <v>16.415200000000002</v>
      </c>
      <c r="N610" s="86">
        <f>IFERROR(SUM(L610,M610),"")</f>
        <v>694.82029999999997</v>
      </c>
    </row>
    <row r="611" spans="1:14" x14ac:dyDescent="0.2">
      <c r="B611" s="97"/>
      <c r="C611" s="97"/>
      <c r="D611" s="97"/>
      <c r="E611" s="97"/>
      <c r="F611" s="97"/>
      <c r="G611" s="97"/>
      <c r="H611" s="87" t="s">
        <v>18</v>
      </c>
      <c r="I611" s="104">
        <v>52.18</v>
      </c>
      <c r="J611" s="104">
        <v>138.38999999999999</v>
      </c>
      <c r="K611" s="104"/>
      <c r="L611" s="84">
        <f t="shared" si="100"/>
        <v>190.57</v>
      </c>
      <c r="M611" s="104">
        <v>93.54</v>
      </c>
      <c r="N611" s="84">
        <f t="shared" ref="N611" si="105">IFERROR(SUM(L611,M611),"")</f>
        <v>284.11</v>
      </c>
    </row>
    <row r="612" spans="1:14" x14ac:dyDescent="0.2">
      <c r="B612" s="97"/>
      <c r="C612" s="97"/>
      <c r="D612" s="97"/>
      <c r="E612" s="97"/>
      <c r="F612" s="97"/>
      <c r="G612" s="97"/>
      <c r="H612" s="85" t="s">
        <v>55</v>
      </c>
      <c r="I612" s="86">
        <f>IFERROR(I611*I603,"")</f>
        <v>1134.3932</v>
      </c>
      <c r="J612" s="86">
        <f>IFERROR(J611*J603,"")</f>
        <v>2294.5061999999994</v>
      </c>
      <c r="K612" s="86">
        <f>IFERROR(K611*K603,"")</f>
        <v>0</v>
      </c>
      <c r="L612" s="86">
        <f t="shared" si="100"/>
        <v>3428.8993999999993</v>
      </c>
      <c r="M612" s="86">
        <f>IFERROR(M611*M603,"")</f>
        <v>50.511600000000008</v>
      </c>
      <c r="N612" s="86">
        <f>IFERROR(SUM(L612,M612),"")</f>
        <v>3479.4109999999991</v>
      </c>
    </row>
    <row r="613" spans="1:14" x14ac:dyDescent="0.2">
      <c r="B613" s="97"/>
      <c r="C613" s="97"/>
      <c r="D613" s="97"/>
      <c r="E613" s="97"/>
      <c r="F613" s="97"/>
      <c r="G613" s="97"/>
      <c r="H613" s="87" t="s">
        <v>143</v>
      </c>
      <c r="I613" s="104"/>
      <c r="J613" s="104"/>
      <c r="K613" s="104"/>
      <c r="L613" s="84">
        <f t="shared" si="100"/>
        <v>0</v>
      </c>
      <c r="M613" s="104"/>
      <c r="N613" s="84">
        <f t="shared" ref="N613" si="106">IFERROR(SUM(L613,M613),"")</f>
        <v>0</v>
      </c>
    </row>
    <row r="614" spans="1:14" x14ac:dyDescent="0.2">
      <c r="B614" s="97"/>
      <c r="C614" s="97"/>
      <c r="D614" s="97"/>
      <c r="E614" s="97"/>
      <c r="F614" s="97"/>
      <c r="G614" s="97"/>
      <c r="H614" s="85" t="s">
        <v>55</v>
      </c>
      <c r="I614" s="86">
        <f>IFERROR(I613*I604,"")</f>
        <v>0</v>
      </c>
      <c r="J614" s="86">
        <f>IFERROR(J613*J604,"")</f>
        <v>0</v>
      </c>
      <c r="K614" s="86">
        <f>IFERROR(K613*K604,"")</f>
        <v>0</v>
      </c>
      <c r="L614" s="86">
        <f t="shared" si="100"/>
        <v>0</v>
      </c>
      <c r="M614" s="86">
        <f>IFERROR(M613*M604,"")</f>
        <v>0</v>
      </c>
      <c r="N614" s="86">
        <f>IFERROR(SUM(L614,M614),"")</f>
        <v>0</v>
      </c>
    </row>
    <row r="615" spans="1:14" x14ac:dyDescent="0.2">
      <c r="B615" s="97"/>
      <c r="C615" s="97"/>
      <c r="D615" s="97"/>
      <c r="E615" s="97"/>
      <c r="F615" s="97"/>
      <c r="G615" s="97"/>
      <c r="H615" s="88" t="s">
        <v>56</v>
      </c>
      <c r="I615" s="89">
        <f ca="1">SUM(I605:OFFSET(I615,-1,0))-I616</f>
        <v>60.569999999999709</v>
      </c>
      <c r="J615" s="89">
        <f ca="1">SUM(J605:OFFSET(J615,-1,0))-J616</f>
        <v>192.56999999999971</v>
      </c>
      <c r="K615" s="89">
        <f ca="1">SUM(K605:OFFSET(K615,-1,0))-K616</f>
        <v>5.3100000000000023</v>
      </c>
      <c r="L615" s="89">
        <f t="shared" ca="1" si="100"/>
        <v>258.44999999999942</v>
      </c>
      <c r="M615" s="89">
        <f ca="1">SUM(M605:OFFSET(M615,-1,0))-M616</f>
        <v>149.83000000000004</v>
      </c>
      <c r="N615" s="89">
        <f t="shared" ref="N615" ca="1" si="107">IFERROR(SUM(L615,M615),"")</f>
        <v>408.27999999999946</v>
      </c>
    </row>
    <row r="616" spans="1:14" x14ac:dyDescent="0.2">
      <c r="B616" s="97"/>
      <c r="C616" s="97"/>
      <c r="D616" s="97"/>
      <c r="E616" s="97"/>
      <c r="F616" s="97"/>
      <c r="G616" s="97"/>
      <c r="H616" s="88" t="s">
        <v>71</v>
      </c>
      <c r="I616" s="89">
        <f>SUMIF(H605:H614,"стоимость",I605:I614)</f>
        <v>2035.8960999999999</v>
      </c>
      <c r="J616" s="89">
        <f>SUMIF(H605:H614,"стоимость",J605:J614)</f>
        <v>6347.0661</v>
      </c>
      <c r="K616" s="89">
        <f>SUMIF(H605:H614,"стоимость",K605:K614)</f>
        <v>200.76130000000003</v>
      </c>
      <c r="L616" s="89">
        <f t="shared" si="100"/>
        <v>8583.7235000000001</v>
      </c>
      <c r="M616" s="89">
        <f>SUMIF(H605:H614,"стоимость",M605:M614)</f>
        <v>355.24119999999999</v>
      </c>
      <c r="N616" s="89">
        <f>IFERROR(SUM(L616,M616),"")</f>
        <v>8938.9647000000004</v>
      </c>
    </row>
    <row r="617" spans="1:14" x14ac:dyDescent="0.2">
      <c r="B617" s="105"/>
      <c r="C617" s="105"/>
      <c r="D617" s="105"/>
      <c r="E617" s="105"/>
      <c r="F617" s="105"/>
      <c r="G617" s="106"/>
      <c r="H617" s="90"/>
      <c r="I617" s="90"/>
      <c r="J617" s="90"/>
      <c r="K617" s="90"/>
      <c r="L617" s="91"/>
      <c r="M617" s="90"/>
      <c r="N617" s="90"/>
    </row>
    <row r="618" spans="1:14" x14ac:dyDescent="0.2">
      <c r="B618" s="141" t="s">
        <v>57</v>
      </c>
      <c r="C618" s="141"/>
      <c r="D618" s="141"/>
      <c r="E618" s="141"/>
      <c r="F618" s="113"/>
      <c r="G618" s="82"/>
      <c r="H618" s="82"/>
      <c r="I618" s="82"/>
      <c r="J618" s="90"/>
      <c r="K618" s="90"/>
      <c r="L618" s="91"/>
      <c r="M618" s="90"/>
      <c r="N618" s="90"/>
    </row>
    <row r="619" spans="1:14" x14ac:dyDescent="0.2">
      <c r="A619" s="2"/>
      <c r="B619" s="130" t="s">
        <v>102</v>
      </c>
      <c r="C619" s="130"/>
      <c r="D619" s="130"/>
      <c r="E619" s="130"/>
      <c r="F619" s="130"/>
      <c r="G619" s="130"/>
      <c r="H619" s="130"/>
      <c r="I619" s="130"/>
      <c r="J619" s="90"/>
      <c r="K619" s="90"/>
      <c r="L619" s="91"/>
      <c r="M619" s="90"/>
      <c r="N619" s="90"/>
    </row>
    <row r="620" spans="1:14" x14ac:dyDescent="0.2">
      <c r="B620" s="130" t="s">
        <v>58</v>
      </c>
      <c r="C620" s="130"/>
      <c r="D620" s="130"/>
      <c r="E620" s="130"/>
      <c r="F620" s="130"/>
      <c r="G620" s="130"/>
      <c r="H620" s="130"/>
      <c r="I620" s="130"/>
      <c r="J620" s="90"/>
      <c r="K620" s="90"/>
      <c r="L620" s="91"/>
      <c r="M620" s="90"/>
      <c r="N620" s="90"/>
    </row>
    <row r="621" spans="1:14" x14ac:dyDescent="0.2">
      <c r="B621" s="130" t="s">
        <v>59</v>
      </c>
      <c r="C621" s="130"/>
      <c r="D621" s="130"/>
      <c r="E621" s="130"/>
      <c r="F621" s="130"/>
      <c r="G621" s="130"/>
      <c r="H621" s="130"/>
      <c r="I621" s="130"/>
      <c r="J621" s="90"/>
      <c r="K621" s="90"/>
      <c r="L621" s="91"/>
      <c r="M621" s="90"/>
      <c r="N621" s="90"/>
    </row>
    <row r="622" spans="1:14" x14ac:dyDescent="0.2">
      <c r="B622" s="130" t="s">
        <v>60</v>
      </c>
      <c r="C622" s="130"/>
      <c r="D622" s="130"/>
      <c r="E622" s="130"/>
      <c r="F622" s="130"/>
      <c r="G622" s="130"/>
      <c r="H622" s="130"/>
      <c r="I622" s="130"/>
      <c r="J622" s="90"/>
      <c r="K622" s="90"/>
      <c r="L622" s="91"/>
      <c r="M622" s="90"/>
      <c r="N622" s="90"/>
    </row>
    <row r="623" spans="1:14" x14ac:dyDescent="0.2">
      <c r="B623" s="130" t="s">
        <v>61</v>
      </c>
      <c r="C623" s="130"/>
      <c r="D623" s="130"/>
      <c r="E623" s="130"/>
      <c r="F623" s="130"/>
      <c r="G623" s="130"/>
      <c r="H623" s="130"/>
      <c r="I623" s="130"/>
      <c r="J623" s="82"/>
      <c r="K623" s="82"/>
      <c r="L623" s="82"/>
      <c r="M623" s="82"/>
      <c r="N623" s="82"/>
    </row>
    <row r="624" spans="1:14" x14ac:dyDescent="0.2">
      <c r="B624" s="130" t="s">
        <v>62</v>
      </c>
      <c r="C624" s="130"/>
      <c r="D624" s="130"/>
      <c r="E624" s="130"/>
      <c r="F624" s="130"/>
      <c r="G624" s="130"/>
      <c r="H624" s="130"/>
      <c r="I624" s="130"/>
      <c r="J624" s="82"/>
      <c r="K624" s="82"/>
      <c r="L624" s="82"/>
      <c r="M624" s="82"/>
      <c r="N624" s="82"/>
    </row>
    <row r="625" spans="2:14" x14ac:dyDescent="0.2">
      <c r="B625" s="130" t="s">
        <v>63</v>
      </c>
      <c r="C625" s="130"/>
      <c r="D625" s="130"/>
      <c r="E625" s="130"/>
      <c r="F625" s="130"/>
      <c r="G625" s="130"/>
      <c r="H625" s="130"/>
      <c r="I625" s="130"/>
      <c r="J625" s="82"/>
      <c r="K625" s="82"/>
      <c r="L625" s="82"/>
      <c r="M625" s="82"/>
      <c r="N625" s="82"/>
    </row>
    <row r="626" spans="2:14" x14ac:dyDescent="0.2">
      <c r="B626" s="130" t="s">
        <v>64</v>
      </c>
      <c r="C626" s="130"/>
      <c r="D626" s="130"/>
      <c r="E626" s="130"/>
      <c r="F626" s="130"/>
      <c r="G626" s="130"/>
      <c r="H626" s="130"/>
      <c r="I626" s="130"/>
      <c r="J626" s="82"/>
      <c r="K626" s="82"/>
      <c r="L626" s="82"/>
      <c r="M626" s="82"/>
      <c r="N626" s="82"/>
    </row>
    <row r="627" spans="2:14" x14ac:dyDescent="0.2">
      <c r="B627" s="112"/>
      <c r="C627" s="112"/>
      <c r="D627" s="112"/>
      <c r="E627" s="112"/>
      <c r="F627" s="112"/>
      <c r="G627" s="112"/>
      <c r="H627" s="112"/>
      <c r="I627" s="112"/>
      <c r="J627" s="82"/>
      <c r="K627" s="82"/>
      <c r="L627" s="82"/>
      <c r="M627" s="82"/>
      <c r="N627" s="82"/>
    </row>
    <row r="628" spans="2:14" x14ac:dyDescent="0.2">
      <c r="B628" s="82" t="s">
        <v>65</v>
      </c>
      <c r="C628" s="82"/>
      <c r="D628" s="82"/>
      <c r="E628" s="82"/>
      <c r="F628" s="82"/>
      <c r="G628" s="82"/>
      <c r="H628" s="82"/>
      <c r="I628" s="82"/>
      <c r="J628" s="82" t="s">
        <v>66</v>
      </c>
      <c r="K628" s="82"/>
      <c r="L628" s="82"/>
      <c r="M628" s="82"/>
      <c r="N628" s="82"/>
    </row>
    <row r="629" spans="2:14" x14ac:dyDescent="0.2">
      <c r="B629" s="109" t="s">
        <v>101</v>
      </c>
      <c r="C629" s="109"/>
      <c r="D629" s="82"/>
      <c r="E629" s="82"/>
      <c r="F629" s="82"/>
      <c r="G629" s="82"/>
      <c r="H629" s="82"/>
      <c r="I629" s="82"/>
      <c r="J629" s="109"/>
      <c r="K629" s="109"/>
      <c r="L629" s="109"/>
      <c r="M629" s="82"/>
      <c r="N629" s="82"/>
    </row>
    <row r="630" spans="2:14" x14ac:dyDescent="0.2">
      <c r="B630" s="93" t="s">
        <v>67</v>
      </c>
      <c r="C630" s="82"/>
      <c r="D630" s="82"/>
      <c r="E630" s="82"/>
      <c r="F630" s="82"/>
      <c r="G630" s="82"/>
      <c r="H630" s="82"/>
      <c r="I630" s="82"/>
      <c r="J630" s="82" t="s">
        <v>67</v>
      </c>
      <c r="K630" s="82"/>
      <c r="L630" s="82"/>
      <c r="M630" s="82"/>
      <c r="N630" s="82"/>
    </row>
    <row r="631" spans="2:14" x14ac:dyDescent="0.2">
      <c r="B631" s="82"/>
      <c r="C631" s="82"/>
      <c r="D631" s="82"/>
      <c r="E631" s="82"/>
      <c r="F631" s="82"/>
      <c r="G631" s="82"/>
      <c r="H631" s="82"/>
      <c r="I631" s="82"/>
      <c r="J631" s="82"/>
      <c r="K631" s="82"/>
      <c r="L631" s="82"/>
      <c r="M631" s="82"/>
      <c r="N631" s="82"/>
    </row>
    <row r="632" spans="2:14" x14ac:dyDescent="0.2">
      <c r="B632" s="109"/>
      <c r="C632" s="109"/>
      <c r="D632" s="82"/>
      <c r="E632" s="82"/>
      <c r="F632" s="82"/>
      <c r="G632" s="82"/>
      <c r="H632" s="82"/>
      <c r="I632" s="82"/>
      <c r="J632" s="109"/>
      <c r="K632" s="109"/>
      <c r="L632" s="109"/>
      <c r="M632" s="82"/>
      <c r="N632" s="82"/>
    </row>
    <row r="633" spans="2:14" x14ac:dyDescent="0.2">
      <c r="B633" s="94" t="s">
        <v>68</v>
      </c>
      <c r="C633" s="82"/>
      <c r="D633" s="82"/>
      <c r="E633" s="82"/>
      <c r="F633" s="82"/>
      <c r="G633" s="82"/>
      <c r="H633" s="82"/>
      <c r="I633" s="82"/>
      <c r="J633" s="151" t="s">
        <v>68</v>
      </c>
      <c r="K633" s="151"/>
      <c r="L633" s="151"/>
      <c r="M633" s="82"/>
      <c r="N633" s="82"/>
    </row>
    <row r="634" spans="2:14" x14ac:dyDescent="0.2">
      <c r="B634" s="82"/>
      <c r="C634" s="82"/>
      <c r="D634" s="82"/>
      <c r="E634" s="82"/>
      <c r="F634" s="82"/>
      <c r="G634" s="82"/>
      <c r="H634" s="82"/>
      <c r="I634" s="82"/>
      <c r="J634" s="82"/>
      <c r="K634" s="82"/>
      <c r="L634" s="82"/>
      <c r="M634" s="82"/>
      <c r="N634" s="82"/>
    </row>
    <row r="635" spans="2:14" x14ac:dyDescent="0.2">
      <c r="B635" s="112" t="s">
        <v>69</v>
      </c>
      <c r="C635" s="82"/>
      <c r="D635" s="82"/>
      <c r="E635" s="82"/>
      <c r="F635" s="82"/>
      <c r="G635" s="82"/>
      <c r="H635" s="82"/>
      <c r="I635" s="82"/>
      <c r="J635" s="82" t="s">
        <v>69</v>
      </c>
      <c r="K635" s="82"/>
      <c r="L635" s="82"/>
      <c r="M635" s="82"/>
      <c r="N635" s="82"/>
    </row>
    <row r="638" spans="2:14" x14ac:dyDescent="0.2">
      <c r="B638" s="82"/>
      <c r="C638" s="82"/>
      <c r="D638" s="82"/>
      <c r="E638" s="82"/>
      <c r="F638" s="82"/>
      <c r="G638" s="82"/>
      <c r="H638" s="82"/>
      <c r="I638" s="82"/>
      <c r="J638" s="82"/>
      <c r="K638" s="82"/>
      <c r="M638" s="82"/>
      <c r="N638" s="115" t="s">
        <v>34</v>
      </c>
    </row>
    <row r="639" spans="2:14" x14ac:dyDescent="0.2">
      <c r="B639" s="82"/>
      <c r="C639" s="82"/>
      <c r="D639" s="82"/>
      <c r="E639" s="82"/>
      <c r="F639" s="82"/>
      <c r="G639" s="82"/>
      <c r="H639" s="82"/>
      <c r="I639" s="82"/>
      <c r="J639" s="82"/>
      <c r="K639" s="82"/>
      <c r="M639" s="82"/>
      <c r="N639" s="115" t="s">
        <v>35</v>
      </c>
    </row>
    <row r="640" spans="2:14" x14ac:dyDescent="0.2">
      <c r="B640" s="82"/>
      <c r="C640" s="82"/>
      <c r="D640" s="82"/>
      <c r="E640" s="82"/>
      <c r="F640" s="82"/>
      <c r="G640" s="82"/>
      <c r="H640" s="82"/>
      <c r="I640" s="82"/>
      <c r="J640" s="82"/>
      <c r="K640" s="82"/>
      <c r="M640" s="82"/>
      <c r="N640" s="115" t="s">
        <v>36</v>
      </c>
    </row>
    <row r="641" spans="2:14" x14ac:dyDescent="0.2">
      <c r="B641" s="82"/>
      <c r="C641" s="82"/>
      <c r="D641" s="82"/>
      <c r="E641" s="82"/>
      <c r="F641" s="82"/>
      <c r="G641" s="82"/>
      <c r="H641" s="82"/>
      <c r="I641" s="82"/>
      <c r="J641" s="82"/>
      <c r="K641" s="82"/>
      <c r="L641" s="82"/>
      <c r="M641" s="82"/>
      <c r="N641" s="82"/>
    </row>
    <row r="642" spans="2:14" x14ac:dyDescent="0.2">
      <c r="B642" s="82"/>
      <c r="C642" s="131" t="s">
        <v>37</v>
      </c>
      <c r="D642" s="131"/>
      <c r="E642" s="131"/>
      <c r="F642" s="131"/>
      <c r="G642" s="131"/>
      <c r="H642" s="131"/>
      <c r="I642" s="131"/>
      <c r="J642" s="131"/>
      <c r="K642" s="131"/>
      <c r="L642" s="131"/>
      <c r="M642" s="82"/>
      <c r="N642" s="82"/>
    </row>
    <row r="643" spans="2:14" x14ac:dyDescent="0.2">
      <c r="B643" s="82"/>
      <c r="C643" s="131" t="s">
        <v>38</v>
      </c>
      <c r="D643" s="131"/>
      <c r="E643" s="131"/>
      <c r="F643" s="131"/>
      <c r="G643" s="131"/>
      <c r="H643" s="131"/>
      <c r="I643" s="131"/>
      <c r="J643" s="131"/>
      <c r="K643" s="131"/>
      <c r="L643" s="131"/>
      <c r="M643" s="82"/>
      <c r="N643" s="82"/>
    </row>
    <row r="644" spans="2:14" x14ac:dyDescent="0.2">
      <c r="B644" s="82" t="s">
        <v>39</v>
      </c>
      <c r="C644" s="114"/>
      <c r="D644" s="114"/>
      <c r="E644" s="114"/>
      <c r="F644" s="114"/>
      <c r="G644" s="114"/>
      <c r="H644" s="114"/>
      <c r="I644" s="114"/>
      <c r="J644" s="114"/>
      <c r="K644" s="114"/>
      <c r="L644" s="131" t="s">
        <v>40</v>
      </c>
      <c r="M644" s="131"/>
      <c r="N644" s="131"/>
    </row>
    <row r="645" spans="2:14" x14ac:dyDescent="0.2">
      <c r="B645" s="82"/>
      <c r="C645" s="114"/>
      <c r="D645" s="114"/>
      <c r="E645" s="114"/>
      <c r="F645" s="114"/>
      <c r="G645" s="114"/>
      <c r="H645" s="114"/>
      <c r="I645" s="114"/>
      <c r="J645" s="114"/>
      <c r="K645" s="114"/>
      <c r="L645" s="114"/>
      <c r="M645" s="114"/>
      <c r="N645" s="114"/>
    </row>
    <row r="646" spans="2:14" x14ac:dyDescent="0.2">
      <c r="B646" s="82" t="s">
        <v>41</v>
      </c>
      <c r="C646" s="114"/>
      <c r="D646" s="114"/>
      <c r="E646" s="114"/>
      <c r="F646" s="114"/>
      <c r="G646" s="114"/>
      <c r="H646" s="114"/>
      <c r="I646" s="114"/>
      <c r="J646" s="114"/>
      <c r="K646" s="114"/>
      <c r="L646" s="114"/>
      <c r="M646" s="114"/>
      <c r="N646" s="114"/>
    </row>
    <row r="647" spans="2:14" x14ac:dyDescent="0.2">
      <c r="B647" s="82" t="s">
        <v>42</v>
      </c>
      <c r="C647" s="114"/>
      <c r="D647" s="114"/>
      <c r="E647" s="114"/>
      <c r="F647" s="114"/>
      <c r="G647" s="114"/>
      <c r="H647" s="114"/>
      <c r="I647" s="114"/>
      <c r="J647" s="114"/>
      <c r="K647" s="114"/>
      <c r="L647" s="114"/>
      <c r="M647" s="114"/>
      <c r="N647" s="114"/>
    </row>
    <row r="648" spans="2:14" x14ac:dyDescent="0.2">
      <c r="B648" s="82" t="s">
        <v>148</v>
      </c>
      <c r="C648" s="114"/>
      <c r="D648" s="114"/>
      <c r="E648" s="114"/>
      <c r="F648" s="114"/>
      <c r="G648" s="114"/>
      <c r="H648" s="114"/>
      <c r="I648" s="114"/>
      <c r="J648" s="114"/>
      <c r="K648" s="114"/>
      <c r="L648" s="114"/>
      <c r="M648" s="114"/>
      <c r="N648" s="114"/>
    </row>
    <row r="649" spans="2:14" x14ac:dyDescent="0.2">
      <c r="B649" s="82"/>
      <c r="C649" s="114"/>
      <c r="D649" s="114"/>
      <c r="E649" s="114"/>
      <c r="F649" s="114"/>
      <c r="G649" s="114"/>
      <c r="H649" s="114"/>
      <c r="I649" s="114"/>
      <c r="J649" s="114"/>
      <c r="K649" s="114"/>
      <c r="L649" s="114"/>
      <c r="M649" s="114"/>
      <c r="N649" s="114"/>
    </row>
    <row r="650" spans="2:14" x14ac:dyDescent="0.2">
      <c r="B650" s="82"/>
      <c r="C650" s="82"/>
      <c r="D650" s="82"/>
      <c r="E650" s="82"/>
      <c r="F650" s="82"/>
      <c r="G650" s="82"/>
      <c r="H650" s="82"/>
      <c r="I650" s="82"/>
      <c r="J650" s="82"/>
      <c r="K650" s="82"/>
      <c r="L650" s="82"/>
      <c r="M650" s="82"/>
      <c r="N650" s="82"/>
    </row>
    <row r="651" spans="2:14" x14ac:dyDescent="0.2">
      <c r="B651" s="132" t="s">
        <v>24</v>
      </c>
      <c r="C651" s="134" t="s">
        <v>43</v>
      </c>
      <c r="D651" s="136" t="s">
        <v>44</v>
      </c>
      <c r="E651" s="136" t="s">
        <v>45</v>
      </c>
      <c r="F651" s="136" t="s">
        <v>70</v>
      </c>
      <c r="G651" s="136" t="s">
        <v>46</v>
      </c>
      <c r="H651" s="136" t="s">
        <v>8</v>
      </c>
      <c r="I651" s="137" t="s">
        <v>47</v>
      </c>
      <c r="J651" s="137"/>
      <c r="K651" s="137"/>
      <c r="L651" s="137"/>
      <c r="M651" s="138" t="s">
        <v>48</v>
      </c>
      <c r="N651" s="139" t="s">
        <v>49</v>
      </c>
    </row>
    <row r="652" spans="2:14" x14ac:dyDescent="0.2">
      <c r="B652" s="133"/>
      <c r="C652" s="135"/>
      <c r="D652" s="136"/>
      <c r="E652" s="136"/>
      <c r="F652" s="136"/>
      <c r="G652" s="136"/>
      <c r="H652" s="136"/>
      <c r="I652" s="97" t="s">
        <v>50</v>
      </c>
      <c r="J652" s="97" t="s">
        <v>51</v>
      </c>
      <c r="K652" s="97" t="s">
        <v>52</v>
      </c>
      <c r="L652" s="97" t="s">
        <v>53</v>
      </c>
      <c r="M652" s="138"/>
      <c r="N652" s="140"/>
    </row>
    <row r="653" spans="2:14" x14ac:dyDescent="0.2">
      <c r="B653" s="142" t="s">
        <v>147</v>
      </c>
      <c r="C653" s="143"/>
      <c r="D653" s="143"/>
      <c r="E653" s="143"/>
      <c r="F653" s="143"/>
      <c r="G653" s="144"/>
      <c r="H653" s="98" t="s">
        <v>17</v>
      </c>
      <c r="I653" s="99">
        <v>114.43</v>
      </c>
      <c r="J653" s="99">
        <v>81.540000000000006</v>
      </c>
      <c r="K653" s="99">
        <v>41.31</v>
      </c>
      <c r="L653" s="99"/>
      <c r="M653" s="99">
        <v>6.52</v>
      </c>
      <c r="N653" s="99"/>
    </row>
    <row r="654" spans="2:14" x14ac:dyDescent="0.2">
      <c r="B654" s="145"/>
      <c r="C654" s="146"/>
      <c r="D654" s="146"/>
      <c r="E654" s="146"/>
      <c r="F654" s="146"/>
      <c r="G654" s="147"/>
      <c r="H654" s="98" t="s">
        <v>22</v>
      </c>
      <c r="I654" s="99">
        <v>855.9</v>
      </c>
      <c r="J654" s="99">
        <v>611.54999999999995</v>
      </c>
      <c r="K654" s="99">
        <v>307.68</v>
      </c>
      <c r="L654" s="99"/>
      <c r="M654" s="99">
        <v>26.64</v>
      </c>
      <c r="N654" s="99"/>
    </row>
    <row r="655" spans="2:14" x14ac:dyDescent="0.2">
      <c r="B655" s="145"/>
      <c r="C655" s="146"/>
      <c r="D655" s="146"/>
      <c r="E655" s="146"/>
      <c r="F655" s="146"/>
      <c r="G655" s="147"/>
      <c r="H655" s="98" t="s">
        <v>19</v>
      </c>
      <c r="I655" s="99">
        <v>67.95</v>
      </c>
      <c r="J655" s="99">
        <v>49.47</v>
      </c>
      <c r="K655" s="99">
        <v>25.28</v>
      </c>
      <c r="L655" s="99"/>
      <c r="M655" s="99">
        <v>1.36</v>
      </c>
      <c r="N655" s="99"/>
    </row>
    <row r="656" spans="2:14" x14ac:dyDescent="0.2">
      <c r="B656" s="145"/>
      <c r="C656" s="146"/>
      <c r="D656" s="146"/>
      <c r="E656" s="146"/>
      <c r="F656" s="146"/>
      <c r="G656" s="147"/>
      <c r="H656" s="98" t="s">
        <v>142</v>
      </c>
      <c r="I656" s="99">
        <v>227.77</v>
      </c>
      <c r="J656" s="99">
        <v>162.81</v>
      </c>
      <c r="K656" s="99">
        <v>81.540000000000006</v>
      </c>
      <c r="L656" s="99"/>
      <c r="M656" s="99">
        <v>6.25</v>
      </c>
      <c r="N656" s="99"/>
    </row>
    <row r="657" spans="1:14" x14ac:dyDescent="0.2">
      <c r="B657" s="148"/>
      <c r="C657" s="149"/>
      <c r="D657" s="149"/>
      <c r="E657" s="149"/>
      <c r="F657" s="149"/>
      <c r="G657" s="150"/>
      <c r="H657" s="98" t="s">
        <v>143</v>
      </c>
      <c r="I657" s="99">
        <v>206.02</v>
      </c>
      <c r="J657" s="99">
        <v>146.77000000000001</v>
      </c>
      <c r="K657" s="99">
        <v>73.66</v>
      </c>
      <c r="L657" s="99"/>
      <c r="M657" s="99">
        <v>6.25</v>
      </c>
      <c r="N657" s="99"/>
    </row>
    <row r="658" spans="1:14" x14ac:dyDescent="0.2">
      <c r="B658" s="100" t="s">
        <v>141</v>
      </c>
      <c r="C658" s="97" t="s">
        <v>54</v>
      </c>
      <c r="D658" s="100">
        <v>46</v>
      </c>
      <c r="E658" s="100">
        <v>32</v>
      </c>
      <c r="F658" s="100">
        <v>2</v>
      </c>
      <c r="G658" s="101">
        <v>2</v>
      </c>
      <c r="H658" s="102" t="s">
        <v>17</v>
      </c>
      <c r="I658" s="103">
        <v>57.28</v>
      </c>
      <c r="J658" s="103">
        <v>132.66999999999999</v>
      </c>
      <c r="K658" s="103">
        <v>4.8</v>
      </c>
      <c r="L658" s="84">
        <f>IFERROR(SUM(I658,J658,K658),"")</f>
        <v>194.75</v>
      </c>
      <c r="M658" s="104">
        <v>187.39</v>
      </c>
      <c r="N658" s="84">
        <f>IFERROR(SUM(L658,M658),"")</f>
        <v>382.14</v>
      </c>
    </row>
    <row r="659" spans="1:14" x14ac:dyDescent="0.2">
      <c r="B659" s="97"/>
      <c r="C659" s="97"/>
      <c r="D659" s="97"/>
      <c r="E659" s="97"/>
      <c r="F659" s="97"/>
      <c r="G659" s="97"/>
      <c r="H659" s="85" t="s">
        <v>55</v>
      </c>
      <c r="I659" s="86">
        <f>IFERROR(I658*I653,"")</f>
        <v>6554.5504000000001</v>
      </c>
      <c r="J659" s="86">
        <f t="shared" ref="J659:K659" si="108">IFERROR(J658*J653,"")</f>
        <v>10817.9118</v>
      </c>
      <c r="K659" s="86">
        <f t="shared" si="108"/>
        <v>198.28800000000001</v>
      </c>
      <c r="L659" s="86">
        <f>IFERROR(SUM(I659,J659,K659),"")</f>
        <v>17570.750200000002</v>
      </c>
      <c r="M659" s="86">
        <f>IFERROR(M658*M653,"")</f>
        <v>1221.7827999999997</v>
      </c>
      <c r="N659" s="86">
        <f>IFERROR(SUM(L659,M659),"")</f>
        <v>18792.533000000003</v>
      </c>
    </row>
    <row r="660" spans="1:14" x14ac:dyDescent="0.2">
      <c r="B660" s="97"/>
      <c r="C660" s="97"/>
      <c r="D660" s="97"/>
      <c r="E660" s="97"/>
      <c r="F660" s="97"/>
      <c r="G660" s="97"/>
      <c r="H660" s="102" t="s">
        <v>22</v>
      </c>
      <c r="I660" s="103"/>
      <c r="J660" s="103" t="str">
        <f>IFERROR(INDEX(Извещение!$J$7:$T$29,MATCH(CONCATENATE(РАСЧЕТ!B658,"/",РАСЧЕТ!D658,"/",РАСЧЕТ!E658,"/",F658,"/",H660),Извещение!#REF!,0),3),"")</f>
        <v/>
      </c>
      <c r="K660" s="103" t="str">
        <f>IFERROR(INDEX(Извещение!$J$7:$T$29,MATCH(CONCATENATE(РАСЧЕТ!B658,"/",РАСЧЕТ!D658,"/",РАСЧЕТ!E658,"/",F658,"/",H660),Извещение!#REF!,0),4),"")</f>
        <v/>
      </c>
      <c r="L660" s="84">
        <f t="shared" ref="L660:L669" si="109">IFERROR(SUM(I660,J660,K660),"")</f>
        <v>0</v>
      </c>
      <c r="M660" s="104"/>
      <c r="N660" s="84">
        <f t="shared" ref="N660" si="110">IFERROR(SUM(L660,M660),"")</f>
        <v>0</v>
      </c>
    </row>
    <row r="661" spans="1:14" x14ac:dyDescent="0.2">
      <c r="B661" s="97"/>
      <c r="C661" s="97"/>
      <c r="D661" s="97"/>
      <c r="E661" s="97"/>
      <c r="F661" s="97"/>
      <c r="G661" s="97"/>
      <c r="H661" s="85" t="s">
        <v>55</v>
      </c>
      <c r="I661" s="86">
        <f>IFERROR(I660*I654,"")</f>
        <v>0</v>
      </c>
      <c r="J661" s="86" t="str">
        <f t="shared" ref="J661:K661" si="111">IFERROR(J660*J654,"")</f>
        <v/>
      </c>
      <c r="K661" s="86" t="str">
        <f t="shared" si="111"/>
        <v/>
      </c>
      <c r="L661" s="86">
        <f t="shared" si="109"/>
        <v>0</v>
      </c>
      <c r="M661" s="86">
        <f t="shared" ref="M661" si="112">IFERROR(M660*M654,"")</f>
        <v>0</v>
      </c>
      <c r="N661" s="86">
        <f>IFERROR(SUM(L661,M661),"")</f>
        <v>0</v>
      </c>
    </row>
    <row r="662" spans="1:14" x14ac:dyDescent="0.2">
      <c r="B662" s="97"/>
      <c r="C662" s="97"/>
      <c r="D662" s="97"/>
      <c r="E662" s="97"/>
      <c r="F662" s="97"/>
      <c r="G662" s="97"/>
      <c r="H662" s="87" t="s">
        <v>19</v>
      </c>
      <c r="I662" s="104"/>
      <c r="J662" s="104"/>
      <c r="K662" s="104"/>
      <c r="L662" s="84">
        <f t="shared" si="109"/>
        <v>0</v>
      </c>
      <c r="M662" s="104"/>
      <c r="N662" s="84">
        <f t="shared" ref="N662" si="113">IFERROR(SUM(L662,M662),"")</f>
        <v>0</v>
      </c>
    </row>
    <row r="663" spans="1:14" x14ac:dyDescent="0.2">
      <c r="B663" s="97"/>
      <c r="C663" s="97"/>
      <c r="D663" s="97"/>
      <c r="E663" s="97"/>
      <c r="F663" s="97"/>
      <c r="G663" s="97"/>
      <c r="H663" s="85" t="s">
        <v>55</v>
      </c>
      <c r="I663" s="86">
        <f>IFERROR(I662*I655,"")</f>
        <v>0</v>
      </c>
      <c r="J663" s="86">
        <f>IFERROR(J662*J655,"")</f>
        <v>0</v>
      </c>
      <c r="K663" s="86">
        <f>IFERROR(K662*K655,"")</f>
        <v>0</v>
      </c>
      <c r="L663" s="86">
        <f t="shared" si="109"/>
        <v>0</v>
      </c>
      <c r="M663" s="86">
        <f>IFERROR(M662*M655,"")</f>
        <v>0</v>
      </c>
      <c r="N663" s="86">
        <f>IFERROR(SUM(L663,M663),"")</f>
        <v>0</v>
      </c>
    </row>
    <row r="664" spans="1:14" x14ac:dyDescent="0.2">
      <c r="B664" s="97"/>
      <c r="C664" s="97"/>
      <c r="D664" s="97"/>
      <c r="E664" s="97"/>
      <c r="F664" s="97"/>
      <c r="G664" s="97"/>
      <c r="H664" s="87" t="s">
        <v>142</v>
      </c>
      <c r="I664" s="104"/>
      <c r="J664" s="104"/>
      <c r="K664" s="104"/>
      <c r="L664" s="84">
        <f t="shared" si="109"/>
        <v>0</v>
      </c>
      <c r="M664" s="104"/>
      <c r="N664" s="84">
        <f t="shared" ref="N664" si="114">IFERROR(SUM(L664,M664),"")</f>
        <v>0</v>
      </c>
    </row>
    <row r="665" spans="1:14" x14ac:dyDescent="0.2">
      <c r="B665" s="97"/>
      <c r="C665" s="97"/>
      <c r="D665" s="97"/>
      <c r="E665" s="97"/>
      <c r="F665" s="97"/>
      <c r="G665" s="97"/>
      <c r="H665" s="85" t="s">
        <v>55</v>
      </c>
      <c r="I665" s="86">
        <f>IFERROR(I664*I656,"")</f>
        <v>0</v>
      </c>
      <c r="J665" s="86">
        <f>IFERROR(J664*J656,"")</f>
        <v>0</v>
      </c>
      <c r="K665" s="86">
        <f>IFERROR(K664*K656,"")</f>
        <v>0</v>
      </c>
      <c r="L665" s="86">
        <f t="shared" si="109"/>
        <v>0</v>
      </c>
      <c r="M665" s="86">
        <f>IFERROR(M664*M656,"")</f>
        <v>0</v>
      </c>
      <c r="N665" s="86">
        <f>IFERROR(SUM(L665,M665),"")</f>
        <v>0</v>
      </c>
    </row>
    <row r="666" spans="1:14" x14ac:dyDescent="0.2">
      <c r="B666" s="97"/>
      <c r="C666" s="97"/>
      <c r="D666" s="97"/>
      <c r="E666" s="97"/>
      <c r="F666" s="97"/>
      <c r="G666" s="97"/>
      <c r="H666" s="87" t="s">
        <v>143</v>
      </c>
      <c r="I666" s="104"/>
      <c r="J666" s="104"/>
      <c r="K666" s="104"/>
      <c r="L666" s="84">
        <f t="shared" si="109"/>
        <v>0</v>
      </c>
      <c r="M666" s="104"/>
      <c r="N666" s="84">
        <f t="shared" ref="N666" si="115">IFERROR(SUM(L666,M666),"")</f>
        <v>0</v>
      </c>
    </row>
    <row r="667" spans="1:14" x14ac:dyDescent="0.2">
      <c r="B667" s="97"/>
      <c r="C667" s="97"/>
      <c r="D667" s="97"/>
      <c r="E667" s="97"/>
      <c r="F667" s="97"/>
      <c r="G667" s="97"/>
      <c r="H667" s="85" t="s">
        <v>55</v>
      </c>
      <c r="I667" s="86">
        <f>IFERROR(I666*I657,"")</f>
        <v>0</v>
      </c>
      <c r="J667" s="86">
        <f>IFERROR(J666*J657,"")</f>
        <v>0</v>
      </c>
      <c r="K667" s="86">
        <f>IFERROR(K666*K657,"")</f>
        <v>0</v>
      </c>
      <c r="L667" s="86">
        <f t="shared" si="109"/>
        <v>0</v>
      </c>
      <c r="M667" s="86">
        <f>IFERROR(M666*M657,"")</f>
        <v>0</v>
      </c>
      <c r="N667" s="86">
        <f>IFERROR(SUM(L667,M667),"")</f>
        <v>0</v>
      </c>
    </row>
    <row r="668" spans="1:14" x14ac:dyDescent="0.2">
      <c r="B668" s="97"/>
      <c r="C668" s="97"/>
      <c r="D668" s="97"/>
      <c r="E668" s="97"/>
      <c r="F668" s="97"/>
      <c r="G668" s="97"/>
      <c r="H668" s="88" t="s">
        <v>56</v>
      </c>
      <c r="I668" s="89">
        <f ca="1">SUM(I658:OFFSET(I668,-1,0))-I669</f>
        <v>57.279999999999745</v>
      </c>
      <c r="J668" s="89">
        <f ca="1">SUM(J658:OFFSET(J668,-1,0))-J669</f>
        <v>132.67000000000007</v>
      </c>
      <c r="K668" s="89">
        <f ca="1">SUM(K658:OFFSET(K668,-1,0))-K669</f>
        <v>4.8000000000000114</v>
      </c>
      <c r="L668" s="89">
        <f t="shared" ca="1" si="109"/>
        <v>194.74999999999983</v>
      </c>
      <c r="M668" s="89">
        <f ca="1">SUM(M658:OFFSET(M668,-1,0))-M669</f>
        <v>187.3900000000001</v>
      </c>
      <c r="N668" s="89">
        <f t="shared" ref="N668" ca="1" si="116">IFERROR(SUM(L668,M668),"")</f>
        <v>382.13999999999993</v>
      </c>
    </row>
    <row r="669" spans="1:14" x14ac:dyDescent="0.2">
      <c r="B669" s="97"/>
      <c r="C669" s="97"/>
      <c r="D669" s="97"/>
      <c r="E669" s="97"/>
      <c r="F669" s="97"/>
      <c r="G669" s="97"/>
      <c r="H669" s="88" t="s">
        <v>71</v>
      </c>
      <c r="I669" s="89">
        <f>SUMIF(H658:H667,"стоимость",I658:I667)</f>
        <v>6554.5504000000001</v>
      </c>
      <c r="J669" s="89">
        <f>SUMIF(H658:H667,"стоимость",J658:J667)</f>
        <v>10817.9118</v>
      </c>
      <c r="K669" s="89">
        <f>SUMIF(H658:H667,"стоимость",K658:K667)</f>
        <v>198.28800000000001</v>
      </c>
      <c r="L669" s="89">
        <f t="shared" si="109"/>
        <v>17570.750200000002</v>
      </c>
      <c r="M669" s="89">
        <f>SUMIF(H658:H667,"стоимость",M658:M667)</f>
        <v>1221.7827999999997</v>
      </c>
      <c r="N669" s="89">
        <f>IFERROR(SUM(L669,M669),"")</f>
        <v>18792.533000000003</v>
      </c>
    </row>
    <row r="670" spans="1:14" x14ac:dyDescent="0.2">
      <c r="B670" s="105"/>
      <c r="C670" s="105"/>
      <c r="D670" s="105"/>
      <c r="E670" s="105"/>
      <c r="F670" s="105"/>
      <c r="G670" s="106"/>
      <c r="H670" s="90"/>
      <c r="I670" s="90"/>
      <c r="J670" s="90"/>
      <c r="K670" s="90"/>
      <c r="L670" s="91"/>
      <c r="M670" s="90"/>
      <c r="N670" s="90"/>
    </row>
    <row r="671" spans="1:14" x14ac:dyDescent="0.2">
      <c r="B671" s="141" t="s">
        <v>57</v>
      </c>
      <c r="C671" s="141"/>
      <c r="D671" s="141"/>
      <c r="E671" s="141"/>
      <c r="F671" s="113"/>
      <c r="G671" s="82"/>
      <c r="H671" s="82"/>
      <c r="I671" s="82"/>
      <c r="J671" s="90"/>
      <c r="K671" s="90"/>
      <c r="L671" s="91"/>
      <c r="M671" s="90"/>
      <c r="N671" s="90"/>
    </row>
    <row r="672" spans="1:14" x14ac:dyDescent="0.2">
      <c r="A672" s="2"/>
      <c r="B672" s="130" t="s">
        <v>102</v>
      </c>
      <c r="C672" s="130"/>
      <c r="D672" s="130"/>
      <c r="E672" s="130"/>
      <c r="F672" s="130"/>
      <c r="G672" s="130"/>
      <c r="H672" s="130"/>
      <c r="I672" s="130"/>
      <c r="J672" s="90"/>
      <c r="K672" s="90"/>
      <c r="L672" s="91"/>
      <c r="M672" s="90"/>
      <c r="N672" s="90"/>
    </row>
    <row r="673" spans="2:14" x14ac:dyDescent="0.2">
      <c r="B673" s="130" t="s">
        <v>58</v>
      </c>
      <c r="C673" s="130"/>
      <c r="D673" s="130"/>
      <c r="E673" s="130"/>
      <c r="F673" s="130"/>
      <c r="G673" s="130"/>
      <c r="H673" s="130"/>
      <c r="I673" s="130"/>
      <c r="J673" s="90"/>
      <c r="K673" s="90"/>
      <c r="L673" s="91"/>
      <c r="M673" s="90"/>
      <c r="N673" s="90"/>
    </row>
    <row r="674" spans="2:14" x14ac:dyDescent="0.2">
      <c r="B674" s="130" t="s">
        <v>59</v>
      </c>
      <c r="C674" s="130"/>
      <c r="D674" s="130"/>
      <c r="E674" s="130"/>
      <c r="F674" s="130"/>
      <c r="G674" s="130"/>
      <c r="H674" s="130"/>
      <c r="I674" s="130"/>
      <c r="J674" s="90"/>
      <c r="K674" s="90"/>
      <c r="L674" s="91"/>
      <c r="M674" s="90"/>
      <c r="N674" s="90"/>
    </row>
    <row r="675" spans="2:14" x14ac:dyDescent="0.2">
      <c r="B675" s="130" t="s">
        <v>60</v>
      </c>
      <c r="C675" s="130"/>
      <c r="D675" s="130"/>
      <c r="E675" s="130"/>
      <c r="F675" s="130"/>
      <c r="G675" s="130"/>
      <c r="H675" s="130"/>
      <c r="I675" s="130"/>
      <c r="J675" s="90"/>
      <c r="K675" s="90"/>
      <c r="L675" s="91"/>
      <c r="M675" s="90"/>
      <c r="N675" s="90"/>
    </row>
    <row r="676" spans="2:14" x14ac:dyDescent="0.2">
      <c r="B676" s="130" t="s">
        <v>61</v>
      </c>
      <c r="C676" s="130"/>
      <c r="D676" s="130"/>
      <c r="E676" s="130"/>
      <c r="F676" s="130"/>
      <c r="G676" s="130"/>
      <c r="H676" s="130"/>
      <c r="I676" s="130"/>
      <c r="J676" s="82"/>
      <c r="K676" s="82"/>
      <c r="L676" s="82"/>
      <c r="M676" s="82"/>
      <c r="N676" s="82"/>
    </row>
    <row r="677" spans="2:14" x14ac:dyDescent="0.2">
      <c r="B677" s="130" t="s">
        <v>62</v>
      </c>
      <c r="C677" s="130"/>
      <c r="D677" s="130"/>
      <c r="E677" s="130"/>
      <c r="F677" s="130"/>
      <c r="G677" s="130"/>
      <c r="H677" s="130"/>
      <c r="I677" s="130"/>
      <c r="J677" s="82"/>
      <c r="K677" s="82"/>
      <c r="L677" s="82"/>
      <c r="M677" s="82"/>
      <c r="N677" s="82"/>
    </row>
    <row r="678" spans="2:14" x14ac:dyDescent="0.2">
      <c r="B678" s="130" t="s">
        <v>63</v>
      </c>
      <c r="C678" s="130"/>
      <c r="D678" s="130"/>
      <c r="E678" s="130"/>
      <c r="F678" s="130"/>
      <c r="G678" s="130"/>
      <c r="H678" s="130"/>
      <c r="I678" s="130"/>
      <c r="J678" s="82"/>
      <c r="K678" s="82"/>
      <c r="L678" s="82"/>
      <c r="M678" s="82"/>
      <c r="N678" s="82"/>
    </row>
    <row r="679" spans="2:14" x14ac:dyDescent="0.2">
      <c r="B679" s="130" t="s">
        <v>64</v>
      </c>
      <c r="C679" s="130"/>
      <c r="D679" s="130"/>
      <c r="E679" s="130"/>
      <c r="F679" s="130"/>
      <c r="G679" s="130"/>
      <c r="H679" s="130"/>
      <c r="I679" s="130"/>
      <c r="J679" s="82"/>
      <c r="K679" s="82"/>
      <c r="L679" s="82"/>
      <c r="M679" s="82"/>
      <c r="N679" s="82"/>
    </row>
    <row r="680" spans="2:14" x14ac:dyDescent="0.2">
      <c r="B680" s="112"/>
      <c r="C680" s="112"/>
      <c r="D680" s="112"/>
      <c r="E680" s="112"/>
      <c r="F680" s="112"/>
      <c r="G680" s="112"/>
      <c r="H680" s="112"/>
      <c r="I680" s="112"/>
      <c r="J680" s="82"/>
      <c r="K680" s="82"/>
      <c r="L680" s="82"/>
      <c r="M680" s="82"/>
      <c r="N680" s="82"/>
    </row>
    <row r="681" spans="2:14" x14ac:dyDescent="0.2">
      <c r="B681" s="82" t="s">
        <v>65</v>
      </c>
      <c r="C681" s="82"/>
      <c r="D681" s="82"/>
      <c r="E681" s="82"/>
      <c r="F681" s="82"/>
      <c r="G681" s="82"/>
      <c r="H681" s="82"/>
      <c r="I681" s="82"/>
      <c r="J681" s="82" t="s">
        <v>66</v>
      </c>
      <c r="K681" s="82"/>
      <c r="L681" s="82"/>
      <c r="M681" s="82"/>
      <c r="N681" s="82"/>
    </row>
    <row r="682" spans="2:14" x14ac:dyDescent="0.2">
      <c r="B682" s="109" t="s">
        <v>101</v>
      </c>
      <c r="C682" s="109"/>
      <c r="D682" s="82"/>
      <c r="E682" s="82"/>
      <c r="F682" s="82"/>
      <c r="G682" s="82"/>
      <c r="H682" s="82"/>
      <c r="I682" s="82"/>
      <c r="J682" s="109"/>
      <c r="K682" s="109"/>
      <c r="L682" s="109"/>
      <c r="M682" s="82"/>
      <c r="N682" s="82"/>
    </row>
    <row r="683" spans="2:14" x14ac:dyDescent="0.2">
      <c r="B683" s="93" t="s">
        <v>67</v>
      </c>
      <c r="C683" s="82"/>
      <c r="D683" s="82"/>
      <c r="E683" s="82"/>
      <c r="F683" s="82"/>
      <c r="G683" s="82"/>
      <c r="H683" s="82"/>
      <c r="I683" s="82"/>
      <c r="J683" s="82" t="s">
        <v>67</v>
      </c>
      <c r="K683" s="82"/>
      <c r="L683" s="82"/>
      <c r="M683" s="82"/>
      <c r="N683" s="82"/>
    </row>
    <row r="684" spans="2:14" x14ac:dyDescent="0.2">
      <c r="B684" s="82"/>
      <c r="C684" s="82"/>
      <c r="D684" s="82"/>
      <c r="E684" s="82"/>
      <c r="F684" s="82"/>
      <c r="G684" s="82"/>
      <c r="H684" s="82"/>
      <c r="I684" s="82"/>
      <c r="J684" s="82"/>
      <c r="K684" s="82"/>
      <c r="L684" s="82"/>
      <c r="M684" s="82"/>
      <c r="N684" s="82"/>
    </row>
    <row r="685" spans="2:14" x14ac:dyDescent="0.2">
      <c r="B685" s="109"/>
      <c r="C685" s="109"/>
      <c r="D685" s="82"/>
      <c r="E685" s="82"/>
      <c r="F685" s="82"/>
      <c r="G685" s="82"/>
      <c r="H685" s="82"/>
      <c r="I685" s="82"/>
      <c r="J685" s="109"/>
      <c r="K685" s="109"/>
      <c r="L685" s="109"/>
      <c r="M685" s="82"/>
      <c r="N685" s="82"/>
    </row>
    <row r="686" spans="2:14" x14ac:dyDescent="0.2">
      <c r="B686" s="94" t="s">
        <v>68</v>
      </c>
      <c r="C686" s="82"/>
      <c r="D686" s="82"/>
      <c r="E686" s="82"/>
      <c r="F686" s="82"/>
      <c r="G686" s="82"/>
      <c r="H686" s="82"/>
      <c r="I686" s="82"/>
      <c r="J686" s="151" t="s">
        <v>68</v>
      </c>
      <c r="K686" s="151"/>
      <c r="L686" s="151"/>
      <c r="M686" s="82"/>
      <c r="N686" s="82"/>
    </row>
    <row r="687" spans="2:14" x14ac:dyDescent="0.2">
      <c r="B687" s="82"/>
      <c r="C687" s="82"/>
      <c r="D687" s="82"/>
      <c r="E687" s="82"/>
      <c r="F687" s="82"/>
      <c r="G687" s="82"/>
      <c r="H687" s="82"/>
      <c r="I687" s="82"/>
      <c r="J687" s="82"/>
      <c r="K687" s="82"/>
      <c r="L687" s="82"/>
      <c r="M687" s="82"/>
      <c r="N687" s="82"/>
    </row>
    <row r="688" spans="2:14" x14ac:dyDescent="0.2">
      <c r="B688" s="112" t="s">
        <v>69</v>
      </c>
      <c r="C688" s="82"/>
      <c r="D688" s="82"/>
      <c r="E688" s="82"/>
      <c r="F688" s="82"/>
      <c r="G688" s="82"/>
      <c r="H688" s="82"/>
      <c r="I688" s="82"/>
      <c r="J688" s="82" t="s">
        <v>69</v>
      </c>
      <c r="K688" s="82"/>
      <c r="L688" s="82"/>
      <c r="M688" s="82"/>
      <c r="N688" s="82"/>
    </row>
    <row r="691" spans="2:14" x14ac:dyDescent="0.2">
      <c r="B691" s="82"/>
      <c r="C691" s="82"/>
      <c r="D691" s="82"/>
      <c r="E691" s="82"/>
      <c r="F691" s="82"/>
      <c r="G691" s="82"/>
      <c r="H691" s="82"/>
      <c r="I691" s="82"/>
      <c r="J691" s="82"/>
      <c r="K691" s="82"/>
      <c r="M691" s="82"/>
      <c r="N691" s="115" t="s">
        <v>34</v>
      </c>
    </row>
    <row r="692" spans="2:14" x14ac:dyDescent="0.2">
      <c r="B692" s="82"/>
      <c r="C692" s="82"/>
      <c r="D692" s="82"/>
      <c r="E692" s="82"/>
      <c r="F692" s="82"/>
      <c r="G692" s="82"/>
      <c r="H692" s="82"/>
      <c r="I692" s="82"/>
      <c r="J692" s="82"/>
      <c r="K692" s="82"/>
      <c r="M692" s="82"/>
      <c r="N692" s="115" t="s">
        <v>35</v>
      </c>
    </row>
    <row r="693" spans="2:14" x14ac:dyDescent="0.2">
      <c r="B693" s="82"/>
      <c r="C693" s="82"/>
      <c r="D693" s="82"/>
      <c r="E693" s="82"/>
      <c r="F693" s="82"/>
      <c r="G693" s="82"/>
      <c r="H693" s="82"/>
      <c r="I693" s="82"/>
      <c r="J693" s="82"/>
      <c r="K693" s="82"/>
      <c r="M693" s="82"/>
      <c r="N693" s="115" t="s">
        <v>36</v>
      </c>
    </row>
    <row r="694" spans="2:14" x14ac:dyDescent="0.2">
      <c r="B694" s="82"/>
      <c r="C694" s="82"/>
      <c r="D694" s="82"/>
      <c r="E694" s="82"/>
      <c r="F694" s="82"/>
      <c r="G694" s="82"/>
      <c r="H694" s="82"/>
      <c r="I694" s="82"/>
      <c r="J694" s="82"/>
      <c r="K694" s="82"/>
      <c r="L694" s="82"/>
      <c r="M694" s="82"/>
      <c r="N694" s="82"/>
    </row>
    <row r="695" spans="2:14" x14ac:dyDescent="0.2">
      <c r="B695" s="82"/>
      <c r="C695" s="131" t="s">
        <v>37</v>
      </c>
      <c r="D695" s="131"/>
      <c r="E695" s="131"/>
      <c r="F695" s="131"/>
      <c r="G695" s="131"/>
      <c r="H695" s="131"/>
      <c r="I695" s="131"/>
      <c r="J695" s="131"/>
      <c r="K695" s="131"/>
      <c r="L695" s="131"/>
      <c r="M695" s="82"/>
      <c r="N695" s="82"/>
    </row>
    <row r="696" spans="2:14" x14ac:dyDescent="0.2">
      <c r="B696" s="82"/>
      <c r="C696" s="131" t="s">
        <v>38</v>
      </c>
      <c r="D696" s="131"/>
      <c r="E696" s="131"/>
      <c r="F696" s="131"/>
      <c r="G696" s="131"/>
      <c r="H696" s="131"/>
      <c r="I696" s="131"/>
      <c r="J696" s="131"/>
      <c r="K696" s="131"/>
      <c r="L696" s="131"/>
      <c r="M696" s="82"/>
      <c r="N696" s="82"/>
    </row>
    <row r="697" spans="2:14" x14ac:dyDescent="0.2">
      <c r="B697" s="82" t="s">
        <v>39</v>
      </c>
      <c r="C697" s="114"/>
      <c r="D697" s="114"/>
      <c r="E697" s="114"/>
      <c r="F697" s="114"/>
      <c r="G697" s="114"/>
      <c r="H697" s="114"/>
      <c r="I697" s="114"/>
      <c r="J697" s="114"/>
      <c r="K697" s="114"/>
      <c r="L697" s="131" t="s">
        <v>40</v>
      </c>
      <c r="M697" s="131"/>
      <c r="N697" s="131"/>
    </row>
    <row r="698" spans="2:14" x14ac:dyDescent="0.2">
      <c r="B698" s="82"/>
      <c r="C698" s="114"/>
      <c r="D698" s="114"/>
      <c r="E698" s="114"/>
      <c r="F698" s="114"/>
      <c r="G698" s="114"/>
      <c r="H698" s="114"/>
      <c r="I698" s="114"/>
      <c r="J698" s="114"/>
      <c r="K698" s="114"/>
      <c r="L698" s="114"/>
      <c r="M698" s="114"/>
      <c r="N698" s="114"/>
    </row>
    <row r="699" spans="2:14" x14ac:dyDescent="0.2">
      <c r="B699" s="82" t="s">
        <v>41</v>
      </c>
      <c r="C699" s="114"/>
      <c r="D699" s="114"/>
      <c r="E699" s="114"/>
      <c r="F699" s="114"/>
      <c r="G699" s="114"/>
      <c r="H699" s="114"/>
      <c r="I699" s="114"/>
      <c r="J699" s="114"/>
      <c r="K699" s="114"/>
      <c r="L699" s="114"/>
      <c r="M699" s="114"/>
      <c r="N699" s="114"/>
    </row>
    <row r="700" spans="2:14" x14ac:dyDescent="0.2">
      <c r="B700" s="82" t="s">
        <v>42</v>
      </c>
      <c r="C700" s="114"/>
      <c r="D700" s="114"/>
      <c r="E700" s="114"/>
      <c r="F700" s="114"/>
      <c r="G700" s="114"/>
      <c r="H700" s="114"/>
      <c r="I700" s="114"/>
      <c r="J700" s="114"/>
      <c r="K700" s="114"/>
      <c r="L700" s="114"/>
      <c r="M700" s="114"/>
      <c r="N700" s="114"/>
    </row>
    <row r="701" spans="2:14" x14ac:dyDescent="0.2">
      <c r="B701" s="82" t="s">
        <v>148</v>
      </c>
      <c r="C701" s="114"/>
      <c r="D701" s="114"/>
      <c r="E701" s="114"/>
      <c r="F701" s="114"/>
      <c r="G701" s="114"/>
      <c r="H701" s="114"/>
      <c r="I701" s="114"/>
      <c r="J701" s="114"/>
      <c r="K701" s="114"/>
      <c r="L701" s="114"/>
      <c r="M701" s="114"/>
      <c r="N701" s="114"/>
    </row>
    <row r="702" spans="2:14" x14ac:dyDescent="0.2">
      <c r="B702" s="82"/>
      <c r="C702" s="114"/>
      <c r="D702" s="114"/>
      <c r="E702" s="114"/>
      <c r="F702" s="114"/>
      <c r="G702" s="114"/>
      <c r="H702" s="114"/>
      <c r="I702" s="114"/>
      <c r="J702" s="114"/>
      <c r="K702" s="114"/>
      <c r="L702" s="114"/>
      <c r="M702" s="114"/>
      <c r="N702" s="114"/>
    </row>
    <row r="703" spans="2:14" x14ac:dyDescent="0.2">
      <c r="B703" s="82"/>
      <c r="C703" s="82"/>
      <c r="D703" s="82"/>
      <c r="E703" s="82"/>
      <c r="F703" s="82"/>
      <c r="G703" s="82"/>
      <c r="H703" s="82"/>
      <c r="I703" s="82"/>
      <c r="J703" s="82"/>
      <c r="K703" s="82"/>
      <c r="L703" s="82"/>
      <c r="M703" s="82"/>
      <c r="N703" s="82"/>
    </row>
    <row r="704" spans="2:14" x14ac:dyDescent="0.2">
      <c r="B704" s="132" t="s">
        <v>24</v>
      </c>
      <c r="C704" s="134" t="s">
        <v>43</v>
      </c>
      <c r="D704" s="136" t="s">
        <v>44</v>
      </c>
      <c r="E704" s="136" t="s">
        <v>45</v>
      </c>
      <c r="F704" s="136" t="s">
        <v>70</v>
      </c>
      <c r="G704" s="136" t="s">
        <v>46</v>
      </c>
      <c r="H704" s="136" t="s">
        <v>8</v>
      </c>
      <c r="I704" s="137" t="s">
        <v>47</v>
      </c>
      <c r="J704" s="137"/>
      <c r="K704" s="137"/>
      <c r="L704" s="137"/>
      <c r="M704" s="138" t="s">
        <v>48</v>
      </c>
      <c r="N704" s="139" t="s">
        <v>49</v>
      </c>
    </row>
    <row r="705" spans="2:14" x14ac:dyDescent="0.2">
      <c r="B705" s="133"/>
      <c r="C705" s="135"/>
      <c r="D705" s="136"/>
      <c r="E705" s="136"/>
      <c r="F705" s="136"/>
      <c r="G705" s="136"/>
      <c r="H705" s="136"/>
      <c r="I705" s="97" t="s">
        <v>50</v>
      </c>
      <c r="J705" s="97" t="s">
        <v>51</v>
      </c>
      <c r="K705" s="97" t="s">
        <v>52</v>
      </c>
      <c r="L705" s="97" t="s">
        <v>53</v>
      </c>
      <c r="M705" s="138"/>
      <c r="N705" s="140"/>
    </row>
    <row r="706" spans="2:14" x14ac:dyDescent="0.2">
      <c r="B706" s="142" t="s">
        <v>147</v>
      </c>
      <c r="C706" s="143"/>
      <c r="D706" s="143"/>
      <c r="E706" s="143"/>
      <c r="F706" s="143"/>
      <c r="G706" s="144"/>
      <c r="H706" s="98" t="s">
        <v>17</v>
      </c>
      <c r="I706" s="99">
        <v>114.43</v>
      </c>
      <c r="J706" s="99">
        <v>81.540000000000006</v>
      </c>
      <c r="K706" s="99">
        <v>41.31</v>
      </c>
      <c r="L706" s="99"/>
      <c r="M706" s="99">
        <v>6.52</v>
      </c>
      <c r="N706" s="99"/>
    </row>
    <row r="707" spans="2:14" x14ac:dyDescent="0.2">
      <c r="B707" s="145"/>
      <c r="C707" s="146"/>
      <c r="D707" s="146"/>
      <c r="E707" s="146"/>
      <c r="F707" s="146"/>
      <c r="G707" s="147"/>
      <c r="H707" s="98" t="s">
        <v>22</v>
      </c>
      <c r="I707" s="99">
        <v>855.9</v>
      </c>
      <c r="J707" s="99">
        <v>611.54999999999995</v>
      </c>
      <c r="K707" s="99">
        <v>307.68</v>
      </c>
      <c r="L707" s="99"/>
      <c r="M707" s="99">
        <v>26.64</v>
      </c>
      <c r="N707" s="99"/>
    </row>
    <row r="708" spans="2:14" x14ac:dyDescent="0.2">
      <c r="B708" s="145"/>
      <c r="C708" s="146"/>
      <c r="D708" s="146"/>
      <c r="E708" s="146"/>
      <c r="F708" s="146"/>
      <c r="G708" s="147"/>
      <c r="H708" s="98" t="s">
        <v>19</v>
      </c>
      <c r="I708" s="99">
        <v>67.95</v>
      </c>
      <c r="J708" s="99">
        <v>49.47</v>
      </c>
      <c r="K708" s="99">
        <v>25.28</v>
      </c>
      <c r="L708" s="99"/>
      <c r="M708" s="99">
        <v>1.36</v>
      </c>
      <c r="N708" s="99"/>
    </row>
    <row r="709" spans="2:14" x14ac:dyDescent="0.2">
      <c r="B709" s="145"/>
      <c r="C709" s="146"/>
      <c r="D709" s="146"/>
      <c r="E709" s="146"/>
      <c r="F709" s="146"/>
      <c r="G709" s="147"/>
      <c r="H709" s="98" t="s">
        <v>18</v>
      </c>
      <c r="I709" s="99">
        <v>21.74</v>
      </c>
      <c r="J709" s="99">
        <v>16.579999999999998</v>
      </c>
      <c r="K709" s="99">
        <v>8.43</v>
      </c>
      <c r="L709" s="99"/>
      <c r="M709" s="99">
        <v>0.54</v>
      </c>
      <c r="N709" s="99"/>
    </row>
    <row r="710" spans="2:14" x14ac:dyDescent="0.2">
      <c r="B710" s="148"/>
      <c r="C710" s="149"/>
      <c r="D710" s="149"/>
      <c r="E710" s="149"/>
      <c r="F710" s="149"/>
      <c r="G710" s="150"/>
      <c r="H710" s="98" t="s">
        <v>143</v>
      </c>
      <c r="I710" s="99">
        <v>206.02</v>
      </c>
      <c r="J710" s="99">
        <v>146.77000000000001</v>
      </c>
      <c r="K710" s="99">
        <v>73.66</v>
      </c>
      <c r="L710" s="99"/>
      <c r="M710" s="99">
        <v>6.25</v>
      </c>
      <c r="N710" s="99"/>
    </row>
    <row r="711" spans="2:14" x14ac:dyDescent="0.2">
      <c r="B711" s="100" t="s">
        <v>141</v>
      </c>
      <c r="C711" s="97" t="s">
        <v>54</v>
      </c>
      <c r="D711" s="100">
        <v>47</v>
      </c>
      <c r="E711" s="100">
        <v>15</v>
      </c>
      <c r="F711" s="100">
        <v>3</v>
      </c>
      <c r="G711" s="101">
        <v>1.2</v>
      </c>
      <c r="H711" s="102" t="s">
        <v>17</v>
      </c>
      <c r="I711" s="103">
        <v>15.5</v>
      </c>
      <c r="J711" s="103">
        <v>13.15</v>
      </c>
      <c r="K711" s="103"/>
      <c r="L711" s="84">
        <f>IFERROR(SUM(I711,J711,K711),"")</f>
        <v>28.65</v>
      </c>
      <c r="M711" s="104">
        <v>32.26</v>
      </c>
      <c r="N711" s="84">
        <f>IFERROR(SUM(L711,M711),"")</f>
        <v>60.91</v>
      </c>
    </row>
    <row r="712" spans="2:14" x14ac:dyDescent="0.2">
      <c r="B712" s="97"/>
      <c r="C712" s="97"/>
      <c r="D712" s="97"/>
      <c r="E712" s="97"/>
      <c r="F712" s="97"/>
      <c r="G712" s="97"/>
      <c r="H712" s="85" t="s">
        <v>55</v>
      </c>
      <c r="I712" s="86">
        <f>IFERROR(I711*I706,"")</f>
        <v>1773.6650000000002</v>
      </c>
      <c r="J712" s="86">
        <f t="shared" ref="J712:K712" si="117">IFERROR(J711*J706,"")</f>
        <v>1072.2510000000002</v>
      </c>
      <c r="K712" s="86">
        <f t="shared" si="117"/>
        <v>0</v>
      </c>
      <c r="L712" s="86">
        <f>IFERROR(SUM(I712,J712,K712),"")</f>
        <v>2845.9160000000002</v>
      </c>
      <c r="M712" s="86">
        <f>IFERROR(M711*M706,"")</f>
        <v>210.33519999999999</v>
      </c>
      <c r="N712" s="86">
        <f>IFERROR(SUM(L712,M712),"")</f>
        <v>3056.2512000000002</v>
      </c>
    </row>
    <row r="713" spans="2:14" x14ac:dyDescent="0.2">
      <c r="B713" s="97"/>
      <c r="C713" s="97"/>
      <c r="D713" s="97"/>
      <c r="E713" s="97"/>
      <c r="F713" s="97"/>
      <c r="G713" s="97"/>
      <c r="H713" s="102" t="s">
        <v>22</v>
      </c>
      <c r="I713" s="103"/>
      <c r="J713" s="103" t="str">
        <f>IFERROR(INDEX(Извещение!$J$7:$T$29,MATCH(CONCATENATE(РАСЧЕТ!B711,"/",РАСЧЕТ!D711,"/",РАСЧЕТ!E711,"/",F711,"/",H713),Извещение!#REF!,0),3),"")</f>
        <v/>
      </c>
      <c r="K713" s="103" t="str">
        <f>IFERROR(INDEX(Извещение!$J$7:$T$29,MATCH(CONCATENATE(РАСЧЕТ!B711,"/",РАСЧЕТ!D711,"/",РАСЧЕТ!E711,"/",F711,"/",H713),Извещение!#REF!,0),4),"")</f>
        <v/>
      </c>
      <c r="L713" s="84">
        <f t="shared" ref="L713:L722" si="118">IFERROR(SUM(I713,J713,K713),"")</f>
        <v>0</v>
      </c>
      <c r="M713" s="104"/>
      <c r="N713" s="84">
        <f t="shared" ref="N713" si="119">IFERROR(SUM(L713,M713),"")</f>
        <v>0</v>
      </c>
    </row>
    <row r="714" spans="2:14" x14ac:dyDescent="0.2">
      <c r="B714" s="97"/>
      <c r="C714" s="97"/>
      <c r="D714" s="97"/>
      <c r="E714" s="97"/>
      <c r="F714" s="97"/>
      <c r="G714" s="97"/>
      <c r="H714" s="85" t="s">
        <v>55</v>
      </c>
      <c r="I714" s="86">
        <f>IFERROR(I713*I707,"")</f>
        <v>0</v>
      </c>
      <c r="J714" s="86" t="str">
        <f t="shared" ref="J714:K714" si="120">IFERROR(J713*J707,"")</f>
        <v/>
      </c>
      <c r="K714" s="86" t="str">
        <f t="shared" si="120"/>
        <v/>
      </c>
      <c r="L714" s="86">
        <f t="shared" si="118"/>
        <v>0</v>
      </c>
      <c r="M714" s="86">
        <f t="shared" ref="M714" si="121">IFERROR(M713*M707,"")</f>
        <v>0</v>
      </c>
      <c r="N714" s="86">
        <f>IFERROR(SUM(L714,M714),"")</f>
        <v>0</v>
      </c>
    </row>
    <row r="715" spans="2:14" x14ac:dyDescent="0.2">
      <c r="B715" s="97"/>
      <c r="C715" s="97"/>
      <c r="D715" s="97"/>
      <c r="E715" s="97"/>
      <c r="F715" s="97"/>
      <c r="G715" s="97"/>
      <c r="H715" s="87" t="s">
        <v>19</v>
      </c>
      <c r="I715" s="104"/>
      <c r="J715" s="104">
        <v>4.3499999999999996</v>
      </c>
      <c r="K715" s="104">
        <v>0.52</v>
      </c>
      <c r="L715" s="84">
        <f t="shared" si="118"/>
        <v>4.8699999999999992</v>
      </c>
      <c r="M715" s="104">
        <v>8.85</v>
      </c>
      <c r="N715" s="84">
        <f t="shared" ref="N715" si="122">IFERROR(SUM(L715,M715),"")</f>
        <v>13.719999999999999</v>
      </c>
    </row>
    <row r="716" spans="2:14" x14ac:dyDescent="0.2">
      <c r="B716" s="97"/>
      <c r="C716" s="97"/>
      <c r="D716" s="97"/>
      <c r="E716" s="97"/>
      <c r="F716" s="97"/>
      <c r="G716" s="97"/>
      <c r="H716" s="85" t="s">
        <v>55</v>
      </c>
      <c r="I716" s="86">
        <f>IFERROR(I715*I708,"")</f>
        <v>0</v>
      </c>
      <c r="J716" s="86">
        <f>IFERROR(J715*J708,"")</f>
        <v>215.19449999999998</v>
      </c>
      <c r="K716" s="86">
        <f>IFERROR(K715*K708,"")</f>
        <v>13.145600000000002</v>
      </c>
      <c r="L716" s="86">
        <f t="shared" si="118"/>
        <v>228.34009999999998</v>
      </c>
      <c r="M716" s="86">
        <f>IFERROR(M715*M708,"")</f>
        <v>12.036</v>
      </c>
      <c r="N716" s="86">
        <f>IFERROR(SUM(L716,M716),"")</f>
        <v>240.37609999999998</v>
      </c>
    </row>
    <row r="717" spans="2:14" x14ac:dyDescent="0.2">
      <c r="B717" s="97"/>
      <c r="C717" s="97"/>
      <c r="D717" s="97"/>
      <c r="E717" s="97"/>
      <c r="F717" s="97"/>
      <c r="G717" s="97"/>
      <c r="H717" s="87" t="s">
        <v>18</v>
      </c>
      <c r="I717" s="104">
        <v>39.17</v>
      </c>
      <c r="J717" s="104">
        <v>23.54</v>
      </c>
      <c r="K717" s="104">
        <v>1.22</v>
      </c>
      <c r="L717" s="84">
        <f t="shared" si="118"/>
        <v>63.93</v>
      </c>
      <c r="M717" s="104">
        <v>49.26</v>
      </c>
      <c r="N717" s="84">
        <f t="shared" ref="N717" si="123">IFERROR(SUM(L717,M717),"")</f>
        <v>113.19</v>
      </c>
    </row>
    <row r="718" spans="2:14" x14ac:dyDescent="0.2">
      <c r="B718" s="97"/>
      <c r="C718" s="97"/>
      <c r="D718" s="97"/>
      <c r="E718" s="97"/>
      <c r="F718" s="97"/>
      <c r="G718" s="97"/>
      <c r="H718" s="85" t="s">
        <v>55</v>
      </c>
      <c r="I718" s="86">
        <f>IFERROR(I717*I709,"")</f>
        <v>851.55579999999998</v>
      </c>
      <c r="J718" s="86">
        <f>IFERROR(J717*J709,"")</f>
        <v>390.29319999999996</v>
      </c>
      <c r="K718" s="86">
        <f>IFERROR(K717*K709,"")</f>
        <v>10.284599999999999</v>
      </c>
      <c r="L718" s="86">
        <f t="shared" si="118"/>
        <v>1252.1335999999999</v>
      </c>
      <c r="M718" s="86">
        <f>IFERROR(M717*M709,"")</f>
        <v>26.6004</v>
      </c>
      <c r="N718" s="86">
        <f>IFERROR(SUM(L718,M718),"")</f>
        <v>1278.7339999999999</v>
      </c>
    </row>
    <row r="719" spans="2:14" x14ac:dyDescent="0.2">
      <c r="B719" s="97"/>
      <c r="C719" s="97"/>
      <c r="D719" s="97"/>
      <c r="E719" s="97"/>
      <c r="F719" s="97"/>
      <c r="G719" s="97"/>
      <c r="H719" s="87" t="s">
        <v>143</v>
      </c>
      <c r="I719" s="104"/>
      <c r="J719" s="104"/>
      <c r="K719" s="104"/>
      <c r="L719" s="84">
        <f t="shared" si="118"/>
        <v>0</v>
      </c>
      <c r="M719" s="104"/>
      <c r="N719" s="84">
        <f t="shared" ref="N719" si="124">IFERROR(SUM(L719,M719),"")</f>
        <v>0</v>
      </c>
    </row>
    <row r="720" spans="2:14" x14ac:dyDescent="0.2">
      <c r="B720" s="97"/>
      <c r="C720" s="97"/>
      <c r="D720" s="97"/>
      <c r="E720" s="97"/>
      <c r="F720" s="97"/>
      <c r="G720" s="97"/>
      <c r="H720" s="85" t="s">
        <v>55</v>
      </c>
      <c r="I720" s="86">
        <f>IFERROR(I719*I710,"")</f>
        <v>0</v>
      </c>
      <c r="J720" s="86">
        <f>IFERROR(J719*J710,"")</f>
        <v>0</v>
      </c>
      <c r="K720" s="86">
        <f>IFERROR(K719*K710,"")</f>
        <v>0</v>
      </c>
      <c r="L720" s="86">
        <f t="shared" si="118"/>
        <v>0</v>
      </c>
      <c r="M720" s="86">
        <f>IFERROR(M719*M710,"")</f>
        <v>0</v>
      </c>
      <c r="N720" s="86">
        <f>IFERROR(SUM(L720,M720),"")</f>
        <v>0</v>
      </c>
    </row>
    <row r="721" spans="1:14" x14ac:dyDescent="0.2">
      <c r="B721" s="97"/>
      <c r="C721" s="97"/>
      <c r="D721" s="97"/>
      <c r="E721" s="97"/>
      <c r="F721" s="97"/>
      <c r="G721" s="97"/>
      <c r="H721" s="88" t="s">
        <v>56</v>
      </c>
      <c r="I721" s="89">
        <f ca="1">SUM(I711:OFFSET(I721,-1,0))-I722</f>
        <v>54.670000000000073</v>
      </c>
      <c r="J721" s="89">
        <f ca="1">SUM(J711:OFFSET(J721,-1,0))-J722</f>
        <v>41.039999999999964</v>
      </c>
      <c r="K721" s="89">
        <f ca="1">SUM(K711:OFFSET(K721,-1,0))-K722</f>
        <v>1.740000000000002</v>
      </c>
      <c r="L721" s="89">
        <f t="shared" ca="1" si="118"/>
        <v>97.450000000000045</v>
      </c>
      <c r="M721" s="89">
        <f ca="1">SUM(M711:OFFSET(M721,-1,0))-M722</f>
        <v>90.369999999999919</v>
      </c>
      <c r="N721" s="89">
        <f t="shared" ref="N721" ca="1" si="125">IFERROR(SUM(L721,M721),"")</f>
        <v>187.81999999999996</v>
      </c>
    </row>
    <row r="722" spans="1:14" x14ac:dyDescent="0.2">
      <c r="B722" s="97"/>
      <c r="C722" s="97"/>
      <c r="D722" s="97"/>
      <c r="E722" s="97"/>
      <c r="F722" s="97"/>
      <c r="G722" s="97"/>
      <c r="H722" s="88" t="s">
        <v>71</v>
      </c>
      <c r="I722" s="89">
        <f>SUMIF(H711:H720,"стоимость",I711:I720)</f>
        <v>2625.2208000000001</v>
      </c>
      <c r="J722" s="89">
        <f>SUMIF(H711:H720,"стоимость",J711:J720)</f>
        <v>1677.7387000000003</v>
      </c>
      <c r="K722" s="89">
        <f>SUMIF(H711:H720,"стоимость",K711:K720)</f>
        <v>23.430199999999999</v>
      </c>
      <c r="L722" s="89">
        <f t="shared" si="118"/>
        <v>4326.3897000000006</v>
      </c>
      <c r="M722" s="89">
        <f>SUMIF(H711:H720,"стоимость",M711:M720)</f>
        <v>248.9716</v>
      </c>
      <c r="N722" s="89">
        <f>IFERROR(SUM(L722,M722),"")</f>
        <v>4575.3613000000005</v>
      </c>
    </row>
    <row r="723" spans="1:14" x14ac:dyDescent="0.2">
      <c r="B723" s="105"/>
      <c r="C723" s="105"/>
      <c r="D723" s="105"/>
      <c r="E723" s="105"/>
      <c r="F723" s="105"/>
      <c r="G723" s="106"/>
      <c r="H723" s="90"/>
      <c r="I723" s="90"/>
      <c r="J723" s="90"/>
      <c r="K723" s="90"/>
      <c r="L723" s="91"/>
      <c r="M723" s="90"/>
      <c r="N723" s="90"/>
    </row>
    <row r="724" spans="1:14" x14ac:dyDescent="0.2">
      <c r="B724" s="141" t="s">
        <v>57</v>
      </c>
      <c r="C724" s="141"/>
      <c r="D724" s="141"/>
      <c r="E724" s="141"/>
      <c r="F724" s="113"/>
      <c r="G724" s="82"/>
      <c r="H724" s="82"/>
      <c r="I724" s="82"/>
      <c r="J724" s="90"/>
      <c r="K724" s="90"/>
      <c r="L724" s="91"/>
      <c r="M724" s="90"/>
      <c r="N724" s="90"/>
    </row>
    <row r="725" spans="1:14" x14ac:dyDescent="0.2">
      <c r="A725" s="2"/>
      <c r="B725" s="130" t="s">
        <v>102</v>
      </c>
      <c r="C725" s="130"/>
      <c r="D725" s="130"/>
      <c r="E725" s="130"/>
      <c r="F725" s="130"/>
      <c r="G725" s="130"/>
      <c r="H725" s="130"/>
      <c r="I725" s="130"/>
      <c r="J725" s="90"/>
      <c r="K725" s="90"/>
      <c r="L725" s="91"/>
      <c r="M725" s="90"/>
      <c r="N725" s="90"/>
    </row>
    <row r="726" spans="1:14" x14ac:dyDescent="0.2">
      <c r="B726" s="130" t="s">
        <v>58</v>
      </c>
      <c r="C726" s="130"/>
      <c r="D726" s="130"/>
      <c r="E726" s="130"/>
      <c r="F726" s="130"/>
      <c r="G726" s="130"/>
      <c r="H726" s="130"/>
      <c r="I726" s="130"/>
      <c r="J726" s="90"/>
      <c r="K726" s="90"/>
      <c r="L726" s="91"/>
      <c r="M726" s="90"/>
      <c r="N726" s="90"/>
    </row>
    <row r="727" spans="1:14" x14ac:dyDescent="0.2">
      <c r="B727" s="130" t="s">
        <v>59</v>
      </c>
      <c r="C727" s="130"/>
      <c r="D727" s="130"/>
      <c r="E727" s="130"/>
      <c r="F727" s="130"/>
      <c r="G727" s="130"/>
      <c r="H727" s="130"/>
      <c r="I727" s="130"/>
      <c r="J727" s="90"/>
      <c r="K727" s="90"/>
      <c r="L727" s="91"/>
      <c r="M727" s="90"/>
      <c r="N727" s="90"/>
    </row>
    <row r="728" spans="1:14" x14ac:dyDescent="0.2">
      <c r="B728" s="130" t="s">
        <v>60</v>
      </c>
      <c r="C728" s="130"/>
      <c r="D728" s="130"/>
      <c r="E728" s="130"/>
      <c r="F728" s="130"/>
      <c r="G728" s="130"/>
      <c r="H728" s="130"/>
      <c r="I728" s="130"/>
      <c r="J728" s="90"/>
      <c r="K728" s="90"/>
      <c r="L728" s="91"/>
      <c r="M728" s="90"/>
      <c r="N728" s="90"/>
    </row>
    <row r="729" spans="1:14" x14ac:dyDescent="0.2">
      <c r="B729" s="130" t="s">
        <v>61</v>
      </c>
      <c r="C729" s="130"/>
      <c r="D729" s="130"/>
      <c r="E729" s="130"/>
      <c r="F729" s="130"/>
      <c r="G729" s="130"/>
      <c r="H729" s="130"/>
      <c r="I729" s="130"/>
      <c r="J729" s="82"/>
      <c r="K729" s="82"/>
      <c r="L729" s="82"/>
      <c r="M729" s="82"/>
      <c r="N729" s="82"/>
    </row>
    <row r="730" spans="1:14" x14ac:dyDescent="0.2">
      <c r="B730" s="130" t="s">
        <v>62</v>
      </c>
      <c r="C730" s="130"/>
      <c r="D730" s="130"/>
      <c r="E730" s="130"/>
      <c r="F730" s="130"/>
      <c r="G730" s="130"/>
      <c r="H730" s="130"/>
      <c r="I730" s="130"/>
      <c r="J730" s="82"/>
      <c r="K730" s="82"/>
      <c r="L730" s="82"/>
      <c r="M730" s="82"/>
      <c r="N730" s="82"/>
    </row>
    <row r="731" spans="1:14" x14ac:dyDescent="0.2">
      <c r="B731" s="130" t="s">
        <v>63</v>
      </c>
      <c r="C731" s="130"/>
      <c r="D731" s="130"/>
      <c r="E731" s="130"/>
      <c r="F731" s="130"/>
      <c r="G731" s="130"/>
      <c r="H731" s="130"/>
      <c r="I731" s="130"/>
      <c r="J731" s="82"/>
      <c r="K731" s="82"/>
      <c r="L731" s="82"/>
      <c r="M731" s="82"/>
      <c r="N731" s="82"/>
    </row>
    <row r="732" spans="1:14" x14ac:dyDescent="0.2">
      <c r="B732" s="130" t="s">
        <v>64</v>
      </c>
      <c r="C732" s="130"/>
      <c r="D732" s="130"/>
      <c r="E732" s="130"/>
      <c r="F732" s="130"/>
      <c r="G732" s="130"/>
      <c r="H732" s="130"/>
      <c r="I732" s="130"/>
      <c r="J732" s="82"/>
      <c r="K732" s="82"/>
      <c r="L732" s="82"/>
      <c r="M732" s="82"/>
      <c r="N732" s="82"/>
    </row>
    <row r="733" spans="1:14" x14ac:dyDescent="0.2">
      <c r="B733" s="112"/>
      <c r="C733" s="112"/>
      <c r="D733" s="112"/>
      <c r="E733" s="112"/>
      <c r="F733" s="112"/>
      <c r="G733" s="112"/>
      <c r="H733" s="112"/>
      <c r="I733" s="112"/>
      <c r="J733" s="82"/>
      <c r="K733" s="82"/>
      <c r="L733" s="82"/>
      <c r="M733" s="82"/>
      <c r="N733" s="82"/>
    </row>
    <row r="734" spans="1:14" x14ac:dyDescent="0.2">
      <c r="B734" s="82" t="s">
        <v>65</v>
      </c>
      <c r="C734" s="82"/>
      <c r="D734" s="82"/>
      <c r="E734" s="82"/>
      <c r="F734" s="82"/>
      <c r="G734" s="82"/>
      <c r="H734" s="82"/>
      <c r="I734" s="82"/>
      <c r="J734" s="82" t="s">
        <v>66</v>
      </c>
      <c r="K734" s="82"/>
      <c r="L734" s="82"/>
      <c r="M734" s="82"/>
      <c r="N734" s="82"/>
    </row>
    <row r="735" spans="1:14" x14ac:dyDescent="0.2">
      <c r="B735" s="109" t="s">
        <v>101</v>
      </c>
      <c r="C735" s="109"/>
      <c r="D735" s="82"/>
      <c r="E735" s="82"/>
      <c r="F735" s="82"/>
      <c r="G735" s="82"/>
      <c r="H735" s="82"/>
      <c r="I735" s="82"/>
      <c r="J735" s="109"/>
      <c r="K735" s="109"/>
      <c r="L735" s="109"/>
      <c r="M735" s="82"/>
      <c r="N735" s="82"/>
    </row>
    <row r="736" spans="1:14" x14ac:dyDescent="0.2">
      <c r="B736" s="93" t="s">
        <v>67</v>
      </c>
      <c r="C736" s="82"/>
      <c r="D736" s="82"/>
      <c r="E736" s="82"/>
      <c r="F736" s="82"/>
      <c r="G736" s="82"/>
      <c r="H736" s="82"/>
      <c r="I736" s="82"/>
      <c r="J736" s="82" t="s">
        <v>67</v>
      </c>
      <c r="K736" s="82"/>
      <c r="L736" s="82"/>
      <c r="M736" s="82"/>
      <c r="N736" s="82"/>
    </row>
    <row r="737" spans="2:14" x14ac:dyDescent="0.2">
      <c r="B737" s="82"/>
      <c r="C737" s="82"/>
      <c r="D737" s="82"/>
      <c r="E737" s="82"/>
      <c r="F737" s="82"/>
      <c r="G737" s="82"/>
      <c r="H737" s="82"/>
      <c r="I737" s="82"/>
      <c r="J737" s="82"/>
      <c r="K737" s="82"/>
      <c r="L737" s="82"/>
      <c r="M737" s="82"/>
      <c r="N737" s="82"/>
    </row>
    <row r="738" spans="2:14" x14ac:dyDescent="0.2">
      <c r="B738" s="109"/>
      <c r="C738" s="109"/>
      <c r="D738" s="82"/>
      <c r="E738" s="82"/>
      <c r="F738" s="82"/>
      <c r="G738" s="82"/>
      <c r="H738" s="82"/>
      <c r="I738" s="82"/>
      <c r="J738" s="109"/>
      <c r="K738" s="109"/>
      <c r="L738" s="109"/>
      <c r="M738" s="82"/>
      <c r="N738" s="82"/>
    </row>
    <row r="739" spans="2:14" x14ac:dyDescent="0.2">
      <c r="B739" s="94" t="s">
        <v>68</v>
      </c>
      <c r="C739" s="82"/>
      <c r="D739" s="82"/>
      <c r="E739" s="82"/>
      <c r="F739" s="82"/>
      <c r="G739" s="82"/>
      <c r="H739" s="82"/>
      <c r="I739" s="82"/>
      <c r="J739" s="151" t="s">
        <v>68</v>
      </c>
      <c r="K739" s="151"/>
      <c r="L739" s="151"/>
      <c r="M739" s="82"/>
      <c r="N739" s="82"/>
    </row>
    <row r="740" spans="2:14" x14ac:dyDescent="0.2">
      <c r="B740" s="82"/>
      <c r="C740" s="82"/>
      <c r="D740" s="82"/>
      <c r="E740" s="82"/>
      <c r="F740" s="82"/>
      <c r="G740" s="82"/>
      <c r="H740" s="82"/>
      <c r="I740" s="82"/>
      <c r="J740" s="82"/>
      <c r="K740" s="82"/>
      <c r="L740" s="82"/>
      <c r="M740" s="82"/>
      <c r="N740" s="82"/>
    </row>
    <row r="741" spans="2:14" x14ac:dyDescent="0.2">
      <c r="B741" s="112" t="s">
        <v>69</v>
      </c>
      <c r="C741" s="82"/>
      <c r="D741" s="82"/>
      <c r="E741" s="82"/>
      <c r="F741" s="82"/>
      <c r="G741" s="82"/>
      <c r="H741" s="82"/>
      <c r="I741" s="82"/>
      <c r="J741" s="82" t="s">
        <v>69</v>
      </c>
      <c r="K741" s="82"/>
      <c r="L741" s="82"/>
      <c r="M741" s="82"/>
      <c r="N741" s="82"/>
    </row>
    <row r="744" spans="2:14" x14ac:dyDescent="0.2">
      <c r="B744" s="82"/>
      <c r="C744" s="82"/>
      <c r="D744" s="82"/>
      <c r="E744" s="82"/>
      <c r="F744" s="82"/>
      <c r="G744" s="82"/>
      <c r="H744" s="82"/>
      <c r="I744" s="82"/>
      <c r="J744" s="82"/>
      <c r="K744" s="82"/>
      <c r="M744" s="82"/>
      <c r="N744" s="115" t="s">
        <v>34</v>
      </c>
    </row>
    <row r="745" spans="2:14" x14ac:dyDescent="0.2">
      <c r="B745" s="82"/>
      <c r="C745" s="82"/>
      <c r="D745" s="82"/>
      <c r="E745" s="82"/>
      <c r="F745" s="82"/>
      <c r="G745" s="82"/>
      <c r="H745" s="82"/>
      <c r="I745" s="82"/>
      <c r="J745" s="82"/>
      <c r="K745" s="82"/>
      <c r="M745" s="82"/>
      <c r="N745" s="115" t="s">
        <v>35</v>
      </c>
    </row>
    <row r="746" spans="2:14" x14ac:dyDescent="0.2">
      <c r="B746" s="82"/>
      <c r="C746" s="82"/>
      <c r="D746" s="82"/>
      <c r="E746" s="82"/>
      <c r="F746" s="82"/>
      <c r="G746" s="82"/>
      <c r="H746" s="82"/>
      <c r="I746" s="82"/>
      <c r="J746" s="82"/>
      <c r="K746" s="82"/>
      <c r="M746" s="82"/>
      <c r="N746" s="115" t="s">
        <v>36</v>
      </c>
    </row>
    <row r="747" spans="2:14" x14ac:dyDescent="0.2">
      <c r="B747" s="82"/>
      <c r="C747" s="82"/>
      <c r="D747" s="82"/>
      <c r="E747" s="82"/>
      <c r="F747" s="82"/>
      <c r="G747" s="82"/>
      <c r="H747" s="82"/>
      <c r="I747" s="82"/>
      <c r="J747" s="82"/>
      <c r="K747" s="82"/>
      <c r="L747" s="82"/>
      <c r="M747" s="82"/>
      <c r="N747" s="82"/>
    </row>
    <row r="748" spans="2:14" x14ac:dyDescent="0.2">
      <c r="B748" s="82"/>
      <c r="C748" s="131" t="s">
        <v>37</v>
      </c>
      <c r="D748" s="131"/>
      <c r="E748" s="131"/>
      <c r="F748" s="131"/>
      <c r="G748" s="131"/>
      <c r="H748" s="131"/>
      <c r="I748" s="131"/>
      <c r="J748" s="131"/>
      <c r="K748" s="131"/>
      <c r="L748" s="131"/>
      <c r="M748" s="82"/>
      <c r="N748" s="82"/>
    </row>
    <row r="749" spans="2:14" x14ac:dyDescent="0.2">
      <c r="B749" s="82"/>
      <c r="C749" s="131" t="s">
        <v>38</v>
      </c>
      <c r="D749" s="131"/>
      <c r="E749" s="131"/>
      <c r="F749" s="131"/>
      <c r="G749" s="131"/>
      <c r="H749" s="131"/>
      <c r="I749" s="131"/>
      <c r="J749" s="131"/>
      <c r="K749" s="131"/>
      <c r="L749" s="131"/>
      <c r="M749" s="82"/>
      <c r="N749" s="82"/>
    </row>
    <row r="750" spans="2:14" x14ac:dyDescent="0.2">
      <c r="B750" s="82" t="s">
        <v>39</v>
      </c>
      <c r="C750" s="114"/>
      <c r="D750" s="114"/>
      <c r="E750" s="114"/>
      <c r="F750" s="114"/>
      <c r="G750" s="114"/>
      <c r="H750" s="114"/>
      <c r="I750" s="114"/>
      <c r="J750" s="114"/>
      <c r="K750" s="114"/>
      <c r="L750" s="131" t="s">
        <v>40</v>
      </c>
      <c r="M750" s="131"/>
      <c r="N750" s="131"/>
    </row>
    <row r="751" spans="2:14" x14ac:dyDescent="0.2">
      <c r="B751" s="82"/>
      <c r="C751" s="114"/>
      <c r="D751" s="114"/>
      <c r="E751" s="114"/>
      <c r="F751" s="114"/>
      <c r="G751" s="114"/>
      <c r="H751" s="114"/>
      <c r="I751" s="114"/>
      <c r="J751" s="114"/>
      <c r="K751" s="114"/>
      <c r="L751" s="114"/>
      <c r="M751" s="114"/>
      <c r="N751" s="114"/>
    </row>
    <row r="752" spans="2:14" x14ac:dyDescent="0.2">
      <c r="B752" s="82" t="s">
        <v>41</v>
      </c>
      <c r="C752" s="114"/>
      <c r="D752" s="114"/>
      <c r="E752" s="114"/>
      <c r="F752" s="114"/>
      <c r="G752" s="114"/>
      <c r="H752" s="114"/>
      <c r="I752" s="114"/>
      <c r="J752" s="114"/>
      <c r="K752" s="114"/>
      <c r="L752" s="114"/>
      <c r="M752" s="114"/>
      <c r="N752" s="114"/>
    </row>
    <row r="753" spans="2:14" x14ac:dyDescent="0.2">
      <c r="B753" s="82" t="s">
        <v>42</v>
      </c>
      <c r="C753" s="114"/>
      <c r="D753" s="114"/>
      <c r="E753" s="114"/>
      <c r="F753" s="114"/>
      <c r="G753" s="114"/>
      <c r="H753" s="114"/>
      <c r="I753" s="114"/>
      <c r="J753" s="114"/>
      <c r="K753" s="114"/>
      <c r="L753" s="114"/>
      <c r="M753" s="114"/>
      <c r="N753" s="114"/>
    </row>
    <row r="754" spans="2:14" x14ac:dyDescent="0.2">
      <c r="B754" s="82" t="s">
        <v>148</v>
      </c>
      <c r="C754" s="114"/>
      <c r="D754" s="114"/>
      <c r="E754" s="114"/>
      <c r="F754" s="114"/>
      <c r="G754" s="114"/>
      <c r="H754" s="114"/>
      <c r="I754" s="114"/>
      <c r="J754" s="114"/>
      <c r="K754" s="114"/>
      <c r="L754" s="114"/>
      <c r="M754" s="114"/>
      <c r="N754" s="114"/>
    </row>
    <row r="755" spans="2:14" x14ac:dyDescent="0.2">
      <c r="B755" s="82"/>
      <c r="C755" s="114"/>
      <c r="D755" s="114"/>
      <c r="E755" s="114"/>
      <c r="F755" s="114"/>
      <c r="G755" s="114"/>
      <c r="H755" s="114"/>
      <c r="I755" s="114"/>
      <c r="J755" s="114"/>
      <c r="K755" s="114"/>
      <c r="L755" s="114"/>
      <c r="M755" s="114"/>
      <c r="N755" s="114"/>
    </row>
    <row r="756" spans="2:14" x14ac:dyDescent="0.2">
      <c r="B756" s="82"/>
      <c r="C756" s="82"/>
      <c r="D756" s="82"/>
      <c r="E756" s="82"/>
      <c r="F756" s="82"/>
      <c r="G756" s="82"/>
      <c r="H756" s="82"/>
      <c r="I756" s="82"/>
      <c r="J756" s="82"/>
      <c r="K756" s="82"/>
      <c r="L756" s="82"/>
      <c r="M756" s="82"/>
      <c r="N756" s="82"/>
    </row>
    <row r="757" spans="2:14" x14ac:dyDescent="0.2">
      <c r="B757" s="132" t="s">
        <v>24</v>
      </c>
      <c r="C757" s="134" t="s">
        <v>43</v>
      </c>
      <c r="D757" s="136" t="s">
        <v>44</v>
      </c>
      <c r="E757" s="136" t="s">
        <v>45</v>
      </c>
      <c r="F757" s="136" t="s">
        <v>70</v>
      </c>
      <c r="G757" s="136" t="s">
        <v>46</v>
      </c>
      <c r="H757" s="136" t="s">
        <v>8</v>
      </c>
      <c r="I757" s="137" t="s">
        <v>47</v>
      </c>
      <c r="J757" s="137"/>
      <c r="K757" s="137"/>
      <c r="L757" s="137"/>
      <c r="M757" s="138" t="s">
        <v>48</v>
      </c>
      <c r="N757" s="139" t="s">
        <v>49</v>
      </c>
    </row>
    <row r="758" spans="2:14" x14ac:dyDescent="0.2">
      <c r="B758" s="133"/>
      <c r="C758" s="135"/>
      <c r="D758" s="136"/>
      <c r="E758" s="136"/>
      <c r="F758" s="136"/>
      <c r="G758" s="136"/>
      <c r="H758" s="136"/>
      <c r="I758" s="97" t="s">
        <v>50</v>
      </c>
      <c r="J758" s="97" t="s">
        <v>51</v>
      </c>
      <c r="K758" s="97" t="s">
        <v>52</v>
      </c>
      <c r="L758" s="97" t="s">
        <v>53</v>
      </c>
      <c r="M758" s="138"/>
      <c r="N758" s="140"/>
    </row>
    <row r="759" spans="2:14" x14ac:dyDescent="0.2">
      <c r="B759" s="142" t="s">
        <v>147</v>
      </c>
      <c r="C759" s="143"/>
      <c r="D759" s="143"/>
      <c r="E759" s="143"/>
      <c r="F759" s="143"/>
      <c r="G759" s="144"/>
      <c r="H759" s="98" t="s">
        <v>17</v>
      </c>
      <c r="I759" s="99">
        <v>114.43</v>
      </c>
      <c r="J759" s="99">
        <v>81.540000000000006</v>
      </c>
      <c r="K759" s="99">
        <v>41.31</v>
      </c>
      <c r="L759" s="99"/>
      <c r="M759" s="99">
        <v>6.52</v>
      </c>
      <c r="N759" s="99"/>
    </row>
    <row r="760" spans="2:14" x14ac:dyDescent="0.2">
      <c r="B760" s="145"/>
      <c r="C760" s="146"/>
      <c r="D760" s="146"/>
      <c r="E760" s="146"/>
      <c r="F760" s="146"/>
      <c r="G760" s="147"/>
      <c r="H760" s="98" t="s">
        <v>22</v>
      </c>
      <c r="I760" s="99">
        <v>855.9</v>
      </c>
      <c r="J760" s="99">
        <v>611.54999999999995</v>
      </c>
      <c r="K760" s="99">
        <v>307.68</v>
      </c>
      <c r="L760" s="99"/>
      <c r="M760" s="99">
        <v>26.64</v>
      </c>
      <c r="N760" s="99"/>
    </row>
    <row r="761" spans="2:14" x14ac:dyDescent="0.2">
      <c r="B761" s="145"/>
      <c r="C761" s="146"/>
      <c r="D761" s="146"/>
      <c r="E761" s="146"/>
      <c r="F761" s="146"/>
      <c r="G761" s="147"/>
      <c r="H761" s="98" t="s">
        <v>19</v>
      </c>
      <c r="I761" s="99">
        <v>67.95</v>
      </c>
      <c r="J761" s="99">
        <v>49.47</v>
      </c>
      <c r="K761" s="99">
        <v>25.28</v>
      </c>
      <c r="L761" s="99"/>
      <c r="M761" s="99">
        <v>1.36</v>
      </c>
      <c r="N761" s="99"/>
    </row>
    <row r="762" spans="2:14" x14ac:dyDescent="0.2">
      <c r="B762" s="145"/>
      <c r="C762" s="146"/>
      <c r="D762" s="146"/>
      <c r="E762" s="146"/>
      <c r="F762" s="146"/>
      <c r="G762" s="147"/>
      <c r="H762" s="98" t="s">
        <v>18</v>
      </c>
      <c r="I762" s="99">
        <v>21.74</v>
      </c>
      <c r="J762" s="99">
        <v>16.579999999999998</v>
      </c>
      <c r="K762" s="99">
        <v>8.43</v>
      </c>
      <c r="L762" s="99"/>
      <c r="M762" s="99">
        <v>0.54</v>
      </c>
      <c r="N762" s="99"/>
    </row>
    <row r="763" spans="2:14" x14ac:dyDescent="0.2">
      <c r="B763" s="148"/>
      <c r="C763" s="149"/>
      <c r="D763" s="149"/>
      <c r="E763" s="149"/>
      <c r="F763" s="149"/>
      <c r="G763" s="150"/>
      <c r="H763" s="98" t="s">
        <v>151</v>
      </c>
      <c r="I763" s="99">
        <v>21.74</v>
      </c>
      <c r="J763" s="99">
        <v>16.579999999999998</v>
      </c>
      <c r="K763" s="99">
        <v>8.43</v>
      </c>
      <c r="L763" s="99"/>
      <c r="M763" s="99">
        <v>0.54</v>
      </c>
      <c r="N763" s="99"/>
    </row>
    <row r="764" spans="2:14" x14ac:dyDescent="0.2">
      <c r="B764" s="100" t="s">
        <v>141</v>
      </c>
      <c r="C764" s="97" t="s">
        <v>54</v>
      </c>
      <c r="D764" s="100">
        <v>47</v>
      </c>
      <c r="E764" s="100">
        <v>4</v>
      </c>
      <c r="F764" s="100">
        <v>4</v>
      </c>
      <c r="G764" s="101">
        <v>1.7</v>
      </c>
      <c r="H764" s="102" t="s">
        <v>17</v>
      </c>
      <c r="I764" s="103">
        <v>6.38</v>
      </c>
      <c r="J764" s="103">
        <v>41.45</v>
      </c>
      <c r="K764" s="103">
        <v>9.0399999999999991</v>
      </c>
      <c r="L764" s="84">
        <f>IFERROR(SUM(I764,J764,K764),"")</f>
        <v>56.870000000000005</v>
      </c>
      <c r="M764" s="104">
        <v>47.56</v>
      </c>
      <c r="N764" s="84">
        <f>IFERROR(SUM(L764,M764),"")</f>
        <v>104.43</v>
      </c>
    </row>
    <row r="765" spans="2:14" x14ac:dyDescent="0.2">
      <c r="B765" s="97"/>
      <c r="C765" s="97"/>
      <c r="D765" s="97"/>
      <c r="E765" s="97"/>
      <c r="F765" s="97"/>
      <c r="G765" s="97"/>
      <c r="H765" s="85" t="s">
        <v>55</v>
      </c>
      <c r="I765" s="86">
        <f>IFERROR(I764*I759,"")</f>
        <v>730.0634</v>
      </c>
      <c r="J765" s="86">
        <f t="shared" ref="J765:K765" si="126">IFERROR(J764*J759,"")</f>
        <v>3379.8330000000005</v>
      </c>
      <c r="K765" s="86">
        <f t="shared" si="126"/>
        <v>373.44239999999996</v>
      </c>
      <c r="L765" s="86">
        <f>IFERROR(SUM(I765,J765,K765),"")</f>
        <v>4483.3388000000004</v>
      </c>
      <c r="M765" s="86">
        <f>IFERROR(M764*M759,"")</f>
        <v>310.09120000000001</v>
      </c>
      <c r="N765" s="86">
        <f>IFERROR(SUM(L765,M765),"")</f>
        <v>4793.43</v>
      </c>
    </row>
    <row r="766" spans="2:14" x14ac:dyDescent="0.2">
      <c r="B766" s="97"/>
      <c r="C766" s="97"/>
      <c r="D766" s="97"/>
      <c r="E766" s="97"/>
      <c r="F766" s="97"/>
      <c r="G766" s="97"/>
      <c r="H766" s="102" t="s">
        <v>22</v>
      </c>
      <c r="I766" s="103"/>
      <c r="J766" s="103" t="str">
        <f>IFERROR(INDEX(Извещение!$J$7:$T$29,MATCH(CONCATENATE(РАСЧЕТ!B764,"/",РАСЧЕТ!D764,"/",РАСЧЕТ!E764,"/",F764,"/",H766),Извещение!#REF!,0),3),"")</f>
        <v/>
      </c>
      <c r="K766" s="103" t="str">
        <f>IFERROR(INDEX(Извещение!$J$7:$T$29,MATCH(CONCATENATE(РАСЧЕТ!B764,"/",РАСЧЕТ!D764,"/",РАСЧЕТ!E764,"/",F764,"/",H766),Извещение!#REF!,0),4),"")</f>
        <v/>
      </c>
      <c r="L766" s="84">
        <f t="shared" ref="L766:L775" si="127">IFERROR(SUM(I766,J766,K766),"")</f>
        <v>0</v>
      </c>
      <c r="M766" s="104"/>
      <c r="N766" s="84">
        <f t="shared" ref="N766" si="128">IFERROR(SUM(L766,M766),"")</f>
        <v>0</v>
      </c>
    </row>
    <row r="767" spans="2:14" x14ac:dyDescent="0.2">
      <c r="B767" s="97"/>
      <c r="C767" s="97"/>
      <c r="D767" s="97"/>
      <c r="E767" s="97"/>
      <c r="F767" s="97"/>
      <c r="G767" s="97"/>
      <c r="H767" s="85" t="s">
        <v>55</v>
      </c>
      <c r="I767" s="86">
        <f>IFERROR(I766*I760,"")</f>
        <v>0</v>
      </c>
      <c r="J767" s="86" t="str">
        <f t="shared" ref="J767:K767" si="129">IFERROR(J766*J760,"")</f>
        <v/>
      </c>
      <c r="K767" s="86" t="str">
        <f t="shared" si="129"/>
        <v/>
      </c>
      <c r="L767" s="86">
        <f t="shared" si="127"/>
        <v>0</v>
      </c>
      <c r="M767" s="86">
        <f t="shared" ref="M767" si="130">IFERROR(M766*M760,"")</f>
        <v>0</v>
      </c>
      <c r="N767" s="86">
        <f>IFERROR(SUM(L767,M767),"")</f>
        <v>0</v>
      </c>
    </row>
    <row r="768" spans="2:14" x14ac:dyDescent="0.2">
      <c r="B768" s="97"/>
      <c r="C768" s="97"/>
      <c r="D768" s="97"/>
      <c r="E768" s="97"/>
      <c r="F768" s="97"/>
      <c r="G768" s="97"/>
      <c r="H768" s="87" t="s">
        <v>19</v>
      </c>
      <c r="I768" s="104"/>
      <c r="J768" s="104"/>
      <c r="K768" s="104"/>
      <c r="L768" s="84">
        <f t="shared" si="127"/>
        <v>0</v>
      </c>
      <c r="M768" s="104"/>
      <c r="N768" s="84">
        <f t="shared" ref="N768" si="131">IFERROR(SUM(L768,M768),"")</f>
        <v>0</v>
      </c>
    </row>
    <row r="769" spans="1:14" x14ac:dyDescent="0.2">
      <c r="B769" s="97"/>
      <c r="C769" s="97"/>
      <c r="D769" s="97"/>
      <c r="E769" s="97"/>
      <c r="F769" s="97"/>
      <c r="G769" s="97"/>
      <c r="H769" s="85" t="s">
        <v>55</v>
      </c>
      <c r="I769" s="86">
        <f>IFERROR(I768*I761,"")</f>
        <v>0</v>
      </c>
      <c r="J769" s="86">
        <f>IFERROR(J768*J761,"")</f>
        <v>0</v>
      </c>
      <c r="K769" s="86">
        <f>IFERROR(K768*K761,"")</f>
        <v>0</v>
      </c>
      <c r="L769" s="86">
        <f t="shared" si="127"/>
        <v>0</v>
      </c>
      <c r="M769" s="86">
        <f>IFERROR(M768*M761,"")</f>
        <v>0</v>
      </c>
      <c r="N769" s="86">
        <f>IFERROR(SUM(L769,M769),"")</f>
        <v>0</v>
      </c>
    </row>
    <row r="770" spans="1:14" x14ac:dyDescent="0.2">
      <c r="B770" s="97"/>
      <c r="C770" s="97"/>
      <c r="D770" s="97"/>
      <c r="E770" s="97"/>
      <c r="F770" s="97"/>
      <c r="G770" s="97"/>
      <c r="H770" s="87" t="s">
        <v>18</v>
      </c>
      <c r="I770" s="104">
        <v>9.9700000000000006</v>
      </c>
      <c r="J770" s="104">
        <v>68.36</v>
      </c>
      <c r="K770" s="104">
        <v>2.88</v>
      </c>
      <c r="L770" s="84">
        <f t="shared" si="127"/>
        <v>81.209999999999994</v>
      </c>
      <c r="M770" s="104">
        <v>57.93</v>
      </c>
      <c r="N770" s="84">
        <f t="shared" ref="N770" si="132">IFERROR(SUM(L770,M770),"")</f>
        <v>139.13999999999999</v>
      </c>
    </row>
    <row r="771" spans="1:14" x14ac:dyDescent="0.2">
      <c r="B771" s="97"/>
      <c r="C771" s="97"/>
      <c r="D771" s="97"/>
      <c r="E771" s="97"/>
      <c r="F771" s="97"/>
      <c r="G771" s="97"/>
      <c r="H771" s="85" t="s">
        <v>55</v>
      </c>
      <c r="I771" s="86">
        <f>IFERROR(I770*I762,"")</f>
        <v>216.74780000000001</v>
      </c>
      <c r="J771" s="86">
        <f>IFERROR(J770*J762,"")</f>
        <v>1133.4087999999999</v>
      </c>
      <c r="K771" s="86">
        <f>IFERROR(K770*K762,"")</f>
        <v>24.278399999999998</v>
      </c>
      <c r="L771" s="86">
        <f t="shared" si="127"/>
        <v>1374.4349999999999</v>
      </c>
      <c r="M771" s="86">
        <f>IFERROR(M770*M762,"")</f>
        <v>31.282200000000003</v>
      </c>
      <c r="N771" s="86">
        <f>IFERROR(SUM(L771,M771),"")</f>
        <v>1405.7172</v>
      </c>
    </row>
    <row r="772" spans="1:14" x14ac:dyDescent="0.2">
      <c r="B772" s="97"/>
      <c r="C772" s="97"/>
      <c r="D772" s="97"/>
      <c r="E772" s="97"/>
      <c r="F772" s="97"/>
      <c r="G772" s="97"/>
      <c r="H772" s="87" t="s">
        <v>151</v>
      </c>
      <c r="I772" s="104"/>
      <c r="J772" s="104">
        <v>3.74</v>
      </c>
      <c r="K772" s="104">
        <v>1.96</v>
      </c>
      <c r="L772" s="84">
        <f t="shared" si="127"/>
        <v>5.7</v>
      </c>
      <c r="M772" s="104">
        <v>14.97</v>
      </c>
      <c r="N772" s="84">
        <f t="shared" ref="N772" si="133">IFERROR(SUM(L772,M772),"")</f>
        <v>20.67</v>
      </c>
    </row>
    <row r="773" spans="1:14" x14ac:dyDescent="0.2">
      <c r="B773" s="97"/>
      <c r="C773" s="97"/>
      <c r="D773" s="97"/>
      <c r="E773" s="97"/>
      <c r="F773" s="97"/>
      <c r="G773" s="97"/>
      <c r="H773" s="85" t="s">
        <v>55</v>
      </c>
      <c r="I773" s="86">
        <f>IFERROR(I772*I763,"")</f>
        <v>0</v>
      </c>
      <c r="J773" s="86">
        <f>IFERROR(J772*J763,"")</f>
        <v>62.0092</v>
      </c>
      <c r="K773" s="86">
        <f>IFERROR(K772*K763,"")</f>
        <v>16.5228</v>
      </c>
      <c r="L773" s="86">
        <f t="shared" si="127"/>
        <v>78.531999999999996</v>
      </c>
      <c r="M773" s="86">
        <f>IFERROR(M772*M763,"")</f>
        <v>8.0838000000000001</v>
      </c>
      <c r="N773" s="86">
        <f>IFERROR(SUM(L773,M773),"")</f>
        <v>86.615799999999993</v>
      </c>
    </row>
    <row r="774" spans="1:14" x14ac:dyDescent="0.2">
      <c r="B774" s="97"/>
      <c r="C774" s="97"/>
      <c r="D774" s="97"/>
      <c r="E774" s="97"/>
      <c r="F774" s="97"/>
      <c r="G774" s="97"/>
      <c r="H774" s="88" t="s">
        <v>56</v>
      </c>
      <c r="I774" s="89">
        <f ca="1">SUM(I764:OFFSET(I774,-1,0))-I775</f>
        <v>16.350000000000023</v>
      </c>
      <c r="J774" s="89">
        <f ca="1">SUM(J764:OFFSET(J774,-1,0))-J775</f>
        <v>113.54999999999927</v>
      </c>
      <c r="K774" s="89">
        <f ca="1">SUM(K764:OFFSET(K774,-1,0))-K775</f>
        <v>13.879999999999995</v>
      </c>
      <c r="L774" s="89">
        <f t="shared" ca="1" si="127"/>
        <v>143.77999999999929</v>
      </c>
      <c r="M774" s="89">
        <f ca="1">SUM(M764:OFFSET(M774,-1,0))-M775</f>
        <v>120.46000000000004</v>
      </c>
      <c r="N774" s="89">
        <f t="shared" ref="N774" ca="1" si="134">IFERROR(SUM(L774,M774),"")</f>
        <v>264.23999999999933</v>
      </c>
    </row>
    <row r="775" spans="1:14" x14ac:dyDescent="0.2">
      <c r="B775" s="97"/>
      <c r="C775" s="97"/>
      <c r="D775" s="97"/>
      <c r="E775" s="97"/>
      <c r="F775" s="97"/>
      <c r="G775" s="97"/>
      <c r="H775" s="88" t="s">
        <v>71</v>
      </c>
      <c r="I775" s="89">
        <f>SUMIF(H764:H773,"стоимость",I764:I773)</f>
        <v>946.81119999999999</v>
      </c>
      <c r="J775" s="89">
        <f>SUMIF(H764:H773,"стоимость",J764:J773)</f>
        <v>4575.2510000000011</v>
      </c>
      <c r="K775" s="89">
        <f>SUMIF(H764:H773,"стоимость",K764:K773)</f>
        <v>414.24359999999996</v>
      </c>
      <c r="L775" s="89">
        <f t="shared" si="127"/>
        <v>5936.305800000001</v>
      </c>
      <c r="M775" s="89">
        <f>SUMIF(H764:H773,"стоимость",M764:M773)</f>
        <v>349.4572</v>
      </c>
      <c r="N775" s="89">
        <f>IFERROR(SUM(L775,M775),"")</f>
        <v>6285.7630000000008</v>
      </c>
    </row>
    <row r="776" spans="1:14" x14ac:dyDescent="0.2">
      <c r="B776" s="105"/>
      <c r="C776" s="105"/>
      <c r="D776" s="105"/>
      <c r="E776" s="105"/>
      <c r="F776" s="105"/>
      <c r="G776" s="106"/>
      <c r="H776" s="90"/>
      <c r="I776" s="90"/>
      <c r="J776" s="90"/>
      <c r="K776" s="90"/>
      <c r="L776" s="91"/>
      <c r="M776" s="90"/>
      <c r="N776" s="90"/>
    </row>
    <row r="777" spans="1:14" x14ac:dyDescent="0.2">
      <c r="B777" s="141" t="s">
        <v>57</v>
      </c>
      <c r="C777" s="141"/>
      <c r="D777" s="141"/>
      <c r="E777" s="141"/>
      <c r="F777" s="113"/>
      <c r="G777" s="82"/>
      <c r="H777" s="82"/>
      <c r="I777" s="82"/>
      <c r="J777" s="90"/>
      <c r="K777" s="90"/>
      <c r="L777" s="91"/>
      <c r="M777" s="90"/>
      <c r="N777" s="90"/>
    </row>
    <row r="778" spans="1:14" x14ac:dyDescent="0.2">
      <c r="A778" s="2"/>
      <c r="B778" s="130" t="s">
        <v>102</v>
      </c>
      <c r="C778" s="130"/>
      <c r="D778" s="130"/>
      <c r="E778" s="130"/>
      <c r="F778" s="130"/>
      <c r="G778" s="130"/>
      <c r="H778" s="130"/>
      <c r="I778" s="130"/>
      <c r="J778" s="90"/>
      <c r="K778" s="90"/>
      <c r="L778" s="91"/>
      <c r="M778" s="90"/>
      <c r="N778" s="90"/>
    </row>
    <row r="779" spans="1:14" x14ac:dyDescent="0.2">
      <c r="B779" s="130" t="s">
        <v>58</v>
      </c>
      <c r="C779" s="130"/>
      <c r="D779" s="130"/>
      <c r="E779" s="130"/>
      <c r="F779" s="130"/>
      <c r="G779" s="130"/>
      <c r="H779" s="130"/>
      <c r="I779" s="130"/>
      <c r="J779" s="90"/>
      <c r="K779" s="90"/>
      <c r="L779" s="91"/>
      <c r="M779" s="90"/>
      <c r="N779" s="90"/>
    </row>
    <row r="780" spans="1:14" x14ac:dyDescent="0.2">
      <c r="B780" s="130" t="s">
        <v>59</v>
      </c>
      <c r="C780" s="130"/>
      <c r="D780" s="130"/>
      <c r="E780" s="130"/>
      <c r="F780" s="130"/>
      <c r="G780" s="130"/>
      <c r="H780" s="130"/>
      <c r="I780" s="130"/>
      <c r="J780" s="90"/>
      <c r="K780" s="90"/>
      <c r="L780" s="91"/>
      <c r="M780" s="90"/>
      <c r="N780" s="90"/>
    </row>
    <row r="781" spans="1:14" x14ac:dyDescent="0.2">
      <c r="B781" s="130" t="s">
        <v>60</v>
      </c>
      <c r="C781" s="130"/>
      <c r="D781" s="130"/>
      <c r="E781" s="130"/>
      <c r="F781" s="130"/>
      <c r="G781" s="130"/>
      <c r="H781" s="130"/>
      <c r="I781" s="130"/>
      <c r="J781" s="90"/>
      <c r="K781" s="90"/>
      <c r="L781" s="91"/>
      <c r="M781" s="90"/>
      <c r="N781" s="90"/>
    </row>
    <row r="782" spans="1:14" x14ac:dyDescent="0.2">
      <c r="B782" s="130" t="s">
        <v>61</v>
      </c>
      <c r="C782" s="130"/>
      <c r="D782" s="130"/>
      <c r="E782" s="130"/>
      <c r="F782" s="130"/>
      <c r="G782" s="130"/>
      <c r="H782" s="130"/>
      <c r="I782" s="130"/>
      <c r="J782" s="82"/>
      <c r="K782" s="82"/>
      <c r="L782" s="82"/>
      <c r="M782" s="82"/>
      <c r="N782" s="82"/>
    </row>
    <row r="783" spans="1:14" x14ac:dyDescent="0.2">
      <c r="B783" s="130" t="s">
        <v>62</v>
      </c>
      <c r="C783" s="130"/>
      <c r="D783" s="130"/>
      <c r="E783" s="130"/>
      <c r="F783" s="130"/>
      <c r="G783" s="130"/>
      <c r="H783" s="130"/>
      <c r="I783" s="130"/>
      <c r="J783" s="82"/>
      <c r="K783" s="82"/>
      <c r="L783" s="82"/>
      <c r="M783" s="82"/>
      <c r="N783" s="82"/>
    </row>
    <row r="784" spans="1:14" x14ac:dyDescent="0.2">
      <c r="B784" s="130" t="s">
        <v>63</v>
      </c>
      <c r="C784" s="130"/>
      <c r="D784" s="130"/>
      <c r="E784" s="130"/>
      <c r="F784" s="130"/>
      <c r="G784" s="130"/>
      <c r="H784" s="130"/>
      <c r="I784" s="130"/>
      <c r="J784" s="82"/>
      <c r="K784" s="82"/>
      <c r="L784" s="82"/>
      <c r="M784" s="82"/>
      <c r="N784" s="82"/>
    </row>
    <row r="785" spans="2:14" x14ac:dyDescent="0.2">
      <c r="B785" s="130" t="s">
        <v>64</v>
      </c>
      <c r="C785" s="130"/>
      <c r="D785" s="130"/>
      <c r="E785" s="130"/>
      <c r="F785" s="130"/>
      <c r="G785" s="130"/>
      <c r="H785" s="130"/>
      <c r="I785" s="130"/>
      <c r="J785" s="82"/>
      <c r="K785" s="82"/>
      <c r="L785" s="82"/>
      <c r="M785" s="82"/>
      <c r="N785" s="82"/>
    </row>
    <row r="786" spans="2:14" x14ac:dyDescent="0.2">
      <c r="B786" s="112"/>
      <c r="C786" s="112"/>
      <c r="D786" s="112"/>
      <c r="E786" s="112"/>
      <c r="F786" s="112"/>
      <c r="G786" s="112"/>
      <c r="H786" s="112"/>
      <c r="I786" s="112"/>
      <c r="J786" s="82"/>
      <c r="K786" s="82"/>
      <c r="L786" s="82"/>
      <c r="M786" s="82"/>
      <c r="N786" s="82"/>
    </row>
    <row r="787" spans="2:14" x14ac:dyDescent="0.2">
      <c r="B787" s="82" t="s">
        <v>65</v>
      </c>
      <c r="C787" s="82"/>
      <c r="D787" s="82"/>
      <c r="E787" s="82"/>
      <c r="F787" s="82"/>
      <c r="G787" s="82"/>
      <c r="H787" s="82"/>
      <c r="I787" s="82"/>
      <c r="J787" s="82" t="s">
        <v>66</v>
      </c>
      <c r="K787" s="82"/>
      <c r="L787" s="82"/>
      <c r="M787" s="82"/>
      <c r="N787" s="82"/>
    </row>
    <row r="788" spans="2:14" x14ac:dyDescent="0.2">
      <c r="B788" s="109" t="s">
        <v>101</v>
      </c>
      <c r="C788" s="109"/>
      <c r="D788" s="82"/>
      <c r="E788" s="82"/>
      <c r="F788" s="82"/>
      <c r="G788" s="82"/>
      <c r="H788" s="82"/>
      <c r="I788" s="82"/>
      <c r="J788" s="109"/>
      <c r="K788" s="109"/>
      <c r="L788" s="109"/>
      <c r="M788" s="82"/>
      <c r="N788" s="82"/>
    </row>
    <row r="789" spans="2:14" x14ac:dyDescent="0.2">
      <c r="B789" s="93" t="s">
        <v>67</v>
      </c>
      <c r="C789" s="82"/>
      <c r="D789" s="82"/>
      <c r="E789" s="82"/>
      <c r="F789" s="82"/>
      <c r="G789" s="82"/>
      <c r="H789" s="82"/>
      <c r="I789" s="82"/>
      <c r="J789" s="82" t="s">
        <v>67</v>
      </c>
      <c r="K789" s="82"/>
      <c r="L789" s="82"/>
      <c r="M789" s="82"/>
      <c r="N789" s="82"/>
    </row>
    <row r="790" spans="2:14" x14ac:dyDescent="0.2">
      <c r="B790" s="82"/>
      <c r="C790" s="82"/>
      <c r="D790" s="82"/>
      <c r="E790" s="82"/>
      <c r="F790" s="82"/>
      <c r="G790" s="82"/>
      <c r="H790" s="82"/>
      <c r="I790" s="82"/>
      <c r="J790" s="82"/>
      <c r="K790" s="82"/>
      <c r="L790" s="82"/>
      <c r="M790" s="82"/>
      <c r="N790" s="82"/>
    </row>
    <row r="791" spans="2:14" x14ac:dyDescent="0.2">
      <c r="B791" s="109"/>
      <c r="C791" s="109"/>
      <c r="D791" s="82"/>
      <c r="E791" s="82"/>
      <c r="F791" s="82"/>
      <c r="G791" s="82"/>
      <c r="H791" s="82"/>
      <c r="I791" s="82"/>
      <c r="J791" s="109"/>
      <c r="K791" s="109"/>
      <c r="L791" s="109"/>
      <c r="M791" s="82"/>
      <c r="N791" s="82"/>
    </row>
    <row r="792" spans="2:14" x14ac:dyDescent="0.2">
      <c r="B792" s="94" t="s">
        <v>68</v>
      </c>
      <c r="C792" s="82"/>
      <c r="D792" s="82"/>
      <c r="E792" s="82"/>
      <c r="F792" s="82"/>
      <c r="G792" s="82"/>
      <c r="H792" s="82"/>
      <c r="I792" s="82"/>
      <c r="J792" s="151" t="s">
        <v>68</v>
      </c>
      <c r="K792" s="151"/>
      <c r="L792" s="151"/>
      <c r="M792" s="82"/>
      <c r="N792" s="82"/>
    </row>
    <row r="793" spans="2:14" x14ac:dyDescent="0.2">
      <c r="B793" s="82"/>
      <c r="C793" s="82"/>
      <c r="D793" s="82"/>
      <c r="E793" s="82"/>
      <c r="F793" s="82"/>
      <c r="G793" s="82"/>
      <c r="H793" s="82"/>
      <c r="I793" s="82"/>
      <c r="J793" s="82"/>
      <c r="K793" s="82"/>
      <c r="L793" s="82"/>
      <c r="M793" s="82"/>
      <c r="N793" s="82"/>
    </row>
    <row r="794" spans="2:14" x14ac:dyDescent="0.2">
      <c r="B794" s="112" t="s">
        <v>69</v>
      </c>
      <c r="C794" s="82"/>
      <c r="D794" s="82"/>
      <c r="E794" s="82"/>
      <c r="F794" s="82"/>
      <c r="G794" s="82"/>
      <c r="H794" s="82"/>
      <c r="I794" s="82"/>
      <c r="J794" s="82" t="s">
        <v>69</v>
      </c>
      <c r="K794" s="82"/>
      <c r="L794" s="82"/>
      <c r="M794" s="82"/>
      <c r="N794" s="82"/>
    </row>
    <row r="797" spans="2:14" x14ac:dyDescent="0.2">
      <c r="B797" s="82"/>
      <c r="C797" s="82"/>
      <c r="D797" s="82"/>
      <c r="E797" s="82"/>
      <c r="F797" s="82"/>
      <c r="G797" s="82"/>
      <c r="H797" s="82"/>
      <c r="I797" s="82"/>
      <c r="J797" s="82"/>
      <c r="K797" s="82"/>
      <c r="M797" s="82"/>
      <c r="N797" s="115" t="s">
        <v>34</v>
      </c>
    </row>
    <row r="798" spans="2:14" x14ac:dyDescent="0.2">
      <c r="B798" s="82"/>
      <c r="C798" s="82"/>
      <c r="D798" s="82"/>
      <c r="E798" s="82"/>
      <c r="F798" s="82"/>
      <c r="G798" s="82"/>
      <c r="H798" s="82"/>
      <c r="I798" s="82"/>
      <c r="J798" s="82"/>
      <c r="K798" s="82"/>
      <c r="M798" s="82"/>
      <c r="N798" s="115" t="s">
        <v>35</v>
      </c>
    </row>
    <row r="799" spans="2:14" x14ac:dyDescent="0.2">
      <c r="B799" s="82"/>
      <c r="C799" s="82"/>
      <c r="D799" s="82"/>
      <c r="E799" s="82"/>
      <c r="F799" s="82"/>
      <c r="G799" s="82"/>
      <c r="H799" s="82"/>
      <c r="I799" s="82"/>
      <c r="J799" s="82"/>
      <c r="K799" s="82"/>
      <c r="M799" s="82"/>
      <c r="N799" s="115" t="s">
        <v>36</v>
      </c>
    </row>
    <row r="800" spans="2:14" x14ac:dyDescent="0.2">
      <c r="B800" s="82"/>
      <c r="C800" s="82"/>
      <c r="D800" s="82"/>
      <c r="E800" s="82"/>
      <c r="F800" s="82"/>
      <c r="G800" s="82"/>
      <c r="H800" s="82"/>
      <c r="I800" s="82"/>
      <c r="J800" s="82"/>
      <c r="K800" s="82"/>
      <c r="L800" s="82"/>
      <c r="M800" s="82"/>
      <c r="N800" s="82"/>
    </row>
    <row r="801" spans="2:14" x14ac:dyDescent="0.2">
      <c r="B801" s="82"/>
      <c r="C801" s="131" t="s">
        <v>37</v>
      </c>
      <c r="D801" s="131"/>
      <c r="E801" s="131"/>
      <c r="F801" s="131"/>
      <c r="G801" s="131"/>
      <c r="H801" s="131"/>
      <c r="I801" s="131"/>
      <c r="J801" s="131"/>
      <c r="K801" s="131"/>
      <c r="L801" s="131"/>
      <c r="M801" s="82"/>
      <c r="N801" s="82"/>
    </row>
    <row r="802" spans="2:14" x14ac:dyDescent="0.2">
      <c r="B802" s="82"/>
      <c r="C802" s="131" t="s">
        <v>38</v>
      </c>
      <c r="D802" s="131"/>
      <c r="E802" s="131"/>
      <c r="F802" s="131"/>
      <c r="G802" s="131"/>
      <c r="H802" s="131"/>
      <c r="I802" s="131"/>
      <c r="J802" s="131"/>
      <c r="K802" s="131"/>
      <c r="L802" s="131"/>
      <c r="M802" s="82"/>
      <c r="N802" s="82"/>
    </row>
    <row r="803" spans="2:14" x14ac:dyDescent="0.2">
      <c r="B803" s="82" t="s">
        <v>39</v>
      </c>
      <c r="C803" s="114"/>
      <c r="D803" s="114"/>
      <c r="E803" s="114"/>
      <c r="F803" s="114"/>
      <c r="G803" s="114"/>
      <c r="H803" s="114"/>
      <c r="I803" s="114"/>
      <c r="J803" s="114"/>
      <c r="K803" s="114"/>
      <c r="L803" s="131" t="s">
        <v>40</v>
      </c>
      <c r="M803" s="131"/>
      <c r="N803" s="131"/>
    </row>
    <row r="804" spans="2:14" x14ac:dyDescent="0.2">
      <c r="B804" s="82"/>
      <c r="C804" s="114"/>
      <c r="D804" s="114"/>
      <c r="E804" s="114"/>
      <c r="F804" s="114"/>
      <c r="G804" s="114"/>
      <c r="H804" s="114"/>
      <c r="I804" s="114"/>
      <c r="J804" s="114"/>
      <c r="K804" s="114"/>
      <c r="L804" s="114"/>
      <c r="M804" s="114"/>
      <c r="N804" s="114"/>
    </row>
    <row r="805" spans="2:14" x14ac:dyDescent="0.2">
      <c r="B805" s="82" t="s">
        <v>41</v>
      </c>
      <c r="C805" s="114"/>
      <c r="D805" s="114"/>
      <c r="E805" s="114"/>
      <c r="F805" s="114"/>
      <c r="G805" s="114"/>
      <c r="H805" s="114"/>
      <c r="I805" s="114"/>
      <c r="J805" s="114"/>
      <c r="K805" s="114"/>
      <c r="L805" s="114"/>
      <c r="M805" s="114"/>
      <c r="N805" s="114"/>
    </row>
    <row r="806" spans="2:14" x14ac:dyDescent="0.2">
      <c r="B806" s="82" t="s">
        <v>42</v>
      </c>
      <c r="C806" s="114"/>
      <c r="D806" s="114"/>
      <c r="E806" s="114"/>
      <c r="F806" s="114"/>
      <c r="G806" s="114"/>
      <c r="H806" s="114"/>
      <c r="I806" s="114"/>
      <c r="J806" s="114"/>
      <c r="K806" s="114"/>
      <c r="L806" s="114"/>
      <c r="M806" s="114"/>
      <c r="N806" s="114"/>
    </row>
    <row r="807" spans="2:14" x14ac:dyDescent="0.2">
      <c r="B807" s="82" t="s">
        <v>148</v>
      </c>
      <c r="C807" s="114"/>
      <c r="D807" s="114"/>
      <c r="E807" s="114"/>
      <c r="F807" s="114"/>
      <c r="G807" s="114"/>
      <c r="H807" s="114"/>
      <c r="I807" s="114"/>
      <c r="J807" s="114"/>
      <c r="K807" s="114"/>
      <c r="L807" s="114"/>
      <c r="M807" s="114"/>
      <c r="N807" s="114"/>
    </row>
    <row r="808" spans="2:14" x14ac:dyDescent="0.2">
      <c r="B808" s="82"/>
      <c r="C808" s="114"/>
      <c r="D808" s="114"/>
      <c r="E808" s="114"/>
      <c r="F808" s="114"/>
      <c r="G808" s="114"/>
      <c r="H808" s="114"/>
      <c r="I808" s="114"/>
      <c r="J808" s="114"/>
      <c r="K808" s="114"/>
      <c r="L808" s="114"/>
      <c r="M808" s="114"/>
      <c r="N808" s="114"/>
    </row>
    <row r="809" spans="2:14" x14ac:dyDescent="0.2">
      <c r="B809" s="82"/>
      <c r="C809" s="82"/>
      <c r="D809" s="82"/>
      <c r="E809" s="82"/>
      <c r="F809" s="82"/>
      <c r="G809" s="82"/>
      <c r="H809" s="82"/>
      <c r="I809" s="82"/>
      <c r="J809" s="82"/>
      <c r="K809" s="82"/>
      <c r="L809" s="82"/>
      <c r="M809" s="82"/>
      <c r="N809" s="82"/>
    </row>
    <row r="810" spans="2:14" x14ac:dyDescent="0.2">
      <c r="B810" s="132" t="s">
        <v>24</v>
      </c>
      <c r="C810" s="134" t="s">
        <v>43</v>
      </c>
      <c r="D810" s="136" t="s">
        <v>44</v>
      </c>
      <c r="E810" s="136" t="s">
        <v>45</v>
      </c>
      <c r="F810" s="136" t="s">
        <v>70</v>
      </c>
      <c r="G810" s="136" t="s">
        <v>46</v>
      </c>
      <c r="H810" s="136" t="s">
        <v>8</v>
      </c>
      <c r="I810" s="137" t="s">
        <v>47</v>
      </c>
      <c r="J810" s="137"/>
      <c r="K810" s="137"/>
      <c r="L810" s="137"/>
      <c r="M810" s="138" t="s">
        <v>48</v>
      </c>
      <c r="N810" s="139" t="s">
        <v>49</v>
      </c>
    </row>
    <row r="811" spans="2:14" x14ac:dyDescent="0.2">
      <c r="B811" s="133"/>
      <c r="C811" s="135"/>
      <c r="D811" s="136"/>
      <c r="E811" s="136"/>
      <c r="F811" s="136"/>
      <c r="G811" s="136"/>
      <c r="H811" s="136"/>
      <c r="I811" s="97" t="s">
        <v>50</v>
      </c>
      <c r="J811" s="97" t="s">
        <v>51</v>
      </c>
      <c r="K811" s="97" t="s">
        <v>52</v>
      </c>
      <c r="L811" s="97" t="s">
        <v>53</v>
      </c>
      <c r="M811" s="138"/>
      <c r="N811" s="140"/>
    </row>
    <row r="812" spans="2:14" x14ac:dyDescent="0.2">
      <c r="B812" s="142" t="s">
        <v>147</v>
      </c>
      <c r="C812" s="143"/>
      <c r="D812" s="143"/>
      <c r="E812" s="143"/>
      <c r="F812" s="143"/>
      <c r="G812" s="144"/>
      <c r="H812" s="98" t="s">
        <v>17</v>
      </c>
      <c r="I812" s="99">
        <v>114.43</v>
      </c>
      <c r="J812" s="99">
        <v>81.540000000000006</v>
      </c>
      <c r="K812" s="99">
        <v>41.31</v>
      </c>
      <c r="L812" s="99"/>
      <c r="M812" s="99">
        <v>6.52</v>
      </c>
      <c r="N812" s="99"/>
    </row>
    <row r="813" spans="2:14" x14ac:dyDescent="0.2">
      <c r="B813" s="145"/>
      <c r="C813" s="146"/>
      <c r="D813" s="146"/>
      <c r="E813" s="146"/>
      <c r="F813" s="146"/>
      <c r="G813" s="147"/>
      <c r="H813" s="98" t="s">
        <v>22</v>
      </c>
      <c r="I813" s="99">
        <v>855.9</v>
      </c>
      <c r="J813" s="99">
        <v>611.54999999999995</v>
      </c>
      <c r="K813" s="99">
        <v>307.68</v>
      </c>
      <c r="L813" s="99"/>
      <c r="M813" s="99">
        <v>26.64</v>
      </c>
      <c r="N813" s="99"/>
    </row>
    <row r="814" spans="2:14" x14ac:dyDescent="0.2">
      <c r="B814" s="145"/>
      <c r="C814" s="146"/>
      <c r="D814" s="146"/>
      <c r="E814" s="146"/>
      <c r="F814" s="146"/>
      <c r="G814" s="147"/>
      <c r="H814" s="98" t="s">
        <v>19</v>
      </c>
      <c r="I814" s="99">
        <v>67.95</v>
      </c>
      <c r="J814" s="99">
        <v>49.47</v>
      </c>
      <c r="K814" s="99">
        <v>25.28</v>
      </c>
      <c r="L814" s="99"/>
      <c r="M814" s="99">
        <v>1.36</v>
      </c>
      <c r="N814" s="99"/>
    </row>
    <row r="815" spans="2:14" x14ac:dyDescent="0.2">
      <c r="B815" s="145"/>
      <c r="C815" s="146"/>
      <c r="D815" s="146"/>
      <c r="E815" s="146"/>
      <c r="F815" s="146"/>
      <c r="G815" s="147"/>
      <c r="H815" s="98" t="s">
        <v>18</v>
      </c>
      <c r="I815" s="99">
        <v>21.74</v>
      </c>
      <c r="J815" s="99">
        <v>16.579999999999998</v>
      </c>
      <c r="K815" s="99">
        <v>8.43</v>
      </c>
      <c r="L815" s="99"/>
      <c r="M815" s="99">
        <v>0.54</v>
      </c>
      <c r="N815" s="99"/>
    </row>
    <row r="816" spans="2:14" x14ac:dyDescent="0.2">
      <c r="B816" s="148"/>
      <c r="C816" s="149"/>
      <c r="D816" s="149"/>
      <c r="E816" s="149"/>
      <c r="F816" s="149"/>
      <c r="G816" s="150"/>
      <c r="H816" s="98" t="s">
        <v>143</v>
      </c>
      <c r="I816" s="99">
        <v>206.02</v>
      </c>
      <c r="J816" s="99">
        <v>146.77000000000001</v>
      </c>
      <c r="K816" s="99">
        <v>73.66</v>
      </c>
      <c r="L816" s="99"/>
      <c r="M816" s="99">
        <v>6.25</v>
      </c>
      <c r="N816" s="99"/>
    </row>
    <row r="817" spans="1:14" x14ac:dyDescent="0.2">
      <c r="B817" s="100" t="s">
        <v>141</v>
      </c>
      <c r="C817" s="97" t="s">
        <v>54</v>
      </c>
      <c r="D817" s="100">
        <v>47</v>
      </c>
      <c r="E817" s="100">
        <v>5</v>
      </c>
      <c r="F817" s="100">
        <v>5</v>
      </c>
      <c r="G817" s="101">
        <v>1.7</v>
      </c>
      <c r="H817" s="102" t="s">
        <v>17</v>
      </c>
      <c r="I817" s="103">
        <v>2.59</v>
      </c>
      <c r="J817" s="103">
        <v>17.05</v>
      </c>
      <c r="K817" s="103">
        <v>3.03</v>
      </c>
      <c r="L817" s="84">
        <f>IFERROR(SUM(I817,J817,K817),"")</f>
        <v>22.67</v>
      </c>
      <c r="M817" s="104">
        <v>17.54</v>
      </c>
      <c r="N817" s="84">
        <f>IFERROR(SUM(L817,M817),"")</f>
        <v>40.21</v>
      </c>
    </row>
    <row r="818" spans="1:14" x14ac:dyDescent="0.2">
      <c r="B818" s="97"/>
      <c r="C818" s="97"/>
      <c r="D818" s="97"/>
      <c r="E818" s="97"/>
      <c r="F818" s="97"/>
      <c r="G818" s="97"/>
      <c r="H818" s="85" t="s">
        <v>55</v>
      </c>
      <c r="I818" s="86">
        <f>IFERROR(I817*I812,"")</f>
        <v>296.37369999999999</v>
      </c>
      <c r="J818" s="86">
        <f>IFERROR(J817*J812,"")</f>
        <v>1390.2570000000001</v>
      </c>
      <c r="K818" s="86">
        <f t="shared" ref="K818" si="135">IFERROR(K817*K812,"")</f>
        <v>125.16929999999999</v>
      </c>
      <c r="L818" s="86">
        <f>IFERROR(SUM(I818,J818,K818),"")</f>
        <v>1811.8000000000002</v>
      </c>
      <c r="M818" s="86">
        <f>IFERROR(M817*M812,"")</f>
        <v>114.36079999999998</v>
      </c>
      <c r="N818" s="86">
        <f>IFERROR(SUM(L818,M818),"")</f>
        <v>1926.1608000000001</v>
      </c>
    </row>
    <row r="819" spans="1:14" x14ac:dyDescent="0.2">
      <c r="B819" s="97"/>
      <c r="C819" s="97"/>
      <c r="D819" s="97"/>
      <c r="E819" s="97"/>
      <c r="F819" s="97"/>
      <c r="G819" s="97"/>
      <c r="H819" s="102" t="s">
        <v>22</v>
      </c>
      <c r="I819" s="103"/>
      <c r="J819" s="103" t="str">
        <f>IFERROR(INDEX(Извещение!$J$7:$T$29,MATCH(CONCATENATE(РАСЧЕТ!B817,"/",РАСЧЕТ!D817,"/",РАСЧЕТ!E817,"/",F817,"/",H819),Извещение!#REF!,0),3),"")</f>
        <v/>
      </c>
      <c r="K819" s="103" t="str">
        <f>IFERROR(INDEX(Извещение!$J$7:$T$29,MATCH(CONCATENATE(РАСЧЕТ!B817,"/",РАСЧЕТ!D817,"/",РАСЧЕТ!E817,"/",F817,"/",H819),Извещение!#REF!,0),4),"")</f>
        <v/>
      </c>
      <c r="L819" s="84">
        <f t="shared" ref="L819:L828" si="136">IFERROR(SUM(I819,J819,K819),"")</f>
        <v>0</v>
      </c>
      <c r="M819" s="104"/>
      <c r="N819" s="84">
        <f t="shared" ref="N819" si="137">IFERROR(SUM(L819,M819),"")</f>
        <v>0</v>
      </c>
    </row>
    <row r="820" spans="1:14" x14ac:dyDescent="0.2">
      <c r="B820" s="97"/>
      <c r="C820" s="97"/>
      <c r="D820" s="97"/>
      <c r="E820" s="97"/>
      <c r="F820" s="97"/>
      <c r="G820" s="97"/>
      <c r="H820" s="85" t="s">
        <v>55</v>
      </c>
      <c r="I820" s="86">
        <f>IFERROR(I819*I813,"")</f>
        <v>0</v>
      </c>
      <c r="J820" s="86" t="str">
        <f t="shared" ref="J820:K820" si="138">IFERROR(J819*J813,"")</f>
        <v/>
      </c>
      <c r="K820" s="86" t="str">
        <f t="shared" si="138"/>
        <v/>
      </c>
      <c r="L820" s="86">
        <f t="shared" si="136"/>
        <v>0</v>
      </c>
      <c r="M820" s="86">
        <f t="shared" ref="M820" si="139">IFERROR(M819*M813,"")</f>
        <v>0</v>
      </c>
      <c r="N820" s="86">
        <f>IFERROR(SUM(L820,M820),"")</f>
        <v>0</v>
      </c>
    </row>
    <row r="821" spans="1:14" x14ac:dyDescent="0.2">
      <c r="B821" s="97"/>
      <c r="C821" s="97"/>
      <c r="D821" s="97"/>
      <c r="E821" s="97"/>
      <c r="F821" s="97"/>
      <c r="G821" s="97"/>
      <c r="H821" s="87" t="s">
        <v>19</v>
      </c>
      <c r="I821" s="104">
        <v>0.6</v>
      </c>
      <c r="J821" s="104">
        <v>4.6900000000000004</v>
      </c>
      <c r="K821" s="104">
        <v>0.92</v>
      </c>
      <c r="L821" s="84">
        <f t="shared" si="136"/>
        <v>6.21</v>
      </c>
      <c r="M821" s="104">
        <v>6.84</v>
      </c>
      <c r="N821" s="84">
        <f t="shared" ref="N821" si="140">IFERROR(SUM(L821,M821),"")</f>
        <v>13.05</v>
      </c>
    </row>
    <row r="822" spans="1:14" x14ac:dyDescent="0.2">
      <c r="B822" s="97"/>
      <c r="C822" s="97"/>
      <c r="D822" s="97"/>
      <c r="E822" s="97"/>
      <c r="F822" s="97"/>
      <c r="G822" s="97"/>
      <c r="H822" s="85" t="s">
        <v>55</v>
      </c>
      <c r="I822" s="86">
        <f>IFERROR(I821*I814,"")</f>
        <v>40.770000000000003</v>
      </c>
      <c r="J822" s="86">
        <f>IFERROR(J821*J814,"")</f>
        <v>232.01430000000002</v>
      </c>
      <c r="K822" s="86">
        <f>IFERROR(K821*K814,"")</f>
        <v>23.257600000000004</v>
      </c>
      <c r="L822" s="86">
        <f t="shared" si="136"/>
        <v>296.04190000000006</v>
      </c>
      <c r="M822" s="86">
        <f>IFERROR(M821*M814,"")</f>
        <v>9.3024000000000004</v>
      </c>
      <c r="N822" s="86">
        <f>IFERROR(SUM(L822,M822),"")</f>
        <v>305.34430000000003</v>
      </c>
    </row>
    <row r="823" spans="1:14" x14ac:dyDescent="0.2">
      <c r="B823" s="97"/>
      <c r="C823" s="97"/>
      <c r="D823" s="97"/>
      <c r="E823" s="97"/>
      <c r="F823" s="97"/>
      <c r="G823" s="97"/>
      <c r="H823" s="87" t="s">
        <v>18</v>
      </c>
      <c r="I823" s="104">
        <v>5.99</v>
      </c>
      <c r="J823" s="104">
        <v>100.76</v>
      </c>
      <c r="K823" s="104">
        <v>1.29</v>
      </c>
      <c r="L823" s="84">
        <f t="shared" si="136"/>
        <v>108.04</v>
      </c>
      <c r="M823" s="104">
        <v>90.45</v>
      </c>
      <c r="N823" s="84">
        <f t="shared" ref="N823" si="141">IFERROR(SUM(L823,M823),"")</f>
        <v>198.49</v>
      </c>
    </row>
    <row r="824" spans="1:14" x14ac:dyDescent="0.2">
      <c r="B824" s="97"/>
      <c r="C824" s="97"/>
      <c r="D824" s="97"/>
      <c r="E824" s="97"/>
      <c r="F824" s="97"/>
      <c r="G824" s="97"/>
      <c r="H824" s="85" t="s">
        <v>55</v>
      </c>
      <c r="I824" s="86">
        <f>IFERROR(I823*I815,"")</f>
        <v>130.2226</v>
      </c>
      <c r="J824" s="86">
        <f>IFERROR(J823*J815,"")</f>
        <v>1670.6007999999999</v>
      </c>
      <c r="K824" s="86">
        <f>IFERROR(K823*K815,"")</f>
        <v>10.874700000000001</v>
      </c>
      <c r="L824" s="86">
        <f t="shared" si="136"/>
        <v>1811.6981000000001</v>
      </c>
      <c r="M824" s="86">
        <f>IFERROR(M823*M815,"")</f>
        <v>48.843000000000004</v>
      </c>
      <c r="N824" s="86">
        <f>IFERROR(SUM(L824,M824),"")</f>
        <v>1860.5411000000001</v>
      </c>
    </row>
    <row r="825" spans="1:14" x14ac:dyDescent="0.2">
      <c r="B825" s="97"/>
      <c r="C825" s="97"/>
      <c r="D825" s="97"/>
      <c r="E825" s="97"/>
      <c r="F825" s="97"/>
      <c r="G825" s="97"/>
      <c r="H825" s="87" t="s">
        <v>143</v>
      </c>
      <c r="I825" s="104"/>
      <c r="J825" s="104"/>
      <c r="K825" s="104"/>
      <c r="L825" s="84">
        <f t="shared" si="136"/>
        <v>0</v>
      </c>
      <c r="M825" s="104"/>
      <c r="N825" s="84">
        <f t="shared" ref="N825" si="142">IFERROR(SUM(L825,M825),"")</f>
        <v>0</v>
      </c>
    </row>
    <row r="826" spans="1:14" x14ac:dyDescent="0.2">
      <c r="B826" s="97"/>
      <c r="C826" s="97"/>
      <c r="D826" s="97"/>
      <c r="E826" s="97"/>
      <c r="F826" s="97"/>
      <c r="G826" s="97"/>
      <c r="H826" s="85" t="s">
        <v>55</v>
      </c>
      <c r="I826" s="86">
        <f>IFERROR(I825*I816,"")</f>
        <v>0</v>
      </c>
      <c r="J826" s="86">
        <f>IFERROR(J825*J816,"")</f>
        <v>0</v>
      </c>
      <c r="K826" s="86">
        <f>IFERROR(K825*K816,"")</f>
        <v>0</v>
      </c>
      <c r="L826" s="86">
        <f t="shared" si="136"/>
        <v>0</v>
      </c>
      <c r="M826" s="86">
        <f>IFERROR(M825*M816,"")</f>
        <v>0</v>
      </c>
      <c r="N826" s="86">
        <f>IFERROR(SUM(L826,M826),"")</f>
        <v>0</v>
      </c>
    </row>
    <row r="827" spans="1:14" x14ac:dyDescent="0.2">
      <c r="B827" s="97"/>
      <c r="C827" s="97"/>
      <c r="D827" s="97"/>
      <c r="E827" s="97"/>
      <c r="F827" s="97"/>
      <c r="G827" s="97"/>
      <c r="H827" s="88" t="s">
        <v>56</v>
      </c>
      <c r="I827" s="89">
        <f ca="1">SUM(I817:OFFSET(I827,-1,0))-I828</f>
        <v>9.1800000000000068</v>
      </c>
      <c r="J827" s="89">
        <f ca="1">SUM(J817:OFFSET(J827,-1,0))-J828</f>
        <v>122.5</v>
      </c>
      <c r="K827" s="89">
        <f ca="1">SUM(K817:OFFSET(K827,-1,0))-K828</f>
        <v>5.2399999999999807</v>
      </c>
      <c r="L827" s="89">
        <f t="shared" ca="1" si="136"/>
        <v>136.91999999999999</v>
      </c>
      <c r="M827" s="89">
        <f ca="1">SUM(M817:OFFSET(M827,-1,0))-M828</f>
        <v>114.83000000000004</v>
      </c>
      <c r="N827" s="89">
        <f t="shared" ref="N827" ca="1" si="143">IFERROR(SUM(L827,M827),"")</f>
        <v>251.75000000000003</v>
      </c>
    </row>
    <row r="828" spans="1:14" x14ac:dyDescent="0.2">
      <c r="B828" s="97"/>
      <c r="C828" s="97"/>
      <c r="D828" s="97"/>
      <c r="E828" s="97"/>
      <c r="F828" s="97"/>
      <c r="G828" s="97"/>
      <c r="H828" s="88" t="s">
        <v>71</v>
      </c>
      <c r="I828" s="89">
        <f>SUMIF(H817:H826,"стоимость",I817:I826)</f>
        <v>467.36629999999997</v>
      </c>
      <c r="J828" s="89">
        <f>SUMIF(H817:H826,"стоимость",J817:J826)</f>
        <v>3292.8721</v>
      </c>
      <c r="K828" s="89">
        <f>SUMIF(H817:H826,"стоимость",K817:K826)</f>
        <v>159.30159999999998</v>
      </c>
      <c r="L828" s="89">
        <f t="shared" si="136"/>
        <v>3919.54</v>
      </c>
      <c r="M828" s="89">
        <f>SUMIF(H817:H826,"стоимость",M817:M826)</f>
        <v>172.50619999999998</v>
      </c>
      <c r="N828" s="89">
        <f>IFERROR(SUM(L828,M828),"")</f>
        <v>4092.0461999999998</v>
      </c>
    </row>
    <row r="829" spans="1:14" x14ac:dyDescent="0.2">
      <c r="B829" s="105"/>
      <c r="C829" s="105"/>
      <c r="D829" s="105"/>
      <c r="E829" s="105"/>
      <c r="F829" s="105"/>
      <c r="G829" s="106"/>
      <c r="H829" s="90"/>
      <c r="I829" s="90"/>
      <c r="J829" s="90"/>
      <c r="K829" s="90"/>
      <c r="L829" s="91"/>
      <c r="M829" s="90"/>
      <c r="N829" s="90"/>
    </row>
    <row r="830" spans="1:14" x14ac:dyDescent="0.2">
      <c r="B830" s="141" t="s">
        <v>57</v>
      </c>
      <c r="C830" s="141"/>
      <c r="D830" s="141"/>
      <c r="E830" s="141"/>
      <c r="F830" s="113"/>
      <c r="G830" s="82"/>
      <c r="H830" s="82"/>
      <c r="I830" s="82"/>
      <c r="J830" s="90"/>
      <c r="K830" s="90"/>
      <c r="L830" s="91"/>
      <c r="M830" s="90"/>
      <c r="N830" s="90"/>
    </row>
    <row r="831" spans="1:14" x14ac:dyDescent="0.2">
      <c r="A831" s="2"/>
      <c r="B831" s="130" t="s">
        <v>102</v>
      </c>
      <c r="C831" s="130"/>
      <c r="D831" s="130"/>
      <c r="E831" s="130"/>
      <c r="F831" s="130"/>
      <c r="G831" s="130"/>
      <c r="H831" s="130"/>
      <c r="I831" s="130"/>
      <c r="J831" s="90"/>
      <c r="K831" s="90"/>
      <c r="L831" s="91"/>
      <c r="M831" s="90"/>
      <c r="N831" s="90"/>
    </row>
    <row r="832" spans="1:14" x14ac:dyDescent="0.2">
      <c r="B832" s="130" t="s">
        <v>58</v>
      </c>
      <c r="C832" s="130"/>
      <c r="D832" s="130"/>
      <c r="E832" s="130"/>
      <c r="F832" s="130"/>
      <c r="G832" s="130"/>
      <c r="H832" s="130"/>
      <c r="I832" s="130"/>
      <c r="J832" s="90"/>
      <c r="K832" s="90"/>
      <c r="L832" s="91"/>
      <c r="M832" s="90"/>
      <c r="N832" s="90"/>
    </row>
    <row r="833" spans="2:14" x14ac:dyDescent="0.2">
      <c r="B833" s="130" t="s">
        <v>59</v>
      </c>
      <c r="C833" s="130"/>
      <c r="D833" s="130"/>
      <c r="E833" s="130"/>
      <c r="F833" s="130"/>
      <c r="G833" s="130"/>
      <c r="H833" s="130"/>
      <c r="I833" s="130"/>
      <c r="J833" s="90"/>
      <c r="K833" s="90"/>
      <c r="L833" s="91"/>
      <c r="M833" s="90"/>
      <c r="N833" s="90"/>
    </row>
    <row r="834" spans="2:14" x14ac:dyDescent="0.2">
      <c r="B834" s="130" t="s">
        <v>60</v>
      </c>
      <c r="C834" s="130"/>
      <c r="D834" s="130"/>
      <c r="E834" s="130"/>
      <c r="F834" s="130"/>
      <c r="G834" s="130"/>
      <c r="H834" s="130"/>
      <c r="I834" s="130"/>
      <c r="J834" s="90"/>
      <c r="K834" s="90"/>
      <c r="L834" s="91"/>
      <c r="M834" s="90"/>
      <c r="N834" s="90"/>
    </row>
    <row r="835" spans="2:14" x14ac:dyDescent="0.2">
      <c r="B835" s="130" t="s">
        <v>61</v>
      </c>
      <c r="C835" s="130"/>
      <c r="D835" s="130"/>
      <c r="E835" s="130"/>
      <c r="F835" s="130"/>
      <c r="G835" s="130"/>
      <c r="H835" s="130"/>
      <c r="I835" s="130"/>
      <c r="J835" s="82"/>
      <c r="K835" s="82"/>
      <c r="L835" s="82"/>
      <c r="M835" s="82"/>
      <c r="N835" s="82"/>
    </row>
    <row r="836" spans="2:14" x14ac:dyDescent="0.2">
      <c r="B836" s="130" t="s">
        <v>62</v>
      </c>
      <c r="C836" s="130"/>
      <c r="D836" s="130"/>
      <c r="E836" s="130"/>
      <c r="F836" s="130"/>
      <c r="G836" s="130"/>
      <c r="H836" s="130"/>
      <c r="I836" s="130"/>
      <c r="J836" s="82"/>
      <c r="K836" s="82"/>
      <c r="L836" s="82"/>
      <c r="M836" s="82"/>
      <c r="N836" s="82"/>
    </row>
    <row r="837" spans="2:14" x14ac:dyDescent="0.2">
      <c r="B837" s="130" t="s">
        <v>63</v>
      </c>
      <c r="C837" s="130"/>
      <c r="D837" s="130"/>
      <c r="E837" s="130"/>
      <c r="F837" s="130"/>
      <c r="G837" s="130"/>
      <c r="H837" s="130"/>
      <c r="I837" s="130"/>
      <c r="J837" s="82"/>
      <c r="K837" s="82"/>
      <c r="L837" s="82"/>
      <c r="M837" s="82"/>
      <c r="N837" s="82"/>
    </row>
    <row r="838" spans="2:14" x14ac:dyDescent="0.2">
      <c r="B838" s="130" t="s">
        <v>64</v>
      </c>
      <c r="C838" s="130"/>
      <c r="D838" s="130"/>
      <c r="E838" s="130"/>
      <c r="F838" s="130"/>
      <c r="G838" s="130"/>
      <c r="H838" s="130"/>
      <c r="I838" s="130"/>
      <c r="J838" s="82"/>
      <c r="K838" s="82"/>
      <c r="L838" s="82"/>
      <c r="M838" s="82"/>
      <c r="N838" s="82"/>
    </row>
    <row r="839" spans="2:14" x14ac:dyDescent="0.2">
      <c r="B839" s="112"/>
      <c r="C839" s="112"/>
      <c r="D839" s="112"/>
      <c r="E839" s="112"/>
      <c r="F839" s="112"/>
      <c r="G839" s="112"/>
      <c r="H839" s="112"/>
      <c r="I839" s="112"/>
      <c r="J839" s="82"/>
      <c r="K839" s="82"/>
      <c r="L839" s="82"/>
      <c r="M839" s="82"/>
      <c r="N839" s="82"/>
    </row>
    <row r="840" spans="2:14" x14ac:dyDescent="0.2">
      <c r="B840" s="82" t="s">
        <v>65</v>
      </c>
      <c r="C840" s="82"/>
      <c r="D840" s="82"/>
      <c r="E840" s="82"/>
      <c r="F840" s="82"/>
      <c r="G840" s="82"/>
      <c r="H840" s="82"/>
      <c r="I840" s="82"/>
      <c r="J840" s="82" t="s">
        <v>66</v>
      </c>
      <c r="K840" s="82"/>
      <c r="L840" s="82"/>
      <c r="M840" s="82"/>
      <c r="N840" s="82"/>
    </row>
    <row r="841" spans="2:14" x14ac:dyDescent="0.2">
      <c r="B841" s="109" t="s">
        <v>101</v>
      </c>
      <c r="C841" s="109"/>
      <c r="D841" s="82"/>
      <c r="E841" s="82"/>
      <c r="F841" s="82"/>
      <c r="G841" s="82"/>
      <c r="H841" s="82"/>
      <c r="I841" s="82"/>
      <c r="J841" s="109"/>
      <c r="K841" s="109"/>
      <c r="L841" s="109"/>
      <c r="M841" s="82"/>
      <c r="N841" s="82"/>
    </row>
    <row r="842" spans="2:14" x14ac:dyDescent="0.2">
      <c r="B842" s="93" t="s">
        <v>67</v>
      </c>
      <c r="C842" s="82"/>
      <c r="D842" s="82"/>
      <c r="E842" s="82"/>
      <c r="F842" s="82"/>
      <c r="G842" s="82"/>
      <c r="H842" s="82"/>
      <c r="I842" s="82"/>
      <c r="J842" s="82" t="s">
        <v>67</v>
      </c>
      <c r="K842" s="82"/>
      <c r="L842" s="82"/>
      <c r="M842" s="82"/>
      <c r="N842" s="82"/>
    </row>
    <row r="843" spans="2:14" x14ac:dyDescent="0.2">
      <c r="B843" s="82"/>
      <c r="C843" s="82"/>
      <c r="D843" s="82"/>
      <c r="E843" s="82"/>
      <c r="F843" s="82"/>
      <c r="G843" s="82"/>
      <c r="H843" s="82"/>
      <c r="I843" s="82"/>
      <c r="J843" s="82"/>
      <c r="K843" s="82"/>
      <c r="L843" s="82"/>
      <c r="M843" s="82"/>
      <c r="N843" s="82"/>
    </row>
    <row r="844" spans="2:14" x14ac:dyDescent="0.2">
      <c r="B844" s="109"/>
      <c r="C844" s="109"/>
      <c r="D844" s="82"/>
      <c r="E844" s="82"/>
      <c r="F844" s="82"/>
      <c r="G844" s="82"/>
      <c r="H844" s="82"/>
      <c r="I844" s="82"/>
      <c r="J844" s="109"/>
      <c r="K844" s="109"/>
      <c r="L844" s="109"/>
      <c r="M844" s="82"/>
      <c r="N844" s="82"/>
    </row>
    <row r="845" spans="2:14" x14ac:dyDescent="0.2">
      <c r="B845" s="94" t="s">
        <v>68</v>
      </c>
      <c r="C845" s="82"/>
      <c r="D845" s="82"/>
      <c r="E845" s="82"/>
      <c r="F845" s="82"/>
      <c r="G845" s="82"/>
      <c r="H845" s="82"/>
      <c r="I845" s="82"/>
      <c r="J845" s="151" t="s">
        <v>68</v>
      </c>
      <c r="K845" s="151"/>
      <c r="L845" s="151"/>
      <c r="M845" s="82"/>
      <c r="N845" s="82"/>
    </row>
    <row r="846" spans="2:14" x14ac:dyDescent="0.2">
      <c r="B846" s="82"/>
      <c r="C846" s="82"/>
      <c r="D846" s="82"/>
      <c r="E846" s="82"/>
      <c r="F846" s="82"/>
      <c r="G846" s="82"/>
      <c r="H846" s="82"/>
      <c r="I846" s="82"/>
      <c r="J846" s="82"/>
      <c r="K846" s="82"/>
      <c r="L846" s="82"/>
      <c r="M846" s="82"/>
      <c r="N846" s="82"/>
    </row>
    <row r="847" spans="2:14" x14ac:dyDescent="0.2">
      <c r="B847" s="112" t="s">
        <v>69</v>
      </c>
      <c r="C847" s="82"/>
      <c r="D847" s="82"/>
      <c r="E847" s="82"/>
      <c r="F847" s="82"/>
      <c r="G847" s="82"/>
      <c r="H847" s="82"/>
      <c r="I847" s="82"/>
      <c r="J847" s="82" t="s">
        <v>69</v>
      </c>
      <c r="K847" s="82"/>
      <c r="L847" s="82"/>
      <c r="M847" s="82"/>
      <c r="N847" s="82"/>
    </row>
    <row r="850" spans="2:14" x14ac:dyDescent="0.2">
      <c r="B850" s="82"/>
      <c r="C850" s="82"/>
      <c r="D850" s="82"/>
      <c r="E850" s="82"/>
      <c r="F850" s="82"/>
      <c r="G850" s="82"/>
      <c r="H850" s="82"/>
      <c r="I850" s="82"/>
      <c r="J850" s="82"/>
      <c r="K850" s="82"/>
      <c r="M850" s="82"/>
      <c r="N850" s="115" t="s">
        <v>34</v>
      </c>
    </row>
    <row r="851" spans="2:14" x14ac:dyDescent="0.2">
      <c r="B851" s="82"/>
      <c r="C851" s="82"/>
      <c r="D851" s="82"/>
      <c r="E851" s="82"/>
      <c r="F851" s="82"/>
      <c r="G851" s="82"/>
      <c r="H851" s="82"/>
      <c r="I851" s="82"/>
      <c r="J851" s="82"/>
      <c r="K851" s="82"/>
      <c r="M851" s="82"/>
      <c r="N851" s="115" t="s">
        <v>35</v>
      </c>
    </row>
    <row r="852" spans="2:14" x14ac:dyDescent="0.2">
      <c r="B852" s="82"/>
      <c r="C852" s="82"/>
      <c r="D852" s="82"/>
      <c r="E852" s="82"/>
      <c r="F852" s="82"/>
      <c r="G852" s="82"/>
      <c r="H852" s="82"/>
      <c r="I852" s="82"/>
      <c r="J852" s="82"/>
      <c r="K852" s="82"/>
      <c r="M852" s="82"/>
      <c r="N852" s="115" t="s">
        <v>36</v>
      </c>
    </row>
    <row r="853" spans="2:14" x14ac:dyDescent="0.2">
      <c r="B853" s="82"/>
      <c r="C853" s="82"/>
      <c r="D853" s="82"/>
      <c r="E853" s="82"/>
      <c r="F853" s="82"/>
      <c r="G853" s="82"/>
      <c r="H853" s="82"/>
      <c r="I853" s="82"/>
      <c r="J853" s="82"/>
      <c r="K853" s="82"/>
      <c r="L853" s="82"/>
      <c r="M853" s="82"/>
      <c r="N853" s="82"/>
    </row>
    <row r="854" spans="2:14" x14ac:dyDescent="0.2">
      <c r="B854" s="82"/>
      <c r="C854" s="131" t="s">
        <v>37</v>
      </c>
      <c r="D854" s="131"/>
      <c r="E854" s="131"/>
      <c r="F854" s="131"/>
      <c r="G854" s="131"/>
      <c r="H854" s="131"/>
      <c r="I854" s="131"/>
      <c r="J854" s="131"/>
      <c r="K854" s="131"/>
      <c r="L854" s="131"/>
      <c r="M854" s="82"/>
      <c r="N854" s="82"/>
    </row>
    <row r="855" spans="2:14" x14ac:dyDescent="0.2">
      <c r="B855" s="82"/>
      <c r="C855" s="131" t="s">
        <v>38</v>
      </c>
      <c r="D855" s="131"/>
      <c r="E855" s="131"/>
      <c r="F855" s="131"/>
      <c r="G855" s="131"/>
      <c r="H855" s="131"/>
      <c r="I855" s="131"/>
      <c r="J855" s="131"/>
      <c r="K855" s="131"/>
      <c r="L855" s="131"/>
      <c r="M855" s="82"/>
      <c r="N855" s="82"/>
    </row>
    <row r="856" spans="2:14" x14ac:dyDescent="0.2">
      <c r="B856" s="82" t="s">
        <v>39</v>
      </c>
      <c r="C856" s="114"/>
      <c r="D856" s="114"/>
      <c r="E856" s="114"/>
      <c r="F856" s="114"/>
      <c r="G856" s="114"/>
      <c r="H856" s="114"/>
      <c r="I856" s="114"/>
      <c r="J856" s="114"/>
      <c r="K856" s="114"/>
      <c r="L856" s="131" t="s">
        <v>40</v>
      </c>
      <c r="M856" s="131"/>
      <c r="N856" s="131"/>
    </row>
    <row r="857" spans="2:14" x14ac:dyDescent="0.2">
      <c r="B857" s="82"/>
      <c r="C857" s="114"/>
      <c r="D857" s="114"/>
      <c r="E857" s="114"/>
      <c r="F857" s="114"/>
      <c r="G857" s="114"/>
      <c r="H857" s="114"/>
      <c r="I857" s="114"/>
      <c r="J857" s="114"/>
      <c r="K857" s="114"/>
      <c r="L857" s="114"/>
      <c r="M857" s="114"/>
      <c r="N857" s="114"/>
    </row>
    <row r="858" spans="2:14" x14ac:dyDescent="0.2">
      <c r="B858" s="82" t="s">
        <v>41</v>
      </c>
      <c r="C858" s="114"/>
      <c r="D858" s="114"/>
      <c r="E858" s="114"/>
      <c r="F858" s="114"/>
      <c r="G858" s="114"/>
      <c r="H858" s="114"/>
      <c r="I858" s="114"/>
      <c r="J858" s="114"/>
      <c r="K858" s="114"/>
      <c r="L858" s="114"/>
      <c r="M858" s="114"/>
      <c r="N858" s="114"/>
    </row>
    <row r="859" spans="2:14" x14ac:dyDescent="0.2">
      <c r="B859" s="82" t="s">
        <v>42</v>
      </c>
      <c r="C859" s="114"/>
      <c r="D859" s="114"/>
      <c r="E859" s="114"/>
      <c r="F859" s="114"/>
      <c r="G859" s="114"/>
      <c r="H859" s="114"/>
      <c r="I859" s="114"/>
      <c r="J859" s="114"/>
      <c r="K859" s="114"/>
      <c r="L859" s="114"/>
      <c r="M859" s="114"/>
      <c r="N859" s="114"/>
    </row>
    <row r="860" spans="2:14" x14ac:dyDescent="0.2">
      <c r="B860" s="82" t="s">
        <v>148</v>
      </c>
      <c r="C860" s="114"/>
      <c r="D860" s="114"/>
      <c r="E860" s="114"/>
      <c r="F860" s="114"/>
      <c r="G860" s="114"/>
      <c r="H860" s="114"/>
      <c r="I860" s="114"/>
      <c r="J860" s="114"/>
      <c r="K860" s="114"/>
      <c r="L860" s="114"/>
      <c r="M860" s="114"/>
      <c r="N860" s="114"/>
    </row>
    <row r="861" spans="2:14" x14ac:dyDescent="0.2">
      <c r="B861" s="82"/>
      <c r="C861" s="114"/>
      <c r="D861" s="114"/>
      <c r="E861" s="114"/>
      <c r="F861" s="114"/>
      <c r="G861" s="114"/>
      <c r="H861" s="114"/>
      <c r="I861" s="114"/>
      <c r="J861" s="114"/>
      <c r="K861" s="114"/>
      <c r="L861" s="114"/>
      <c r="M861" s="114"/>
      <c r="N861" s="114"/>
    </row>
    <row r="862" spans="2:14" x14ac:dyDescent="0.2">
      <c r="B862" s="82"/>
      <c r="C862" s="82"/>
      <c r="D862" s="82"/>
      <c r="E862" s="82"/>
      <c r="F862" s="82"/>
      <c r="G862" s="82"/>
      <c r="H862" s="82"/>
      <c r="I862" s="82"/>
      <c r="J862" s="82"/>
      <c r="K862" s="82"/>
      <c r="L862" s="82"/>
      <c r="M862" s="82"/>
      <c r="N862" s="82"/>
    </row>
    <row r="863" spans="2:14" x14ac:dyDescent="0.2">
      <c r="B863" s="132" t="s">
        <v>24</v>
      </c>
      <c r="C863" s="134" t="s">
        <v>43</v>
      </c>
      <c r="D863" s="136" t="s">
        <v>44</v>
      </c>
      <c r="E863" s="136" t="s">
        <v>45</v>
      </c>
      <c r="F863" s="136" t="s">
        <v>70</v>
      </c>
      <c r="G863" s="136" t="s">
        <v>46</v>
      </c>
      <c r="H863" s="136" t="s">
        <v>8</v>
      </c>
      <c r="I863" s="137" t="s">
        <v>47</v>
      </c>
      <c r="J863" s="137"/>
      <c r="K863" s="137"/>
      <c r="L863" s="137"/>
      <c r="M863" s="138" t="s">
        <v>48</v>
      </c>
      <c r="N863" s="139" t="s">
        <v>49</v>
      </c>
    </row>
    <row r="864" spans="2:14" x14ac:dyDescent="0.2">
      <c r="B864" s="133"/>
      <c r="C864" s="135"/>
      <c r="D864" s="136"/>
      <c r="E864" s="136"/>
      <c r="F864" s="136"/>
      <c r="G864" s="136"/>
      <c r="H864" s="136"/>
      <c r="I864" s="97" t="s">
        <v>50</v>
      </c>
      <c r="J864" s="97" t="s">
        <v>51</v>
      </c>
      <c r="K864" s="97" t="s">
        <v>52</v>
      </c>
      <c r="L864" s="97" t="s">
        <v>53</v>
      </c>
      <c r="M864" s="138"/>
      <c r="N864" s="140"/>
    </row>
    <row r="865" spans="2:14" x14ac:dyDescent="0.2">
      <c r="B865" s="142" t="s">
        <v>147</v>
      </c>
      <c r="C865" s="143"/>
      <c r="D865" s="143"/>
      <c r="E865" s="143"/>
      <c r="F865" s="143"/>
      <c r="G865" s="144"/>
      <c r="H865" s="98" t="s">
        <v>17</v>
      </c>
      <c r="I865" s="99">
        <v>114.43</v>
      </c>
      <c r="J865" s="99">
        <v>81.540000000000006</v>
      </c>
      <c r="K865" s="99">
        <v>41.31</v>
      </c>
      <c r="L865" s="99"/>
      <c r="M865" s="99">
        <v>6.52</v>
      </c>
      <c r="N865" s="99"/>
    </row>
    <row r="866" spans="2:14" x14ac:dyDescent="0.2">
      <c r="B866" s="145"/>
      <c r="C866" s="146"/>
      <c r="D866" s="146"/>
      <c r="E866" s="146"/>
      <c r="F866" s="146"/>
      <c r="G866" s="147"/>
      <c r="H866" s="98" t="s">
        <v>22</v>
      </c>
      <c r="I866" s="99">
        <v>855.9</v>
      </c>
      <c r="J866" s="99">
        <v>611.54999999999995</v>
      </c>
      <c r="K866" s="99">
        <v>307.68</v>
      </c>
      <c r="L866" s="99"/>
      <c r="M866" s="99">
        <v>26.64</v>
      </c>
      <c r="N866" s="99"/>
    </row>
    <row r="867" spans="2:14" x14ac:dyDescent="0.2">
      <c r="B867" s="145"/>
      <c r="C867" s="146"/>
      <c r="D867" s="146"/>
      <c r="E867" s="146"/>
      <c r="F867" s="146"/>
      <c r="G867" s="147"/>
      <c r="H867" s="98" t="s">
        <v>19</v>
      </c>
      <c r="I867" s="99">
        <v>67.95</v>
      </c>
      <c r="J867" s="99">
        <v>49.47</v>
      </c>
      <c r="K867" s="99">
        <v>25.28</v>
      </c>
      <c r="L867" s="99"/>
      <c r="M867" s="99">
        <v>1.36</v>
      </c>
      <c r="N867" s="99"/>
    </row>
    <row r="868" spans="2:14" x14ac:dyDescent="0.2">
      <c r="B868" s="145"/>
      <c r="C868" s="146"/>
      <c r="D868" s="146"/>
      <c r="E868" s="146"/>
      <c r="F868" s="146"/>
      <c r="G868" s="147"/>
      <c r="H868" s="98" t="s">
        <v>18</v>
      </c>
      <c r="I868" s="99">
        <v>21.74</v>
      </c>
      <c r="J868" s="99">
        <v>16.579999999999998</v>
      </c>
      <c r="K868" s="99">
        <v>8.43</v>
      </c>
      <c r="L868" s="99"/>
      <c r="M868" s="99">
        <v>0.54</v>
      </c>
      <c r="N868" s="99"/>
    </row>
    <row r="869" spans="2:14" x14ac:dyDescent="0.2">
      <c r="B869" s="148"/>
      <c r="C869" s="149"/>
      <c r="D869" s="149"/>
      <c r="E869" s="149"/>
      <c r="F869" s="149"/>
      <c r="G869" s="150"/>
      <c r="H869" s="98" t="s">
        <v>143</v>
      </c>
      <c r="I869" s="99">
        <v>206.02</v>
      </c>
      <c r="J869" s="99">
        <v>146.77000000000001</v>
      </c>
      <c r="K869" s="99">
        <v>73.66</v>
      </c>
      <c r="L869" s="99"/>
      <c r="M869" s="99">
        <v>6.25</v>
      </c>
      <c r="N869" s="99"/>
    </row>
    <row r="870" spans="2:14" x14ac:dyDescent="0.2">
      <c r="B870" s="100" t="s">
        <v>141</v>
      </c>
      <c r="C870" s="97" t="s">
        <v>54</v>
      </c>
      <c r="D870" s="100">
        <v>69</v>
      </c>
      <c r="E870" s="100">
        <v>39</v>
      </c>
      <c r="F870" s="100">
        <v>2</v>
      </c>
      <c r="G870" s="101">
        <v>3.5</v>
      </c>
      <c r="H870" s="102" t="s">
        <v>17</v>
      </c>
      <c r="I870" s="103">
        <v>26.86</v>
      </c>
      <c r="J870" s="103">
        <v>68</v>
      </c>
      <c r="K870" s="103">
        <v>3.85</v>
      </c>
      <c r="L870" s="84">
        <f>IFERROR(SUM(I870,J870,K870),"")</f>
        <v>98.71</v>
      </c>
      <c r="M870" s="104">
        <v>146.66999999999999</v>
      </c>
      <c r="N870" s="84">
        <f>IFERROR(SUM(L870,M870),"")</f>
        <v>245.38</v>
      </c>
    </row>
    <row r="871" spans="2:14" x14ac:dyDescent="0.2">
      <c r="B871" s="97"/>
      <c r="C871" s="97"/>
      <c r="D871" s="97"/>
      <c r="E871" s="97"/>
      <c r="F871" s="97"/>
      <c r="G871" s="97"/>
      <c r="H871" s="85" t="s">
        <v>55</v>
      </c>
      <c r="I871" s="86">
        <f>IFERROR(I870*I865,"")</f>
        <v>3073.5898000000002</v>
      </c>
      <c r="J871" s="86">
        <f t="shared" ref="J871:K871" si="144">IFERROR(J870*J865,"")</f>
        <v>5544.72</v>
      </c>
      <c r="K871" s="86">
        <f t="shared" si="144"/>
        <v>159.04350000000002</v>
      </c>
      <c r="L871" s="86">
        <f>IFERROR(SUM(I871,J871,K871),"")</f>
        <v>8777.3533000000007</v>
      </c>
      <c r="M871" s="86">
        <f>IFERROR(M870*M865,"")</f>
        <v>956.28839999999991</v>
      </c>
      <c r="N871" s="86">
        <f>IFERROR(SUM(L871,M871),"")</f>
        <v>9733.6417000000001</v>
      </c>
    </row>
    <row r="872" spans="2:14" x14ac:dyDescent="0.2">
      <c r="B872" s="97"/>
      <c r="C872" s="97"/>
      <c r="D872" s="97"/>
      <c r="E872" s="97"/>
      <c r="F872" s="97"/>
      <c r="G872" s="97"/>
      <c r="H872" s="102" t="s">
        <v>22</v>
      </c>
      <c r="I872" s="103"/>
      <c r="J872" s="103" t="str">
        <f>IFERROR(INDEX(Извещение!$J$7:$T$29,MATCH(CONCATENATE(РАСЧЕТ!B870,"/",РАСЧЕТ!D870,"/",РАСЧЕТ!E870,"/",F870,"/",H872),Извещение!#REF!,0),3),"")</f>
        <v/>
      </c>
      <c r="K872" s="103" t="str">
        <f>IFERROR(INDEX(Извещение!$J$7:$T$29,MATCH(CONCATENATE(РАСЧЕТ!B870,"/",РАСЧЕТ!D870,"/",РАСЧЕТ!E870,"/",F870,"/",H872),Извещение!#REF!,0),4),"")</f>
        <v/>
      </c>
      <c r="L872" s="84">
        <f t="shared" ref="L872:L881" si="145">IFERROR(SUM(I872,J872,K872),"")</f>
        <v>0</v>
      </c>
      <c r="M872" s="104"/>
      <c r="N872" s="84">
        <f t="shared" ref="N872" si="146">IFERROR(SUM(L872,M872),"")</f>
        <v>0</v>
      </c>
    </row>
    <row r="873" spans="2:14" x14ac:dyDescent="0.2">
      <c r="B873" s="97"/>
      <c r="C873" s="97"/>
      <c r="D873" s="97"/>
      <c r="E873" s="97"/>
      <c r="F873" s="97"/>
      <c r="G873" s="97"/>
      <c r="H873" s="85" t="s">
        <v>55</v>
      </c>
      <c r="I873" s="86">
        <f>IFERROR(I872*I866,"")</f>
        <v>0</v>
      </c>
      <c r="J873" s="86" t="str">
        <f t="shared" ref="J873:K873" si="147">IFERROR(J872*J866,"")</f>
        <v/>
      </c>
      <c r="K873" s="86" t="str">
        <f t="shared" si="147"/>
        <v/>
      </c>
      <c r="L873" s="86">
        <f t="shared" si="145"/>
        <v>0</v>
      </c>
      <c r="M873" s="86">
        <f t="shared" ref="M873" si="148">IFERROR(M872*M866,"")</f>
        <v>0</v>
      </c>
      <c r="N873" s="86">
        <f>IFERROR(SUM(L873,M873),"")</f>
        <v>0</v>
      </c>
    </row>
    <row r="874" spans="2:14" x14ac:dyDescent="0.2">
      <c r="B874" s="97"/>
      <c r="C874" s="97"/>
      <c r="D874" s="97"/>
      <c r="E874" s="97"/>
      <c r="F874" s="97"/>
      <c r="G874" s="97"/>
      <c r="H874" s="87" t="s">
        <v>19</v>
      </c>
      <c r="I874" s="104"/>
      <c r="J874" s="104"/>
      <c r="K874" s="104"/>
      <c r="L874" s="84">
        <f t="shared" si="145"/>
        <v>0</v>
      </c>
      <c r="M874" s="104"/>
      <c r="N874" s="84">
        <f t="shared" ref="N874" si="149">IFERROR(SUM(L874,M874),"")</f>
        <v>0</v>
      </c>
    </row>
    <row r="875" spans="2:14" x14ac:dyDescent="0.2">
      <c r="B875" s="97"/>
      <c r="C875" s="97"/>
      <c r="D875" s="97"/>
      <c r="E875" s="97"/>
      <c r="F875" s="97"/>
      <c r="G875" s="97"/>
      <c r="H875" s="85" t="s">
        <v>55</v>
      </c>
      <c r="I875" s="86">
        <f>IFERROR(I874*I867,"")</f>
        <v>0</v>
      </c>
      <c r="J875" s="86">
        <f>IFERROR(J874*J867,"")</f>
        <v>0</v>
      </c>
      <c r="K875" s="86">
        <f>IFERROR(K874*K867,"")</f>
        <v>0</v>
      </c>
      <c r="L875" s="86">
        <f t="shared" si="145"/>
        <v>0</v>
      </c>
      <c r="M875" s="86">
        <f>IFERROR(M874*M867,"")</f>
        <v>0</v>
      </c>
      <c r="N875" s="86">
        <f>IFERROR(SUM(L875,M875),"")</f>
        <v>0</v>
      </c>
    </row>
    <row r="876" spans="2:14" x14ac:dyDescent="0.2">
      <c r="B876" s="97"/>
      <c r="C876" s="97"/>
      <c r="D876" s="97"/>
      <c r="E876" s="97"/>
      <c r="F876" s="97"/>
      <c r="G876" s="97"/>
      <c r="H876" s="87" t="s">
        <v>18</v>
      </c>
      <c r="I876" s="104">
        <v>87.22</v>
      </c>
      <c r="J876" s="104">
        <v>116.18</v>
      </c>
      <c r="K876" s="104">
        <v>1.04</v>
      </c>
      <c r="L876" s="84">
        <f t="shared" si="145"/>
        <v>204.44</v>
      </c>
      <c r="M876" s="104">
        <v>189.13</v>
      </c>
      <c r="N876" s="84">
        <f t="shared" ref="N876" si="150">IFERROR(SUM(L876,M876),"")</f>
        <v>393.57</v>
      </c>
    </row>
    <row r="877" spans="2:14" x14ac:dyDescent="0.2">
      <c r="B877" s="97"/>
      <c r="C877" s="97"/>
      <c r="D877" s="97"/>
      <c r="E877" s="97"/>
      <c r="F877" s="97"/>
      <c r="G877" s="97"/>
      <c r="H877" s="85" t="s">
        <v>55</v>
      </c>
      <c r="I877" s="86">
        <f>IFERROR(I876*I868,"")</f>
        <v>1896.1627999999998</v>
      </c>
      <c r="J877" s="86">
        <f>IFERROR(J876*J868,"")</f>
        <v>1926.2644</v>
      </c>
      <c r="K877" s="86">
        <f>IFERROR(K876*K868,"")</f>
        <v>8.7672000000000008</v>
      </c>
      <c r="L877" s="86">
        <f t="shared" si="145"/>
        <v>3831.1943999999999</v>
      </c>
      <c r="M877" s="86">
        <f>IFERROR(M876*M868,"")</f>
        <v>102.1302</v>
      </c>
      <c r="N877" s="86">
        <f>IFERROR(SUM(L877,M877),"")</f>
        <v>3933.3245999999999</v>
      </c>
    </row>
    <row r="878" spans="2:14" x14ac:dyDescent="0.2">
      <c r="B878" s="97"/>
      <c r="C878" s="97"/>
      <c r="D878" s="97"/>
      <c r="E878" s="97"/>
      <c r="F878" s="97"/>
      <c r="G878" s="97"/>
      <c r="H878" s="87" t="s">
        <v>143</v>
      </c>
      <c r="I878" s="104"/>
      <c r="J878" s="104"/>
      <c r="K878" s="104"/>
      <c r="L878" s="84">
        <f t="shared" si="145"/>
        <v>0</v>
      </c>
      <c r="M878" s="104"/>
      <c r="N878" s="84">
        <f t="shared" ref="N878" si="151">IFERROR(SUM(L878,M878),"")</f>
        <v>0</v>
      </c>
    </row>
    <row r="879" spans="2:14" x14ac:dyDescent="0.2">
      <c r="B879" s="97"/>
      <c r="C879" s="97"/>
      <c r="D879" s="97"/>
      <c r="E879" s="97"/>
      <c r="F879" s="97"/>
      <c r="G879" s="97"/>
      <c r="H879" s="85" t="s">
        <v>55</v>
      </c>
      <c r="I879" s="86">
        <f>IFERROR(I878*I869,"")</f>
        <v>0</v>
      </c>
      <c r="J879" s="86">
        <f>IFERROR(J878*J869,"")</f>
        <v>0</v>
      </c>
      <c r="K879" s="86">
        <f>IFERROR(K878*K869,"")</f>
        <v>0</v>
      </c>
      <c r="L879" s="86">
        <f t="shared" si="145"/>
        <v>0</v>
      </c>
      <c r="M879" s="86">
        <f>IFERROR(M878*M869,"")</f>
        <v>0</v>
      </c>
      <c r="N879" s="86">
        <f>IFERROR(SUM(L879,M879),"")</f>
        <v>0</v>
      </c>
    </row>
    <row r="880" spans="2:14" x14ac:dyDescent="0.2">
      <c r="B880" s="97"/>
      <c r="C880" s="97"/>
      <c r="D880" s="97"/>
      <c r="E880" s="97"/>
      <c r="F880" s="97"/>
      <c r="G880" s="97"/>
      <c r="H880" s="88" t="s">
        <v>56</v>
      </c>
      <c r="I880" s="89">
        <f ca="1">SUM(I870:OFFSET(I880,-1,0))-I881</f>
        <v>114.07999999999993</v>
      </c>
      <c r="J880" s="89">
        <f ca="1">SUM(J870:OFFSET(J880,-1,0))-J881</f>
        <v>184.18000000000029</v>
      </c>
      <c r="K880" s="89">
        <f ca="1">SUM(K870:OFFSET(K880,-1,0))-K881</f>
        <v>4.8899999999999864</v>
      </c>
      <c r="L880" s="89">
        <f t="shared" ca="1" si="145"/>
        <v>303.1500000000002</v>
      </c>
      <c r="M880" s="89">
        <f ca="1">SUM(M870:OFFSET(M880,-1,0))-M881</f>
        <v>335.80000000000018</v>
      </c>
      <c r="N880" s="89">
        <f t="shared" ref="N880" ca="1" si="152">IFERROR(SUM(L880,M880),"")</f>
        <v>638.95000000000039</v>
      </c>
    </row>
    <row r="881" spans="1:14" x14ac:dyDescent="0.2">
      <c r="B881" s="97"/>
      <c r="C881" s="97"/>
      <c r="D881" s="97"/>
      <c r="E881" s="97"/>
      <c r="F881" s="97"/>
      <c r="G881" s="97"/>
      <c r="H881" s="88" t="s">
        <v>71</v>
      </c>
      <c r="I881" s="89">
        <f>SUMIF(H870:H879,"стоимость",I870:I879)</f>
        <v>4969.7525999999998</v>
      </c>
      <c r="J881" s="89">
        <f>SUMIF(H870:H879,"стоимость",J870:J879)</f>
        <v>7470.9844000000003</v>
      </c>
      <c r="K881" s="89">
        <f>SUMIF(H870:H879,"стоимость",K870:K879)</f>
        <v>167.81070000000003</v>
      </c>
      <c r="L881" s="89">
        <f t="shared" si="145"/>
        <v>12608.547700000001</v>
      </c>
      <c r="M881" s="89">
        <f>SUMIF(H870:H879,"стоимость",M870:M879)</f>
        <v>1058.4186</v>
      </c>
      <c r="N881" s="89">
        <f>IFERROR(SUM(L881,M881),"")</f>
        <v>13666.9663</v>
      </c>
    </row>
    <row r="882" spans="1:14" x14ac:dyDescent="0.2">
      <c r="B882" s="105"/>
      <c r="C882" s="105"/>
      <c r="D882" s="105"/>
      <c r="E882" s="105"/>
      <c r="F882" s="105"/>
      <c r="G882" s="106"/>
      <c r="H882" s="90"/>
      <c r="I882" s="90"/>
      <c r="J882" s="90"/>
      <c r="K882" s="90"/>
      <c r="L882" s="91"/>
      <c r="M882" s="90"/>
      <c r="N882" s="90"/>
    </row>
    <row r="883" spans="1:14" x14ac:dyDescent="0.2">
      <c r="B883" s="141" t="s">
        <v>57</v>
      </c>
      <c r="C883" s="141"/>
      <c r="D883" s="141"/>
      <c r="E883" s="141"/>
      <c r="F883" s="113"/>
      <c r="G883" s="82"/>
      <c r="H883" s="82"/>
      <c r="I883" s="82"/>
      <c r="J883" s="90"/>
      <c r="K883" s="90"/>
      <c r="L883" s="91"/>
      <c r="M883" s="90"/>
      <c r="N883" s="90"/>
    </row>
    <row r="884" spans="1:14" x14ac:dyDescent="0.2">
      <c r="A884" s="2"/>
      <c r="B884" s="130" t="s">
        <v>102</v>
      </c>
      <c r="C884" s="130"/>
      <c r="D884" s="130"/>
      <c r="E884" s="130"/>
      <c r="F884" s="130"/>
      <c r="G884" s="130"/>
      <c r="H884" s="130"/>
      <c r="I884" s="130"/>
      <c r="J884" s="90"/>
      <c r="K884" s="90"/>
      <c r="L884" s="91"/>
      <c r="M884" s="90"/>
      <c r="N884" s="90"/>
    </row>
    <row r="885" spans="1:14" x14ac:dyDescent="0.2">
      <c r="B885" s="130" t="s">
        <v>58</v>
      </c>
      <c r="C885" s="130"/>
      <c r="D885" s="130"/>
      <c r="E885" s="130"/>
      <c r="F885" s="130"/>
      <c r="G885" s="130"/>
      <c r="H885" s="130"/>
      <c r="I885" s="130"/>
      <c r="J885" s="90"/>
      <c r="K885" s="90"/>
      <c r="L885" s="91"/>
      <c r="M885" s="90"/>
      <c r="N885" s="90"/>
    </row>
    <row r="886" spans="1:14" x14ac:dyDescent="0.2">
      <c r="B886" s="130" t="s">
        <v>59</v>
      </c>
      <c r="C886" s="130"/>
      <c r="D886" s="130"/>
      <c r="E886" s="130"/>
      <c r="F886" s="130"/>
      <c r="G886" s="130"/>
      <c r="H886" s="130"/>
      <c r="I886" s="130"/>
      <c r="J886" s="90"/>
      <c r="K886" s="90"/>
      <c r="L886" s="91"/>
      <c r="M886" s="90"/>
      <c r="N886" s="90"/>
    </row>
    <row r="887" spans="1:14" x14ac:dyDescent="0.2">
      <c r="B887" s="130" t="s">
        <v>60</v>
      </c>
      <c r="C887" s="130"/>
      <c r="D887" s="130"/>
      <c r="E887" s="130"/>
      <c r="F887" s="130"/>
      <c r="G887" s="130"/>
      <c r="H887" s="130"/>
      <c r="I887" s="130"/>
      <c r="J887" s="90"/>
      <c r="K887" s="90"/>
      <c r="L887" s="91"/>
      <c r="M887" s="90"/>
      <c r="N887" s="90"/>
    </row>
    <row r="888" spans="1:14" x14ac:dyDescent="0.2">
      <c r="B888" s="130" t="s">
        <v>61</v>
      </c>
      <c r="C888" s="130"/>
      <c r="D888" s="130"/>
      <c r="E888" s="130"/>
      <c r="F888" s="130"/>
      <c r="G888" s="130"/>
      <c r="H888" s="130"/>
      <c r="I888" s="130"/>
      <c r="J888" s="82"/>
      <c r="K888" s="82"/>
      <c r="L888" s="82"/>
      <c r="M888" s="82"/>
      <c r="N888" s="82"/>
    </row>
    <row r="889" spans="1:14" x14ac:dyDescent="0.2">
      <c r="B889" s="130" t="s">
        <v>62</v>
      </c>
      <c r="C889" s="130"/>
      <c r="D889" s="130"/>
      <c r="E889" s="130"/>
      <c r="F889" s="130"/>
      <c r="G889" s="130"/>
      <c r="H889" s="130"/>
      <c r="I889" s="130"/>
      <c r="J889" s="82"/>
      <c r="K889" s="82"/>
      <c r="L889" s="82"/>
      <c r="M889" s="82"/>
      <c r="N889" s="82"/>
    </row>
    <row r="890" spans="1:14" x14ac:dyDescent="0.2">
      <c r="B890" s="130" t="s">
        <v>63</v>
      </c>
      <c r="C890" s="130"/>
      <c r="D890" s="130"/>
      <c r="E890" s="130"/>
      <c r="F890" s="130"/>
      <c r="G890" s="130"/>
      <c r="H890" s="130"/>
      <c r="I890" s="130"/>
      <c r="J890" s="82"/>
      <c r="K890" s="82"/>
      <c r="L890" s="82"/>
      <c r="M890" s="82"/>
      <c r="N890" s="82"/>
    </row>
    <row r="891" spans="1:14" x14ac:dyDescent="0.2">
      <c r="B891" s="130" t="s">
        <v>64</v>
      </c>
      <c r="C891" s="130"/>
      <c r="D891" s="130"/>
      <c r="E891" s="130"/>
      <c r="F891" s="130"/>
      <c r="G891" s="130"/>
      <c r="H891" s="130"/>
      <c r="I891" s="130"/>
      <c r="J891" s="82"/>
      <c r="K891" s="82"/>
      <c r="L891" s="82"/>
      <c r="M891" s="82"/>
      <c r="N891" s="82"/>
    </row>
    <row r="892" spans="1:14" x14ac:dyDescent="0.2">
      <c r="B892" s="112"/>
      <c r="C892" s="112"/>
      <c r="D892" s="112"/>
      <c r="E892" s="112"/>
      <c r="F892" s="112"/>
      <c r="G892" s="112"/>
      <c r="H892" s="112"/>
      <c r="I892" s="112"/>
      <c r="J892" s="82"/>
      <c r="K892" s="82"/>
      <c r="L892" s="82"/>
      <c r="M892" s="82"/>
      <c r="N892" s="82"/>
    </row>
    <row r="893" spans="1:14" x14ac:dyDescent="0.2">
      <c r="B893" s="82" t="s">
        <v>65</v>
      </c>
      <c r="C893" s="82"/>
      <c r="D893" s="82"/>
      <c r="E893" s="82"/>
      <c r="F893" s="82"/>
      <c r="G893" s="82"/>
      <c r="H893" s="82"/>
      <c r="I893" s="82"/>
      <c r="J893" s="82" t="s">
        <v>66</v>
      </c>
      <c r="K893" s="82"/>
      <c r="L893" s="82"/>
      <c r="M893" s="82"/>
      <c r="N893" s="82"/>
    </row>
    <row r="894" spans="1:14" x14ac:dyDescent="0.2">
      <c r="B894" s="109" t="s">
        <v>101</v>
      </c>
      <c r="C894" s="109"/>
      <c r="D894" s="82"/>
      <c r="E894" s="82"/>
      <c r="F894" s="82"/>
      <c r="G894" s="82"/>
      <c r="H894" s="82"/>
      <c r="I894" s="82"/>
      <c r="J894" s="109"/>
      <c r="K894" s="109"/>
      <c r="L894" s="109"/>
      <c r="M894" s="82"/>
      <c r="N894" s="82"/>
    </row>
    <row r="895" spans="1:14" x14ac:dyDescent="0.2">
      <c r="B895" s="93" t="s">
        <v>67</v>
      </c>
      <c r="C895" s="82"/>
      <c r="D895" s="82"/>
      <c r="E895" s="82"/>
      <c r="F895" s="82"/>
      <c r="G895" s="82"/>
      <c r="H895" s="82"/>
      <c r="I895" s="82"/>
      <c r="J895" s="82" t="s">
        <v>67</v>
      </c>
      <c r="K895" s="82"/>
      <c r="L895" s="82"/>
      <c r="M895" s="82"/>
      <c r="N895" s="82"/>
    </row>
    <row r="896" spans="1:14" x14ac:dyDescent="0.2">
      <c r="B896" s="82"/>
      <c r="C896" s="82"/>
      <c r="D896" s="82"/>
      <c r="E896" s="82"/>
      <c r="F896" s="82"/>
      <c r="G896" s="82"/>
      <c r="H896" s="82"/>
      <c r="I896" s="82"/>
      <c r="J896" s="82"/>
      <c r="K896" s="82"/>
      <c r="L896" s="82"/>
      <c r="M896" s="82"/>
      <c r="N896" s="82"/>
    </row>
    <row r="897" spans="2:14" x14ac:dyDescent="0.2">
      <c r="B897" s="109"/>
      <c r="C897" s="109"/>
      <c r="D897" s="82"/>
      <c r="E897" s="82"/>
      <c r="F897" s="82"/>
      <c r="G897" s="82"/>
      <c r="H897" s="82"/>
      <c r="I897" s="82"/>
      <c r="J897" s="109"/>
      <c r="K897" s="109"/>
      <c r="L897" s="109"/>
      <c r="M897" s="82"/>
      <c r="N897" s="82"/>
    </row>
    <row r="898" spans="2:14" x14ac:dyDescent="0.2">
      <c r="B898" s="94" t="s">
        <v>68</v>
      </c>
      <c r="C898" s="82"/>
      <c r="D898" s="82"/>
      <c r="E898" s="82"/>
      <c r="F898" s="82"/>
      <c r="G898" s="82"/>
      <c r="H898" s="82"/>
      <c r="I898" s="82"/>
      <c r="J898" s="151" t="s">
        <v>68</v>
      </c>
      <c r="K898" s="151"/>
      <c r="L898" s="151"/>
      <c r="M898" s="82"/>
      <c r="N898" s="82"/>
    </row>
    <row r="899" spans="2:14" x14ac:dyDescent="0.2">
      <c r="B899" s="82"/>
      <c r="C899" s="82"/>
      <c r="D899" s="82"/>
      <c r="E899" s="82"/>
      <c r="F899" s="82"/>
      <c r="G899" s="82"/>
      <c r="H899" s="82"/>
      <c r="I899" s="82"/>
      <c r="J899" s="82"/>
      <c r="K899" s="82"/>
      <c r="L899" s="82"/>
      <c r="M899" s="82"/>
      <c r="N899" s="82"/>
    </row>
    <row r="900" spans="2:14" x14ac:dyDescent="0.2">
      <c r="B900" s="112" t="s">
        <v>69</v>
      </c>
      <c r="C900" s="82"/>
      <c r="D900" s="82"/>
      <c r="E900" s="82"/>
      <c r="F900" s="82"/>
      <c r="G900" s="82"/>
      <c r="H900" s="82"/>
      <c r="I900" s="82"/>
      <c r="J900" s="82" t="s">
        <v>69</v>
      </c>
      <c r="K900" s="82"/>
      <c r="L900" s="82"/>
      <c r="M900" s="82"/>
      <c r="N900" s="82"/>
    </row>
    <row r="904" spans="2:14" x14ac:dyDescent="0.2">
      <c r="B904" s="82"/>
      <c r="C904" s="82"/>
      <c r="D904" s="82"/>
      <c r="E904" s="82"/>
      <c r="F904" s="82"/>
      <c r="G904" s="82"/>
      <c r="H904" s="82"/>
      <c r="I904" s="82"/>
      <c r="J904" s="82"/>
      <c r="K904" s="82"/>
      <c r="M904" s="82"/>
      <c r="N904" s="115" t="s">
        <v>34</v>
      </c>
    </row>
    <row r="905" spans="2:14" x14ac:dyDescent="0.2">
      <c r="B905" s="82"/>
      <c r="C905" s="82"/>
      <c r="D905" s="82"/>
      <c r="E905" s="82"/>
      <c r="F905" s="82"/>
      <c r="G905" s="82"/>
      <c r="H905" s="82"/>
      <c r="I905" s="82"/>
      <c r="J905" s="82"/>
      <c r="K905" s="82"/>
      <c r="M905" s="82"/>
      <c r="N905" s="115" t="s">
        <v>35</v>
      </c>
    </row>
    <row r="906" spans="2:14" x14ac:dyDescent="0.2">
      <c r="B906" s="82"/>
      <c r="C906" s="82"/>
      <c r="D906" s="82"/>
      <c r="E906" s="82"/>
      <c r="F906" s="82"/>
      <c r="G906" s="82"/>
      <c r="H906" s="82"/>
      <c r="I906" s="82"/>
      <c r="J906" s="82"/>
      <c r="K906" s="82"/>
      <c r="M906" s="82"/>
      <c r="N906" s="115" t="s">
        <v>36</v>
      </c>
    </row>
    <row r="907" spans="2:14" x14ac:dyDescent="0.2">
      <c r="B907" s="82"/>
      <c r="C907" s="82"/>
      <c r="D907" s="82"/>
      <c r="E907" s="82"/>
      <c r="F907" s="82"/>
      <c r="G907" s="82"/>
      <c r="H907" s="82"/>
      <c r="I907" s="82"/>
      <c r="J907" s="82"/>
      <c r="K907" s="82"/>
      <c r="L907" s="82"/>
      <c r="M907" s="82"/>
      <c r="N907" s="82"/>
    </row>
    <row r="908" spans="2:14" x14ac:dyDescent="0.2">
      <c r="B908" s="82"/>
      <c r="C908" s="131" t="s">
        <v>37</v>
      </c>
      <c r="D908" s="131"/>
      <c r="E908" s="131"/>
      <c r="F908" s="131"/>
      <c r="G908" s="131"/>
      <c r="H908" s="131"/>
      <c r="I908" s="131"/>
      <c r="J908" s="131"/>
      <c r="K908" s="131"/>
      <c r="L908" s="131"/>
      <c r="M908" s="82"/>
      <c r="N908" s="82"/>
    </row>
    <row r="909" spans="2:14" x14ac:dyDescent="0.2">
      <c r="B909" s="82"/>
      <c r="C909" s="131" t="s">
        <v>38</v>
      </c>
      <c r="D909" s="131"/>
      <c r="E909" s="131"/>
      <c r="F909" s="131"/>
      <c r="G909" s="131"/>
      <c r="H909" s="131"/>
      <c r="I909" s="131"/>
      <c r="J909" s="131"/>
      <c r="K909" s="131"/>
      <c r="L909" s="131"/>
      <c r="M909" s="82"/>
      <c r="N909" s="82"/>
    </row>
    <row r="910" spans="2:14" x14ac:dyDescent="0.2">
      <c r="B910" s="82" t="s">
        <v>39</v>
      </c>
      <c r="C910" s="125"/>
      <c r="D910" s="125"/>
      <c r="E910" s="125"/>
      <c r="F910" s="125"/>
      <c r="G910" s="125"/>
      <c r="H910" s="125"/>
      <c r="I910" s="125"/>
      <c r="J910" s="125"/>
      <c r="K910" s="125"/>
      <c r="L910" s="131" t="s">
        <v>40</v>
      </c>
      <c r="M910" s="131"/>
      <c r="N910" s="131"/>
    </row>
    <row r="911" spans="2:14" x14ac:dyDescent="0.2">
      <c r="B911" s="82"/>
      <c r="C911" s="125"/>
      <c r="D911" s="125"/>
      <c r="E911" s="125"/>
      <c r="F911" s="125"/>
      <c r="G911" s="125"/>
      <c r="H911" s="125"/>
      <c r="I911" s="125"/>
      <c r="J911" s="125"/>
      <c r="K911" s="125"/>
      <c r="L911" s="125"/>
      <c r="M911" s="125"/>
      <c r="N911" s="125"/>
    </row>
    <row r="912" spans="2:14" x14ac:dyDescent="0.2">
      <c r="B912" s="82" t="s">
        <v>41</v>
      </c>
      <c r="C912" s="125"/>
      <c r="D912" s="125"/>
      <c r="E912" s="125"/>
      <c r="F912" s="125"/>
      <c r="G912" s="125"/>
      <c r="H912" s="125"/>
      <c r="I912" s="125"/>
      <c r="J912" s="125"/>
      <c r="K912" s="125"/>
      <c r="L912" s="125"/>
      <c r="M912" s="125"/>
      <c r="N912" s="125"/>
    </row>
    <row r="913" spans="2:14" x14ac:dyDescent="0.2">
      <c r="B913" s="82" t="s">
        <v>42</v>
      </c>
      <c r="C913" s="125"/>
      <c r="D913" s="125"/>
      <c r="E913" s="125"/>
      <c r="F913" s="125"/>
      <c r="G913" s="125"/>
      <c r="H913" s="125"/>
      <c r="I913" s="125"/>
      <c r="J913" s="125"/>
      <c r="K913" s="125"/>
      <c r="L913" s="125"/>
      <c r="M913" s="125"/>
      <c r="N913" s="125"/>
    </row>
    <row r="914" spans="2:14" x14ac:dyDescent="0.2">
      <c r="B914" s="82" t="s">
        <v>148</v>
      </c>
      <c r="C914" s="125"/>
      <c r="D914" s="125"/>
      <c r="E914" s="125"/>
      <c r="F914" s="125"/>
      <c r="G914" s="125"/>
      <c r="H914" s="125"/>
      <c r="I914" s="125"/>
      <c r="J914" s="125"/>
      <c r="K914" s="125"/>
      <c r="L914" s="125"/>
      <c r="M914" s="125"/>
      <c r="N914" s="125"/>
    </row>
    <row r="915" spans="2:14" x14ac:dyDescent="0.2">
      <c r="B915" s="82"/>
      <c r="C915" s="125"/>
      <c r="D915" s="125"/>
      <c r="E915" s="125"/>
      <c r="F915" s="125"/>
      <c r="G915" s="125"/>
      <c r="H915" s="125"/>
      <c r="I915" s="125"/>
      <c r="J915" s="125"/>
      <c r="K915" s="125"/>
      <c r="L915" s="125"/>
      <c r="M915" s="125"/>
      <c r="N915" s="125"/>
    </row>
    <row r="916" spans="2:14" x14ac:dyDescent="0.2">
      <c r="B916" s="82"/>
      <c r="C916" s="82"/>
      <c r="D916" s="82"/>
      <c r="E916" s="82"/>
      <c r="F916" s="82"/>
      <c r="G916" s="82"/>
      <c r="H916" s="82"/>
      <c r="I916" s="82"/>
      <c r="J916" s="82"/>
      <c r="K916" s="82"/>
      <c r="L916" s="82"/>
      <c r="M916" s="82"/>
      <c r="N916" s="82"/>
    </row>
    <row r="917" spans="2:14" x14ac:dyDescent="0.2">
      <c r="B917" s="132" t="s">
        <v>24</v>
      </c>
      <c r="C917" s="134" t="s">
        <v>43</v>
      </c>
      <c r="D917" s="136" t="s">
        <v>44</v>
      </c>
      <c r="E917" s="136" t="s">
        <v>45</v>
      </c>
      <c r="F917" s="136" t="s">
        <v>70</v>
      </c>
      <c r="G917" s="136" t="s">
        <v>46</v>
      </c>
      <c r="H917" s="136" t="s">
        <v>8</v>
      </c>
      <c r="I917" s="137" t="s">
        <v>47</v>
      </c>
      <c r="J917" s="137"/>
      <c r="K917" s="137"/>
      <c r="L917" s="137"/>
      <c r="M917" s="138" t="s">
        <v>48</v>
      </c>
      <c r="N917" s="139" t="s">
        <v>49</v>
      </c>
    </row>
    <row r="918" spans="2:14" x14ac:dyDescent="0.2">
      <c r="B918" s="133"/>
      <c r="C918" s="135"/>
      <c r="D918" s="136"/>
      <c r="E918" s="136"/>
      <c r="F918" s="136"/>
      <c r="G918" s="136"/>
      <c r="H918" s="136"/>
      <c r="I918" s="97" t="s">
        <v>50</v>
      </c>
      <c r="J918" s="97" t="s">
        <v>51</v>
      </c>
      <c r="K918" s="97" t="s">
        <v>52</v>
      </c>
      <c r="L918" s="97" t="s">
        <v>53</v>
      </c>
      <c r="M918" s="138"/>
      <c r="N918" s="140"/>
    </row>
    <row r="919" spans="2:14" x14ac:dyDescent="0.2">
      <c r="B919" s="142" t="s">
        <v>147</v>
      </c>
      <c r="C919" s="143"/>
      <c r="D919" s="143"/>
      <c r="E919" s="143"/>
      <c r="F919" s="143"/>
      <c r="G919" s="144"/>
      <c r="H919" s="98" t="s">
        <v>17</v>
      </c>
      <c r="I919" s="99">
        <v>114.43</v>
      </c>
      <c r="J919" s="99">
        <v>81.540000000000006</v>
      </c>
      <c r="K919" s="99">
        <v>41.31</v>
      </c>
      <c r="L919" s="99"/>
      <c r="M919" s="99">
        <v>6.52</v>
      </c>
      <c r="N919" s="99"/>
    </row>
    <row r="920" spans="2:14" x14ac:dyDescent="0.2">
      <c r="B920" s="145"/>
      <c r="C920" s="146"/>
      <c r="D920" s="146"/>
      <c r="E920" s="146"/>
      <c r="F920" s="146"/>
      <c r="G920" s="147"/>
      <c r="H920" s="98" t="s">
        <v>22</v>
      </c>
      <c r="I920" s="99">
        <v>855.9</v>
      </c>
      <c r="J920" s="99">
        <v>611.54999999999995</v>
      </c>
      <c r="K920" s="99">
        <v>307.68</v>
      </c>
      <c r="L920" s="99"/>
      <c r="M920" s="99">
        <v>26.64</v>
      </c>
      <c r="N920" s="99"/>
    </row>
    <row r="921" spans="2:14" x14ac:dyDescent="0.2">
      <c r="B921" s="145"/>
      <c r="C921" s="146"/>
      <c r="D921" s="146"/>
      <c r="E921" s="146"/>
      <c r="F921" s="146"/>
      <c r="G921" s="147"/>
      <c r="H921" s="98" t="s">
        <v>19</v>
      </c>
      <c r="I921" s="99">
        <v>67.95</v>
      </c>
      <c r="J921" s="99">
        <v>49.47</v>
      </c>
      <c r="K921" s="99">
        <v>25.28</v>
      </c>
      <c r="L921" s="99"/>
      <c r="M921" s="99">
        <v>1.36</v>
      </c>
      <c r="N921" s="99"/>
    </row>
    <row r="922" spans="2:14" x14ac:dyDescent="0.2">
      <c r="B922" s="145"/>
      <c r="C922" s="146"/>
      <c r="D922" s="146"/>
      <c r="E922" s="146"/>
      <c r="F922" s="146"/>
      <c r="G922" s="147"/>
      <c r="H922" s="98" t="s">
        <v>137</v>
      </c>
      <c r="I922" s="99">
        <v>855.9</v>
      </c>
      <c r="J922" s="99">
        <v>611.54999999999995</v>
      </c>
      <c r="K922" s="99">
        <v>307.68</v>
      </c>
      <c r="L922" s="99"/>
      <c r="M922" s="99">
        <v>26.64</v>
      </c>
      <c r="N922" s="99"/>
    </row>
    <row r="923" spans="2:14" x14ac:dyDescent="0.2">
      <c r="B923" s="148"/>
      <c r="C923" s="149"/>
      <c r="D923" s="149"/>
      <c r="E923" s="149"/>
      <c r="F923" s="149"/>
      <c r="G923" s="150"/>
      <c r="H923" s="98" t="s">
        <v>201</v>
      </c>
      <c r="I923" s="99">
        <v>21.74</v>
      </c>
      <c r="J923" s="99">
        <v>16.579999999999998</v>
      </c>
      <c r="K923" s="99">
        <v>8.43</v>
      </c>
      <c r="L923" s="99"/>
      <c r="M923" s="99">
        <v>0.54</v>
      </c>
      <c r="N923" s="99"/>
    </row>
    <row r="924" spans="2:14" x14ac:dyDescent="0.2">
      <c r="B924" s="100" t="s">
        <v>138</v>
      </c>
      <c r="C924" s="97" t="s">
        <v>54</v>
      </c>
      <c r="D924" s="100">
        <v>67</v>
      </c>
      <c r="E924" s="100">
        <v>23</v>
      </c>
      <c r="F924" s="100">
        <v>1</v>
      </c>
      <c r="G924" s="101">
        <v>2.7</v>
      </c>
      <c r="H924" s="102" t="s">
        <v>17</v>
      </c>
      <c r="I924" s="103">
        <v>15.1</v>
      </c>
      <c r="J924" s="103">
        <v>44.94</v>
      </c>
      <c r="K924" s="103">
        <v>11.4</v>
      </c>
      <c r="L924" s="84">
        <f>IFERROR(SUM(I924,J924,K924),"")</f>
        <v>71.44</v>
      </c>
      <c r="M924" s="104">
        <v>108.73</v>
      </c>
      <c r="N924" s="84">
        <f>IFERROR(SUM(L924,M924),"")</f>
        <v>180.17000000000002</v>
      </c>
    </row>
    <row r="925" spans="2:14" x14ac:dyDescent="0.2">
      <c r="B925" s="97"/>
      <c r="C925" s="97"/>
      <c r="D925" s="97"/>
      <c r="E925" s="97"/>
      <c r="F925" s="97"/>
      <c r="G925" s="97"/>
      <c r="H925" s="85" t="s">
        <v>55</v>
      </c>
      <c r="I925" s="86">
        <f>IFERROR(I924*I919,"")</f>
        <v>1727.893</v>
      </c>
      <c r="J925" s="86">
        <f t="shared" ref="J925:K925" si="153">IFERROR(J924*J919,"")</f>
        <v>3664.4076</v>
      </c>
      <c r="K925" s="86">
        <f t="shared" si="153"/>
        <v>470.93400000000003</v>
      </c>
      <c r="L925" s="86">
        <f>IFERROR(SUM(I925,J925,K925),"")</f>
        <v>5863.2346000000007</v>
      </c>
      <c r="M925" s="86">
        <f>IFERROR(M924*M919,"")</f>
        <v>708.91959999999995</v>
      </c>
      <c r="N925" s="86">
        <f>IFERROR(SUM(L925,M925),"")</f>
        <v>6572.1542000000009</v>
      </c>
    </row>
    <row r="926" spans="2:14" x14ac:dyDescent="0.2">
      <c r="B926" s="97"/>
      <c r="C926" s="97"/>
      <c r="D926" s="97"/>
      <c r="E926" s="97"/>
      <c r="F926" s="97"/>
      <c r="G926" s="97"/>
      <c r="H926" s="102" t="s">
        <v>22</v>
      </c>
      <c r="I926" s="103">
        <v>0.59</v>
      </c>
      <c r="J926" s="103">
        <v>2.79</v>
      </c>
      <c r="K926" s="103">
        <v>0.08</v>
      </c>
      <c r="L926" s="84">
        <f t="shared" ref="L926:L935" si="154">IFERROR(SUM(I926,J926,K926),"")</f>
        <v>3.46</v>
      </c>
      <c r="M926" s="104">
        <v>8.3699999999999992</v>
      </c>
      <c r="N926" s="84">
        <f t="shared" ref="N926" si="155">IFERROR(SUM(L926,M926),"")</f>
        <v>11.829999999999998</v>
      </c>
    </row>
    <row r="927" spans="2:14" x14ac:dyDescent="0.2">
      <c r="B927" s="97"/>
      <c r="C927" s="97"/>
      <c r="D927" s="97"/>
      <c r="E927" s="97"/>
      <c r="F927" s="97"/>
      <c r="G927" s="97"/>
      <c r="H927" s="85" t="s">
        <v>55</v>
      </c>
      <c r="I927" s="86">
        <f>IFERROR(I926*I920,"")</f>
        <v>504.98099999999994</v>
      </c>
      <c r="J927" s="86">
        <f t="shared" ref="J927:K927" si="156">IFERROR(J926*J920,"")</f>
        <v>1706.2244999999998</v>
      </c>
      <c r="K927" s="86">
        <f t="shared" si="156"/>
        <v>24.6144</v>
      </c>
      <c r="L927" s="86">
        <f t="shared" si="154"/>
        <v>2235.8198999999995</v>
      </c>
      <c r="M927" s="86">
        <f t="shared" ref="M927" si="157">IFERROR(M926*M920,"")</f>
        <v>222.9768</v>
      </c>
      <c r="N927" s="86">
        <f>IFERROR(SUM(L927,M927),"")</f>
        <v>2458.7966999999994</v>
      </c>
    </row>
    <row r="928" spans="2:14" x14ac:dyDescent="0.2">
      <c r="B928" s="97"/>
      <c r="C928" s="97"/>
      <c r="D928" s="97"/>
      <c r="E928" s="97"/>
      <c r="F928" s="97"/>
      <c r="G928" s="97"/>
      <c r="H928" s="87" t="s">
        <v>19</v>
      </c>
      <c r="I928" s="104">
        <v>3.15</v>
      </c>
      <c r="J928" s="104">
        <v>9.31</v>
      </c>
      <c r="K928" s="104">
        <v>2.0699999999999998</v>
      </c>
      <c r="L928" s="84">
        <f t="shared" si="154"/>
        <v>14.530000000000001</v>
      </c>
      <c r="M928" s="104">
        <v>25.92</v>
      </c>
      <c r="N928" s="84">
        <f t="shared" ref="N928" si="158">IFERROR(SUM(L928,M928),"")</f>
        <v>40.450000000000003</v>
      </c>
    </row>
    <row r="929" spans="2:14" x14ac:dyDescent="0.2">
      <c r="B929" s="97"/>
      <c r="C929" s="97"/>
      <c r="D929" s="97"/>
      <c r="E929" s="97"/>
      <c r="F929" s="97"/>
      <c r="G929" s="97"/>
      <c r="H929" s="85" t="s">
        <v>55</v>
      </c>
      <c r="I929" s="86">
        <f>IFERROR(I928*I921,"")</f>
        <v>214.04249999999999</v>
      </c>
      <c r="J929" s="86">
        <f>IFERROR(J928*J921,"")</f>
        <v>460.56569999999999</v>
      </c>
      <c r="K929" s="86">
        <f>IFERROR(K928*K921,"")</f>
        <v>52.329599999999999</v>
      </c>
      <c r="L929" s="86">
        <f t="shared" si="154"/>
        <v>726.93780000000004</v>
      </c>
      <c r="M929" s="86">
        <f>IFERROR(M928*M921,"")</f>
        <v>35.251200000000004</v>
      </c>
      <c r="N929" s="86">
        <f>IFERROR(SUM(L929,M929),"")</f>
        <v>762.18900000000008</v>
      </c>
    </row>
    <row r="930" spans="2:14" x14ac:dyDescent="0.2">
      <c r="B930" s="97"/>
      <c r="C930" s="97"/>
      <c r="D930" s="97"/>
      <c r="E930" s="97"/>
      <c r="F930" s="97"/>
      <c r="G930" s="97"/>
      <c r="H930" s="87" t="s">
        <v>200</v>
      </c>
      <c r="I930" s="104"/>
      <c r="J930" s="104"/>
      <c r="K930" s="104"/>
      <c r="L930" s="84">
        <f t="shared" si="154"/>
        <v>0</v>
      </c>
      <c r="M930" s="104">
        <v>6.83</v>
      </c>
      <c r="N930" s="84">
        <f t="shared" ref="N930" si="159">IFERROR(SUM(L930,M930),"")</f>
        <v>6.83</v>
      </c>
    </row>
    <row r="931" spans="2:14" x14ac:dyDescent="0.2">
      <c r="B931" s="97"/>
      <c r="C931" s="97"/>
      <c r="D931" s="97"/>
      <c r="E931" s="97"/>
      <c r="F931" s="97"/>
      <c r="G931" s="97"/>
      <c r="H931" s="85" t="s">
        <v>55</v>
      </c>
      <c r="I931" s="86">
        <f>IFERROR(I930*I922,"")</f>
        <v>0</v>
      </c>
      <c r="J931" s="86">
        <f>IFERROR(J930*J922,"")</f>
        <v>0</v>
      </c>
      <c r="K931" s="86">
        <f>IFERROR(K930*K922,"")</f>
        <v>0</v>
      </c>
      <c r="L931" s="86">
        <f t="shared" si="154"/>
        <v>0</v>
      </c>
      <c r="M931" s="86">
        <f>IFERROR(M930*M922,"")</f>
        <v>181.9512</v>
      </c>
      <c r="N931" s="86">
        <f>IFERROR(SUM(L931,M931),"")</f>
        <v>181.9512</v>
      </c>
    </row>
    <row r="932" spans="2:14" x14ac:dyDescent="0.2">
      <c r="B932" s="97"/>
      <c r="C932" s="97"/>
      <c r="D932" s="97"/>
      <c r="E932" s="97"/>
      <c r="F932" s="97"/>
      <c r="G932" s="97"/>
      <c r="H932" s="87" t="s">
        <v>201</v>
      </c>
      <c r="I932" s="104">
        <v>15.07</v>
      </c>
      <c r="J932" s="104">
        <v>34.380000000000003</v>
      </c>
      <c r="K932" s="104"/>
      <c r="L932" s="84">
        <f t="shared" si="154"/>
        <v>49.45</v>
      </c>
      <c r="M932" s="104">
        <v>70.430000000000007</v>
      </c>
      <c r="N932" s="84">
        <f t="shared" ref="N932" si="160">IFERROR(SUM(L932,M932),"")</f>
        <v>119.88000000000001</v>
      </c>
    </row>
    <row r="933" spans="2:14" x14ac:dyDescent="0.2">
      <c r="B933" s="97"/>
      <c r="C933" s="97"/>
      <c r="D933" s="97"/>
      <c r="E933" s="97"/>
      <c r="F933" s="97"/>
      <c r="G933" s="97"/>
      <c r="H933" s="85" t="s">
        <v>55</v>
      </c>
      <c r="I933" s="86">
        <f>IFERROR(I932*I923,"")</f>
        <v>327.62180000000001</v>
      </c>
      <c r="J933" s="86">
        <f>IFERROR(J932*J923,"")</f>
        <v>570.0204</v>
      </c>
      <c r="K933" s="86">
        <f>IFERROR(K932*K923,"")</f>
        <v>0</v>
      </c>
      <c r="L933" s="86">
        <f t="shared" si="154"/>
        <v>897.6422</v>
      </c>
      <c r="M933" s="86">
        <f>IFERROR(M932*M923,"")</f>
        <v>38.032200000000003</v>
      </c>
      <c r="N933" s="86">
        <f>IFERROR(SUM(L933,M933),"")</f>
        <v>935.67439999999999</v>
      </c>
    </row>
    <row r="934" spans="2:14" x14ac:dyDescent="0.2">
      <c r="B934" s="97"/>
      <c r="C934" s="97"/>
      <c r="D934" s="97"/>
      <c r="E934" s="97"/>
      <c r="F934" s="97"/>
      <c r="G934" s="97"/>
      <c r="H934" s="88" t="s">
        <v>56</v>
      </c>
      <c r="I934" s="89">
        <f ca="1">SUM(I924:OFFSET(I934,-1,0))-I935</f>
        <v>33.910000000000309</v>
      </c>
      <c r="J934" s="89">
        <f ca="1">SUM(J924:OFFSET(J934,-1,0))-J935</f>
        <v>91.420000000000982</v>
      </c>
      <c r="K934" s="89">
        <f ca="1">SUM(K924:OFFSET(K934,-1,0))-K935</f>
        <v>13.549999999999955</v>
      </c>
      <c r="L934" s="89">
        <f t="shared" ca="1" si="154"/>
        <v>138.88000000000125</v>
      </c>
      <c r="M934" s="89">
        <f ca="1">SUM(M924:OFFSET(M934,-1,0))-M935</f>
        <v>220.27999999999997</v>
      </c>
      <c r="N934" s="89">
        <f t="shared" ref="N934" ca="1" si="161">IFERROR(SUM(L934,M934),"")</f>
        <v>359.16000000000122</v>
      </c>
    </row>
    <row r="935" spans="2:14" x14ac:dyDescent="0.2">
      <c r="B935" s="97"/>
      <c r="C935" s="97"/>
      <c r="D935" s="97"/>
      <c r="E935" s="97"/>
      <c r="F935" s="97"/>
      <c r="G935" s="97"/>
      <c r="H935" s="88" t="s">
        <v>71</v>
      </c>
      <c r="I935" s="89">
        <f>SUMIF(H924:H933,"стоимость",I924:I933)</f>
        <v>2774.5382999999997</v>
      </c>
      <c r="J935" s="89">
        <f>SUMIF(H924:H933,"стоимость",J924:J933)</f>
        <v>6401.2182000000003</v>
      </c>
      <c r="K935" s="89">
        <f>SUMIF(H924:H933,"стоимость",K924:K933)</f>
        <v>547.87800000000004</v>
      </c>
      <c r="L935" s="89">
        <f t="shared" si="154"/>
        <v>9723.6345000000001</v>
      </c>
      <c r="M935" s="89">
        <f>SUMIF(H924:H933,"стоимость",M924:M933)</f>
        <v>1187.1310000000001</v>
      </c>
      <c r="N935" s="89">
        <f>IFERROR(SUM(L935,M935),"")</f>
        <v>10910.7655</v>
      </c>
    </row>
    <row r="936" spans="2:14" x14ac:dyDescent="0.2">
      <c r="B936" s="105"/>
      <c r="C936" s="105"/>
      <c r="D936" s="105"/>
      <c r="E936" s="105"/>
      <c r="F936" s="105"/>
      <c r="G936" s="106"/>
      <c r="H936" s="90"/>
      <c r="I936" s="90"/>
      <c r="J936" s="90"/>
      <c r="K936" s="90"/>
      <c r="L936" s="91"/>
      <c r="M936" s="90"/>
      <c r="N936" s="90"/>
    </row>
    <row r="937" spans="2:14" x14ac:dyDescent="0.2">
      <c r="B937" s="141" t="s">
        <v>57</v>
      </c>
      <c r="C937" s="141"/>
      <c r="D937" s="141"/>
      <c r="E937" s="141"/>
      <c r="F937" s="124"/>
      <c r="G937" s="82"/>
      <c r="H937" s="82"/>
      <c r="I937" s="82"/>
      <c r="J937" s="90"/>
      <c r="K937" s="90"/>
      <c r="L937" s="91"/>
      <c r="M937" s="90"/>
      <c r="N937" s="90"/>
    </row>
    <row r="938" spans="2:14" x14ac:dyDescent="0.2">
      <c r="B938" s="130" t="s">
        <v>102</v>
      </c>
      <c r="C938" s="130"/>
      <c r="D938" s="130"/>
      <c r="E938" s="130"/>
      <c r="F938" s="130"/>
      <c r="G938" s="130"/>
      <c r="H938" s="130"/>
      <c r="I938" s="130"/>
      <c r="J938" s="90"/>
      <c r="K938" s="90"/>
      <c r="L938" s="91"/>
      <c r="M938" s="90"/>
      <c r="N938" s="90"/>
    </row>
    <row r="939" spans="2:14" x14ac:dyDescent="0.2">
      <c r="B939" s="130" t="s">
        <v>58</v>
      </c>
      <c r="C939" s="130"/>
      <c r="D939" s="130"/>
      <c r="E939" s="130"/>
      <c r="F939" s="130"/>
      <c r="G939" s="130"/>
      <c r="H939" s="130"/>
      <c r="I939" s="130"/>
      <c r="J939" s="90"/>
      <c r="K939" s="90"/>
      <c r="L939" s="91"/>
      <c r="M939" s="90"/>
      <c r="N939" s="90"/>
    </row>
    <row r="940" spans="2:14" x14ac:dyDescent="0.2">
      <c r="B940" s="130" t="s">
        <v>59</v>
      </c>
      <c r="C940" s="130"/>
      <c r="D940" s="130"/>
      <c r="E940" s="130"/>
      <c r="F940" s="130"/>
      <c r="G940" s="130"/>
      <c r="H940" s="130"/>
      <c r="I940" s="130"/>
      <c r="J940" s="90"/>
      <c r="K940" s="90"/>
      <c r="L940" s="91"/>
      <c r="M940" s="90"/>
      <c r="N940" s="90"/>
    </row>
    <row r="941" spans="2:14" x14ac:dyDescent="0.2">
      <c r="B941" s="130" t="s">
        <v>60</v>
      </c>
      <c r="C941" s="130"/>
      <c r="D941" s="130"/>
      <c r="E941" s="130"/>
      <c r="F941" s="130"/>
      <c r="G941" s="130"/>
      <c r="H941" s="130"/>
      <c r="I941" s="130"/>
      <c r="J941" s="90"/>
      <c r="K941" s="90"/>
      <c r="L941" s="91"/>
      <c r="M941" s="90"/>
      <c r="N941" s="90"/>
    </row>
    <row r="942" spans="2:14" x14ac:dyDescent="0.2">
      <c r="B942" s="130" t="s">
        <v>61</v>
      </c>
      <c r="C942" s="130"/>
      <c r="D942" s="130"/>
      <c r="E942" s="130"/>
      <c r="F942" s="130"/>
      <c r="G942" s="130"/>
      <c r="H942" s="130"/>
      <c r="I942" s="130"/>
      <c r="J942" s="82"/>
      <c r="K942" s="82"/>
      <c r="L942" s="82"/>
      <c r="M942" s="82"/>
      <c r="N942" s="82"/>
    </row>
    <row r="943" spans="2:14" x14ac:dyDescent="0.2">
      <c r="B943" s="130" t="s">
        <v>62</v>
      </c>
      <c r="C943" s="130"/>
      <c r="D943" s="130"/>
      <c r="E943" s="130"/>
      <c r="F943" s="130"/>
      <c r="G943" s="130"/>
      <c r="H943" s="130"/>
      <c r="I943" s="130"/>
      <c r="J943" s="82"/>
      <c r="K943" s="82"/>
      <c r="L943" s="82"/>
      <c r="M943" s="82"/>
      <c r="N943" s="82"/>
    </row>
    <row r="944" spans="2:14" x14ac:dyDescent="0.2">
      <c r="B944" s="130" t="s">
        <v>63</v>
      </c>
      <c r="C944" s="130"/>
      <c r="D944" s="130"/>
      <c r="E944" s="130"/>
      <c r="F944" s="130"/>
      <c r="G944" s="130"/>
      <c r="H944" s="130"/>
      <c r="I944" s="130"/>
      <c r="J944" s="82"/>
      <c r="K944" s="82"/>
      <c r="L944" s="82"/>
      <c r="M944" s="82"/>
      <c r="N944" s="82"/>
    </row>
    <row r="945" spans="2:14" x14ac:dyDescent="0.2">
      <c r="B945" s="130" t="s">
        <v>64</v>
      </c>
      <c r="C945" s="130"/>
      <c r="D945" s="130"/>
      <c r="E945" s="130"/>
      <c r="F945" s="130"/>
      <c r="G945" s="130"/>
      <c r="H945" s="130"/>
      <c r="I945" s="130"/>
      <c r="J945" s="82"/>
      <c r="K945" s="82"/>
      <c r="L945" s="82"/>
      <c r="M945" s="82"/>
      <c r="N945" s="82"/>
    </row>
    <row r="946" spans="2:14" x14ac:dyDescent="0.2">
      <c r="B946" s="123"/>
      <c r="C946" s="123"/>
      <c r="D946" s="123"/>
      <c r="E946" s="123"/>
      <c r="F946" s="123"/>
      <c r="G946" s="123"/>
      <c r="H946" s="123"/>
      <c r="I946" s="123"/>
      <c r="J946" s="82"/>
      <c r="K946" s="82"/>
      <c r="L946" s="82"/>
      <c r="M946" s="82"/>
      <c r="N946" s="82"/>
    </row>
    <row r="947" spans="2:14" x14ac:dyDescent="0.2">
      <c r="B947" s="82" t="s">
        <v>65</v>
      </c>
      <c r="C947" s="82"/>
      <c r="D947" s="82"/>
      <c r="E947" s="82"/>
      <c r="F947" s="82"/>
      <c r="G947" s="82"/>
      <c r="H947" s="82"/>
      <c r="I947" s="82"/>
      <c r="J947" s="82" t="s">
        <v>66</v>
      </c>
      <c r="K947" s="82"/>
      <c r="L947" s="82"/>
      <c r="M947" s="82"/>
      <c r="N947" s="82"/>
    </row>
    <row r="948" spans="2:14" x14ac:dyDescent="0.2">
      <c r="B948" s="109" t="s">
        <v>101</v>
      </c>
      <c r="C948" s="109"/>
      <c r="D948" s="82"/>
      <c r="E948" s="82"/>
      <c r="F948" s="82"/>
      <c r="G948" s="82"/>
      <c r="H948" s="82"/>
      <c r="I948" s="82"/>
      <c r="J948" s="109"/>
      <c r="K948" s="109"/>
      <c r="L948" s="109"/>
      <c r="M948" s="82"/>
      <c r="N948" s="82"/>
    </row>
    <row r="949" spans="2:14" x14ac:dyDescent="0.2">
      <c r="B949" s="93" t="s">
        <v>67</v>
      </c>
      <c r="C949" s="82"/>
      <c r="D949" s="82"/>
      <c r="E949" s="82"/>
      <c r="F949" s="82"/>
      <c r="G949" s="82"/>
      <c r="H949" s="82"/>
      <c r="I949" s="82"/>
      <c r="J949" s="82" t="s">
        <v>67</v>
      </c>
      <c r="K949" s="82"/>
      <c r="L949" s="82"/>
      <c r="M949" s="82"/>
      <c r="N949" s="82"/>
    </row>
    <row r="950" spans="2:14" x14ac:dyDescent="0.2">
      <c r="B950" s="82"/>
      <c r="C950" s="82"/>
      <c r="D950" s="82"/>
      <c r="E950" s="82"/>
      <c r="F950" s="82"/>
      <c r="G950" s="82"/>
      <c r="H950" s="82"/>
      <c r="I950" s="82"/>
      <c r="J950" s="82"/>
      <c r="K950" s="82"/>
      <c r="L950" s="82"/>
      <c r="M950" s="82"/>
      <c r="N950" s="82"/>
    </row>
    <row r="951" spans="2:14" x14ac:dyDescent="0.2">
      <c r="B951" s="109"/>
      <c r="C951" s="109"/>
      <c r="D951" s="82"/>
      <c r="E951" s="82"/>
      <c r="F951" s="82"/>
      <c r="G951" s="82"/>
      <c r="H951" s="82"/>
      <c r="I951" s="82"/>
      <c r="J951" s="109"/>
      <c r="K951" s="109"/>
      <c r="L951" s="109"/>
      <c r="M951" s="82"/>
      <c r="N951" s="82"/>
    </row>
    <row r="952" spans="2:14" x14ac:dyDescent="0.2">
      <c r="B952" s="94" t="s">
        <v>68</v>
      </c>
      <c r="C952" s="82"/>
      <c r="D952" s="82"/>
      <c r="E952" s="82"/>
      <c r="F952" s="82"/>
      <c r="G952" s="82"/>
      <c r="H952" s="82"/>
      <c r="I952" s="82"/>
      <c r="J952" s="151" t="s">
        <v>68</v>
      </c>
      <c r="K952" s="151"/>
      <c r="L952" s="151"/>
      <c r="M952" s="82"/>
      <c r="N952" s="82"/>
    </row>
    <row r="953" spans="2:14" x14ac:dyDescent="0.2">
      <c r="B953" s="82"/>
      <c r="C953" s="82"/>
      <c r="D953" s="82"/>
      <c r="E953" s="82"/>
      <c r="F953" s="82"/>
      <c r="G953" s="82"/>
      <c r="H953" s="82"/>
      <c r="I953" s="82"/>
      <c r="J953" s="82"/>
      <c r="K953" s="82"/>
      <c r="L953" s="82"/>
      <c r="M953" s="82"/>
      <c r="N953" s="82"/>
    </row>
    <row r="954" spans="2:14" x14ac:dyDescent="0.2">
      <c r="B954" s="123" t="s">
        <v>69</v>
      </c>
      <c r="C954" s="82"/>
      <c r="D954" s="82"/>
      <c r="E954" s="82"/>
      <c r="F954" s="82"/>
      <c r="G954" s="82"/>
      <c r="H954" s="82"/>
      <c r="I954" s="82"/>
      <c r="J954" s="82" t="s">
        <v>69</v>
      </c>
      <c r="K954" s="82"/>
      <c r="L954" s="82"/>
      <c r="M954" s="82"/>
      <c r="N954" s="82"/>
    </row>
  </sheetData>
  <sheetProtection selectLockedCells="1"/>
  <autoFilter ref="O22:O53"/>
  <mergeCells count="432">
    <mergeCell ref="B945:I945"/>
    <mergeCell ref="J952:L952"/>
    <mergeCell ref="B919:G923"/>
    <mergeCell ref="B937:E937"/>
    <mergeCell ref="B938:I938"/>
    <mergeCell ref="B939:I939"/>
    <mergeCell ref="B940:I940"/>
    <mergeCell ref="B941:I941"/>
    <mergeCell ref="B942:I942"/>
    <mergeCell ref="B943:I943"/>
    <mergeCell ref="B944:I944"/>
    <mergeCell ref="C908:L908"/>
    <mergeCell ref="C909:L909"/>
    <mergeCell ref="L910:N910"/>
    <mergeCell ref="B917:B918"/>
    <mergeCell ref="C917:C918"/>
    <mergeCell ref="D917:D918"/>
    <mergeCell ref="E917:E918"/>
    <mergeCell ref="F917:F918"/>
    <mergeCell ref="G917:G918"/>
    <mergeCell ref="H917:H918"/>
    <mergeCell ref="I917:L917"/>
    <mergeCell ref="M917:M918"/>
    <mergeCell ref="N917:N918"/>
    <mergeCell ref="B891:I891"/>
    <mergeCell ref="J898:L898"/>
    <mergeCell ref="B865:G869"/>
    <mergeCell ref="B883:E883"/>
    <mergeCell ref="B884:I884"/>
    <mergeCell ref="B885:I885"/>
    <mergeCell ref="B886:I886"/>
    <mergeCell ref="B887:I887"/>
    <mergeCell ref="B888:I888"/>
    <mergeCell ref="B889:I889"/>
    <mergeCell ref="B890:I890"/>
    <mergeCell ref="B838:I838"/>
    <mergeCell ref="J845:L845"/>
    <mergeCell ref="C854:L854"/>
    <mergeCell ref="C855:L855"/>
    <mergeCell ref="L856:N856"/>
    <mergeCell ref="B863:B864"/>
    <mergeCell ref="C863:C864"/>
    <mergeCell ref="D863:D864"/>
    <mergeCell ref="E863:E864"/>
    <mergeCell ref="F863:F864"/>
    <mergeCell ref="G863:G864"/>
    <mergeCell ref="H863:H864"/>
    <mergeCell ref="I863:L863"/>
    <mergeCell ref="M863:M864"/>
    <mergeCell ref="N863:N864"/>
    <mergeCell ref="B812:G816"/>
    <mergeCell ref="B830:E830"/>
    <mergeCell ref="B831:I831"/>
    <mergeCell ref="B832:I832"/>
    <mergeCell ref="B833:I833"/>
    <mergeCell ref="B834:I834"/>
    <mergeCell ref="B835:I835"/>
    <mergeCell ref="B836:I836"/>
    <mergeCell ref="B837:I837"/>
    <mergeCell ref="B785:I785"/>
    <mergeCell ref="J792:L792"/>
    <mergeCell ref="C801:L801"/>
    <mergeCell ref="C802:L802"/>
    <mergeCell ref="L803:N803"/>
    <mergeCell ref="B810:B811"/>
    <mergeCell ref="C810:C811"/>
    <mergeCell ref="D810:D811"/>
    <mergeCell ref="E810:E811"/>
    <mergeCell ref="F810:F811"/>
    <mergeCell ref="G810:G811"/>
    <mergeCell ref="H810:H811"/>
    <mergeCell ref="I810:L810"/>
    <mergeCell ref="M810:M811"/>
    <mergeCell ref="N810:N811"/>
    <mergeCell ref="B759:G763"/>
    <mergeCell ref="B777:E777"/>
    <mergeCell ref="B778:I778"/>
    <mergeCell ref="B779:I779"/>
    <mergeCell ref="B780:I780"/>
    <mergeCell ref="B781:I781"/>
    <mergeCell ref="B782:I782"/>
    <mergeCell ref="B783:I783"/>
    <mergeCell ref="B784:I784"/>
    <mergeCell ref="B732:I732"/>
    <mergeCell ref="J739:L739"/>
    <mergeCell ref="C748:L748"/>
    <mergeCell ref="C749:L749"/>
    <mergeCell ref="L750:N750"/>
    <mergeCell ref="B757:B758"/>
    <mergeCell ref="C757:C758"/>
    <mergeCell ref="D757:D758"/>
    <mergeCell ref="E757:E758"/>
    <mergeCell ref="F757:F758"/>
    <mergeCell ref="G757:G758"/>
    <mergeCell ref="H757:H758"/>
    <mergeCell ref="I757:L757"/>
    <mergeCell ref="M757:M758"/>
    <mergeCell ref="N757:N758"/>
    <mergeCell ref="B706:G710"/>
    <mergeCell ref="B724:E724"/>
    <mergeCell ref="B725:I725"/>
    <mergeCell ref="B726:I726"/>
    <mergeCell ref="B727:I727"/>
    <mergeCell ref="B728:I728"/>
    <mergeCell ref="B729:I729"/>
    <mergeCell ref="B730:I730"/>
    <mergeCell ref="B731:I731"/>
    <mergeCell ref="B679:I679"/>
    <mergeCell ref="J686:L686"/>
    <mergeCell ref="C695:L695"/>
    <mergeCell ref="C696:L696"/>
    <mergeCell ref="L697:N697"/>
    <mergeCell ref="B704:B705"/>
    <mergeCell ref="C704:C705"/>
    <mergeCell ref="D704:D705"/>
    <mergeCell ref="E704:E705"/>
    <mergeCell ref="F704:F705"/>
    <mergeCell ref="G704:G705"/>
    <mergeCell ref="H704:H705"/>
    <mergeCell ref="I704:L704"/>
    <mergeCell ref="M704:M705"/>
    <mergeCell ref="N704:N705"/>
    <mergeCell ref="B653:G657"/>
    <mergeCell ref="B671:E671"/>
    <mergeCell ref="B672:I672"/>
    <mergeCell ref="B673:I673"/>
    <mergeCell ref="B674:I674"/>
    <mergeCell ref="B675:I675"/>
    <mergeCell ref="B676:I676"/>
    <mergeCell ref="B677:I677"/>
    <mergeCell ref="B678:I678"/>
    <mergeCell ref="B626:I626"/>
    <mergeCell ref="J633:L633"/>
    <mergeCell ref="C642:L642"/>
    <mergeCell ref="C643:L643"/>
    <mergeCell ref="L644:N644"/>
    <mergeCell ref="B651:B652"/>
    <mergeCell ref="C651:C652"/>
    <mergeCell ref="D651:D652"/>
    <mergeCell ref="E651:E652"/>
    <mergeCell ref="F651:F652"/>
    <mergeCell ref="G651:G652"/>
    <mergeCell ref="H651:H652"/>
    <mergeCell ref="I651:L651"/>
    <mergeCell ref="M651:M652"/>
    <mergeCell ref="N651:N652"/>
    <mergeCell ref="B600:G604"/>
    <mergeCell ref="B618:E618"/>
    <mergeCell ref="B619:I619"/>
    <mergeCell ref="B620:I620"/>
    <mergeCell ref="B621:I621"/>
    <mergeCell ref="B622:I622"/>
    <mergeCell ref="B623:I623"/>
    <mergeCell ref="B624:I624"/>
    <mergeCell ref="B625:I625"/>
    <mergeCell ref="B573:I573"/>
    <mergeCell ref="J580:L580"/>
    <mergeCell ref="C589:L589"/>
    <mergeCell ref="C590:L590"/>
    <mergeCell ref="L591:N591"/>
    <mergeCell ref="B598:B599"/>
    <mergeCell ref="C598:C599"/>
    <mergeCell ref="D598:D599"/>
    <mergeCell ref="E598:E599"/>
    <mergeCell ref="F598:F599"/>
    <mergeCell ref="G598:G599"/>
    <mergeCell ref="H598:H599"/>
    <mergeCell ref="I598:L598"/>
    <mergeCell ref="M598:M599"/>
    <mergeCell ref="N598:N599"/>
    <mergeCell ref="B547:G551"/>
    <mergeCell ref="B565:E565"/>
    <mergeCell ref="B566:I566"/>
    <mergeCell ref="B567:I567"/>
    <mergeCell ref="B568:I568"/>
    <mergeCell ref="B569:I569"/>
    <mergeCell ref="B570:I570"/>
    <mergeCell ref="B571:I571"/>
    <mergeCell ref="B572:I572"/>
    <mergeCell ref="B520:I520"/>
    <mergeCell ref="J527:L527"/>
    <mergeCell ref="C536:L536"/>
    <mergeCell ref="C537:L537"/>
    <mergeCell ref="L538:N538"/>
    <mergeCell ref="B545:B546"/>
    <mergeCell ref="C545:C546"/>
    <mergeCell ref="D545:D546"/>
    <mergeCell ref="E545:E546"/>
    <mergeCell ref="F545:F546"/>
    <mergeCell ref="G545:G546"/>
    <mergeCell ref="H545:H546"/>
    <mergeCell ref="I545:L545"/>
    <mergeCell ref="M545:M546"/>
    <mergeCell ref="N545:N546"/>
    <mergeCell ref="B494:G498"/>
    <mergeCell ref="B512:E512"/>
    <mergeCell ref="B513:I513"/>
    <mergeCell ref="B514:I514"/>
    <mergeCell ref="B515:I515"/>
    <mergeCell ref="B516:I516"/>
    <mergeCell ref="B517:I517"/>
    <mergeCell ref="B518:I518"/>
    <mergeCell ref="B519:I519"/>
    <mergeCell ref="B467:I467"/>
    <mergeCell ref="J474:L474"/>
    <mergeCell ref="C483:L483"/>
    <mergeCell ref="C484:L484"/>
    <mergeCell ref="L485:N485"/>
    <mergeCell ref="B492:B493"/>
    <mergeCell ref="C492:C493"/>
    <mergeCell ref="D492:D493"/>
    <mergeCell ref="E492:E493"/>
    <mergeCell ref="F492:F493"/>
    <mergeCell ref="G492:G493"/>
    <mergeCell ref="H492:H493"/>
    <mergeCell ref="I492:L492"/>
    <mergeCell ref="M492:M493"/>
    <mergeCell ref="N492:N493"/>
    <mergeCell ref="B441:G445"/>
    <mergeCell ref="B459:E459"/>
    <mergeCell ref="B460:I460"/>
    <mergeCell ref="B461:I461"/>
    <mergeCell ref="B462:I462"/>
    <mergeCell ref="B463:I463"/>
    <mergeCell ref="B464:I464"/>
    <mergeCell ref="B465:I465"/>
    <mergeCell ref="B466:I466"/>
    <mergeCell ref="B414:I414"/>
    <mergeCell ref="J421:L421"/>
    <mergeCell ref="C430:L430"/>
    <mergeCell ref="C431:L431"/>
    <mergeCell ref="L432:N432"/>
    <mergeCell ref="B439:B440"/>
    <mergeCell ref="C439:C440"/>
    <mergeCell ref="D439:D440"/>
    <mergeCell ref="E439:E440"/>
    <mergeCell ref="F439:F440"/>
    <mergeCell ref="G439:G440"/>
    <mergeCell ref="H439:H440"/>
    <mergeCell ref="I439:L439"/>
    <mergeCell ref="M439:M440"/>
    <mergeCell ref="N439:N440"/>
    <mergeCell ref="B388:G392"/>
    <mergeCell ref="B406:E406"/>
    <mergeCell ref="B407:I407"/>
    <mergeCell ref="B408:I408"/>
    <mergeCell ref="B409:I409"/>
    <mergeCell ref="B410:I410"/>
    <mergeCell ref="B411:I411"/>
    <mergeCell ref="B412:I412"/>
    <mergeCell ref="B413:I413"/>
    <mergeCell ref="B361:I361"/>
    <mergeCell ref="J368:L368"/>
    <mergeCell ref="C377:L377"/>
    <mergeCell ref="C378:L378"/>
    <mergeCell ref="L379:N379"/>
    <mergeCell ref="B386:B387"/>
    <mergeCell ref="C386:C387"/>
    <mergeCell ref="D386:D387"/>
    <mergeCell ref="E386:E387"/>
    <mergeCell ref="F386:F387"/>
    <mergeCell ref="G386:G387"/>
    <mergeCell ref="H386:H387"/>
    <mergeCell ref="I386:L386"/>
    <mergeCell ref="M386:M387"/>
    <mergeCell ref="N386:N387"/>
    <mergeCell ref="B335:G339"/>
    <mergeCell ref="B353:E353"/>
    <mergeCell ref="B354:I354"/>
    <mergeCell ref="B355:I355"/>
    <mergeCell ref="B356:I356"/>
    <mergeCell ref="B357:I357"/>
    <mergeCell ref="B358:I358"/>
    <mergeCell ref="B359:I359"/>
    <mergeCell ref="B360:I360"/>
    <mergeCell ref="B308:I308"/>
    <mergeCell ref="J315:L315"/>
    <mergeCell ref="C324:L324"/>
    <mergeCell ref="C325:L325"/>
    <mergeCell ref="L326:N326"/>
    <mergeCell ref="B333:B334"/>
    <mergeCell ref="C333:C334"/>
    <mergeCell ref="D333:D334"/>
    <mergeCell ref="E333:E334"/>
    <mergeCell ref="F333:F334"/>
    <mergeCell ref="G333:G334"/>
    <mergeCell ref="H333:H334"/>
    <mergeCell ref="I333:L333"/>
    <mergeCell ref="M333:M334"/>
    <mergeCell ref="N333:N334"/>
    <mergeCell ref="B282:G286"/>
    <mergeCell ref="B300:E300"/>
    <mergeCell ref="B301:I301"/>
    <mergeCell ref="B302:I302"/>
    <mergeCell ref="B303:I303"/>
    <mergeCell ref="B304:I304"/>
    <mergeCell ref="B305:I305"/>
    <mergeCell ref="B306:I306"/>
    <mergeCell ref="B307:I307"/>
    <mergeCell ref="J262:L262"/>
    <mergeCell ref="C271:L271"/>
    <mergeCell ref="C272:L272"/>
    <mergeCell ref="L273:N273"/>
    <mergeCell ref="B280:B281"/>
    <mergeCell ref="C280:C281"/>
    <mergeCell ref="D280:D281"/>
    <mergeCell ref="E280:E281"/>
    <mergeCell ref="F280:F281"/>
    <mergeCell ref="G280:G281"/>
    <mergeCell ref="H280:H281"/>
    <mergeCell ref="I280:L280"/>
    <mergeCell ref="M280:M281"/>
    <mergeCell ref="N280:N281"/>
    <mergeCell ref="J209:L209"/>
    <mergeCell ref="C218:L218"/>
    <mergeCell ref="C219:L219"/>
    <mergeCell ref="L220:N220"/>
    <mergeCell ref="B227:B228"/>
    <mergeCell ref="C227:C228"/>
    <mergeCell ref="D227:D228"/>
    <mergeCell ref="E227:E228"/>
    <mergeCell ref="F227:F228"/>
    <mergeCell ref="G227:G228"/>
    <mergeCell ref="H227:H228"/>
    <mergeCell ref="I227:L227"/>
    <mergeCell ref="M227:M228"/>
    <mergeCell ref="N227:N228"/>
    <mergeCell ref="J156:L156"/>
    <mergeCell ref="C165:L165"/>
    <mergeCell ref="C166:L166"/>
    <mergeCell ref="L167:N167"/>
    <mergeCell ref="B174:B175"/>
    <mergeCell ref="C174:C175"/>
    <mergeCell ref="D174:D175"/>
    <mergeCell ref="E174:E175"/>
    <mergeCell ref="F174:F175"/>
    <mergeCell ref="G174:G175"/>
    <mergeCell ref="H174:H175"/>
    <mergeCell ref="I174:L174"/>
    <mergeCell ref="M174:M175"/>
    <mergeCell ref="N174:N175"/>
    <mergeCell ref="B70:G74"/>
    <mergeCell ref="B88:E88"/>
    <mergeCell ref="B96:I96"/>
    <mergeCell ref="J103:L103"/>
    <mergeCell ref="C112:L112"/>
    <mergeCell ref="C113:L113"/>
    <mergeCell ref="L114:N114"/>
    <mergeCell ref="B121:B122"/>
    <mergeCell ref="C121:C122"/>
    <mergeCell ref="D121:D122"/>
    <mergeCell ref="E121:E122"/>
    <mergeCell ref="F121:F122"/>
    <mergeCell ref="G121:G122"/>
    <mergeCell ref="H121:H122"/>
    <mergeCell ref="I121:L121"/>
    <mergeCell ref="M121:M122"/>
    <mergeCell ref="N121:N122"/>
    <mergeCell ref="C60:L60"/>
    <mergeCell ref="L61:N61"/>
    <mergeCell ref="B68:B69"/>
    <mergeCell ref="C68:C69"/>
    <mergeCell ref="D68:D69"/>
    <mergeCell ref="E68:E69"/>
    <mergeCell ref="F68:F69"/>
    <mergeCell ref="G68:G69"/>
    <mergeCell ref="H68:H69"/>
    <mergeCell ref="I68:L68"/>
    <mergeCell ref="M68:M69"/>
    <mergeCell ref="N68:N69"/>
    <mergeCell ref="B255:I255"/>
    <mergeCell ref="B196:I196"/>
    <mergeCell ref="B197:I197"/>
    <mergeCell ref="B198:I198"/>
    <mergeCell ref="B199:I199"/>
    <mergeCell ref="B176:G180"/>
    <mergeCell ref="B194:E194"/>
    <mergeCell ref="B200:I200"/>
    <mergeCell ref="B201:I201"/>
    <mergeCell ref="B202:I202"/>
    <mergeCell ref="B248:I248"/>
    <mergeCell ref="B249:I249"/>
    <mergeCell ref="B250:I250"/>
    <mergeCell ref="B251:I251"/>
    <mergeCell ref="B229:G233"/>
    <mergeCell ref="B247:E247"/>
    <mergeCell ref="B252:I252"/>
    <mergeCell ref="B253:I253"/>
    <mergeCell ref="B254:I254"/>
    <mergeCell ref="B143:I143"/>
    <mergeCell ref="B123:G127"/>
    <mergeCell ref="B141:E141"/>
    <mergeCell ref="B148:I148"/>
    <mergeCell ref="B149:I149"/>
    <mergeCell ref="B17:G21"/>
    <mergeCell ref="B195:I195"/>
    <mergeCell ref="B142:I142"/>
    <mergeCell ref="B144:I144"/>
    <mergeCell ref="B145:I145"/>
    <mergeCell ref="B146:I146"/>
    <mergeCell ref="B147:I147"/>
    <mergeCell ref="B91:I91"/>
    <mergeCell ref="B89:I89"/>
    <mergeCell ref="B90:I90"/>
    <mergeCell ref="C59:L59"/>
    <mergeCell ref="B92:I92"/>
    <mergeCell ref="B93:I93"/>
    <mergeCell ref="B94:I94"/>
    <mergeCell ref="B95:I95"/>
    <mergeCell ref="J50:L50"/>
    <mergeCell ref="B38:I38"/>
    <mergeCell ref="B39:I39"/>
    <mergeCell ref="B40:I40"/>
    <mergeCell ref="B41:I41"/>
    <mergeCell ref="B42:I42"/>
    <mergeCell ref="B43:I43"/>
    <mergeCell ref="B37:I37"/>
    <mergeCell ref="C6:L6"/>
    <mergeCell ref="C7:L7"/>
    <mergeCell ref="L8:N8"/>
    <mergeCell ref="B15:B16"/>
    <mergeCell ref="C15:C16"/>
    <mergeCell ref="D15:D16"/>
    <mergeCell ref="E15:E16"/>
    <mergeCell ref="G15:G16"/>
    <mergeCell ref="H15:H16"/>
    <mergeCell ref="I15:L15"/>
    <mergeCell ref="F15:F16"/>
    <mergeCell ref="M15:M16"/>
    <mergeCell ref="N15:N16"/>
    <mergeCell ref="B35:E35"/>
    <mergeCell ref="B36:I36"/>
  </mergeCells>
  <pageMargins left="0" right="0" top="0" bottom="0" header="0.31496062992125984" footer="0.31496062992125984"/>
  <pageSetup paperSize="9" scale="80" orientation="landscape" r:id="rId1"/>
  <rowBreaks count="17" manualBreakCount="17">
    <brk id="52" min="1" max="13" man="1"/>
    <brk id="106" min="1" max="13" man="1"/>
    <brk id="159" min="1" max="13" man="1"/>
    <brk id="212" min="1" max="13" man="1"/>
    <brk id="265" min="1" max="13" man="1"/>
    <brk id="318" min="1" max="13" man="1"/>
    <brk id="371" min="1" max="13" man="1"/>
    <brk id="424" min="1" max="13" man="1"/>
    <brk id="477" min="1" max="13" man="1"/>
    <brk id="530" min="1" max="13" man="1"/>
    <brk id="583" min="1" max="13" man="1"/>
    <brk id="636" min="1" max="13" man="1"/>
    <brk id="689" min="1" max="13" man="1"/>
    <brk id="742" min="1" max="13" man="1"/>
    <brk id="795" min="1" max="13" man="1"/>
    <brk id="848" min="1" max="13" man="1"/>
    <brk id="903" min="1" max="13" man="1"/>
  </rowBreaks>
  <ignoredErrors>
    <ignoredError sqref="B20:G20 B34:N35 B29:H31 B32:G33 B28:G28 B23:H27 C17:H17 B18:H18 H22 B21:H21 L21 B19:H19 L17:L19 N17:N21 K36:N36 L23 B37:N53 B36:I36" formula="1"/>
    <ignoredError sqref="L28 L29 L24 L30 L31:L33 L26 L27 L25" formula="1" unlockedFormula="1"/>
    <ignoredError sqref="I25:K25 N22 I27:K27 N26 I31:K33 N30 J24:K24 I29:K29 J28:K28 M25:N25 M27:N27 M31:N33 N24 M29:N29 N2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652"/>
  <sheetViews>
    <sheetView tabSelected="1" view="pageBreakPreview" zoomScaleNormal="55" zoomScaleSheetLayoutView="100" zoomScalePageLayoutView="55" workbookViewId="0">
      <selection activeCell="G646" sqref="G646"/>
    </sheetView>
  </sheetViews>
  <sheetFormatPr defaultRowHeight="15.75" x14ac:dyDescent="0.25"/>
  <cols>
    <col min="1" max="1" width="8.85546875" style="1"/>
    <col min="2" max="2" width="37.28515625" style="1" customWidth="1"/>
    <col min="3" max="3" width="64.5703125" style="1" customWidth="1"/>
    <col min="4" max="4" width="27.85546875" style="1" customWidth="1"/>
    <col min="5" max="5" width="19.7109375" style="1" customWidth="1"/>
    <col min="6" max="6" width="8.85546875" style="1"/>
    <col min="7" max="7" width="16" style="1" customWidth="1"/>
    <col min="8" max="8" width="5.5703125" style="53" customWidth="1"/>
    <col min="9" max="9" width="8.85546875" style="54"/>
  </cols>
  <sheetData>
    <row r="2" spans="2:8" ht="60.75" customHeight="1" x14ac:dyDescent="0.8">
      <c r="B2" s="166" t="s">
        <v>103</v>
      </c>
      <c r="C2" s="166"/>
      <c r="D2" s="166"/>
      <c r="E2" s="166"/>
      <c r="F2" s="166"/>
      <c r="G2" s="166"/>
      <c r="H2" s="166"/>
    </row>
    <row r="3" spans="2:8" ht="64.150000000000006" customHeight="1" x14ac:dyDescent="0.25">
      <c r="B3" s="167" t="s">
        <v>72</v>
      </c>
      <c r="C3" s="167"/>
      <c r="D3" s="167"/>
      <c r="E3" s="167"/>
      <c r="F3" s="167"/>
      <c r="G3" s="167"/>
      <c r="H3" s="55"/>
    </row>
    <row r="4" spans="2:8" ht="25.5" x14ac:dyDescent="0.25">
      <c r="B4" s="4"/>
      <c r="C4" s="14" t="s">
        <v>73</v>
      </c>
      <c r="D4" s="15"/>
      <c r="E4" s="4"/>
      <c r="F4" s="4"/>
      <c r="G4" s="3"/>
      <c r="H4" s="55"/>
    </row>
    <row r="5" spans="2:8" ht="39.950000000000003" customHeight="1" x14ac:dyDescent="0.25">
      <c r="B5" s="5"/>
      <c r="C5" s="168" t="s">
        <v>74</v>
      </c>
      <c r="D5" s="171" t="s">
        <v>139</v>
      </c>
      <c r="E5" s="172"/>
      <c r="F5" s="172"/>
      <c r="G5" s="173"/>
      <c r="H5" s="56"/>
    </row>
    <row r="6" spans="2:8" ht="19.899999999999999" customHeight="1" x14ac:dyDescent="0.25">
      <c r="B6" s="5"/>
      <c r="C6" s="169"/>
      <c r="D6" s="184" t="s">
        <v>140</v>
      </c>
      <c r="E6" s="184"/>
      <c r="F6" s="184"/>
      <c r="G6" s="184"/>
      <c r="H6" s="56"/>
    </row>
    <row r="7" spans="2:8" ht="19.899999999999999" customHeight="1" x14ac:dyDescent="0.25">
      <c r="B7" s="5"/>
      <c r="C7" s="170"/>
      <c r="D7" s="184" t="s">
        <v>152</v>
      </c>
      <c r="E7" s="184"/>
      <c r="F7" s="184"/>
      <c r="G7" s="184"/>
      <c r="H7" s="56"/>
    </row>
    <row r="8" spans="2:8" ht="23.25" x14ac:dyDescent="0.25">
      <c r="B8" s="4"/>
      <c r="C8" s="16" t="s">
        <v>75</v>
      </c>
      <c r="D8" s="6">
        <v>2.2999999999999998</v>
      </c>
      <c r="E8" s="17"/>
      <c r="F8" s="5"/>
      <c r="G8" s="3"/>
      <c r="H8" s="55"/>
    </row>
    <row r="9" spans="2:8" ht="22.5" x14ac:dyDescent="0.25">
      <c r="B9" s="4"/>
      <c r="C9" s="18" t="s">
        <v>76</v>
      </c>
      <c r="D9" s="7">
        <v>535</v>
      </c>
      <c r="E9" s="174" t="s">
        <v>77</v>
      </c>
      <c r="F9" s="175"/>
      <c r="G9" s="178">
        <f>D10/D9</f>
        <v>36.001869158878506</v>
      </c>
      <c r="H9" s="55"/>
    </row>
    <row r="10" spans="2:8" ht="22.5" x14ac:dyDescent="0.25">
      <c r="B10" s="4"/>
      <c r="C10" s="18" t="s">
        <v>78</v>
      </c>
      <c r="D10" s="7">
        <v>19261</v>
      </c>
      <c r="E10" s="176"/>
      <c r="F10" s="177"/>
      <c r="G10" s="179"/>
      <c r="H10" s="55"/>
    </row>
    <row r="11" spans="2:8" ht="23.25" x14ac:dyDescent="0.25">
      <c r="B11" s="4"/>
      <c r="C11" s="19"/>
      <c r="D11" s="8"/>
      <c r="E11" s="20"/>
      <c r="F11" s="4"/>
      <c r="G11" s="3"/>
      <c r="H11" s="55"/>
    </row>
    <row r="12" spans="2:8" ht="23.25" x14ac:dyDescent="0.25">
      <c r="B12" s="4"/>
      <c r="C12" s="49" t="s">
        <v>79</v>
      </c>
      <c r="D12" s="60" t="s">
        <v>153</v>
      </c>
      <c r="E12" s="4"/>
      <c r="F12" s="4"/>
      <c r="G12" s="3"/>
      <c r="H12" s="55"/>
    </row>
    <row r="13" spans="2:8" ht="23.25" x14ac:dyDescent="0.25">
      <c r="B13" s="4"/>
      <c r="C13" s="49" t="s">
        <v>80</v>
      </c>
      <c r="D13" s="60">
        <v>65</v>
      </c>
      <c r="E13" s="4"/>
      <c r="F13" s="4"/>
      <c r="G13" s="3"/>
      <c r="H13" s="55"/>
    </row>
    <row r="14" spans="2:8" ht="23.25" x14ac:dyDescent="0.25">
      <c r="B14" s="4"/>
      <c r="C14" s="49" t="s">
        <v>81</v>
      </c>
      <c r="D14" s="50" t="s">
        <v>82</v>
      </c>
      <c r="E14" s="4"/>
      <c r="F14" s="4"/>
      <c r="G14" s="3"/>
      <c r="H14" s="55"/>
    </row>
    <row r="15" spans="2:8" ht="24" thickBot="1" x14ac:dyDescent="0.3">
      <c r="B15" s="4"/>
      <c r="C15" s="4"/>
      <c r="D15" s="4"/>
      <c r="E15" s="4"/>
      <c r="F15" s="4"/>
      <c r="G15" s="3"/>
      <c r="H15" s="55"/>
    </row>
    <row r="16" spans="2:8" ht="67.900000000000006" customHeight="1" thickBot="1" x14ac:dyDescent="0.3">
      <c r="B16" s="180" t="s">
        <v>28</v>
      </c>
      <c r="C16" s="181"/>
      <c r="D16" s="9" t="s">
        <v>83</v>
      </c>
      <c r="E16" s="182" t="s">
        <v>84</v>
      </c>
      <c r="F16" s="183"/>
      <c r="G16" s="10" t="s">
        <v>85</v>
      </c>
      <c r="H16" s="55"/>
    </row>
    <row r="17" spans="2:10" ht="30" customHeight="1" thickBot="1" x14ac:dyDescent="0.3">
      <c r="B17" s="155" t="s">
        <v>86</v>
      </c>
      <c r="C17" s="156"/>
      <c r="D17" s="32">
        <v>197.93</v>
      </c>
      <c r="E17" s="51">
        <v>2.2999999999999998</v>
      </c>
      <c r="F17" s="33" t="s">
        <v>27</v>
      </c>
      <c r="G17" s="34">
        <f t="shared" ref="G17:G24" si="0">D17*E17</f>
        <v>455.23899999999998</v>
      </c>
      <c r="H17" s="157"/>
    </row>
    <row r="18" spans="2:10" ht="45.6" customHeight="1" x14ac:dyDescent="0.25">
      <c r="B18" s="158" t="s">
        <v>87</v>
      </c>
      <c r="C18" s="159"/>
      <c r="D18" s="35">
        <v>70.41</v>
      </c>
      <c r="E18" s="61">
        <v>0.76</v>
      </c>
      <c r="F18" s="36" t="s">
        <v>29</v>
      </c>
      <c r="G18" s="37">
        <f t="shared" si="0"/>
        <v>53.511600000000001</v>
      </c>
      <c r="H18" s="157"/>
    </row>
    <row r="19" spans="2:10" ht="30" customHeight="1" thickBot="1" x14ac:dyDescent="0.3">
      <c r="B19" s="160" t="s">
        <v>88</v>
      </c>
      <c r="C19" s="161"/>
      <c r="D19" s="38">
        <v>222.31</v>
      </c>
      <c r="E19" s="62">
        <v>0.76</v>
      </c>
      <c r="F19" s="39" t="s">
        <v>29</v>
      </c>
      <c r="G19" s="40">
        <f t="shared" si="0"/>
        <v>168.9556</v>
      </c>
      <c r="H19" s="157"/>
    </row>
    <row r="20" spans="2:10" ht="30" customHeight="1" thickBot="1" x14ac:dyDescent="0.3">
      <c r="B20" s="162" t="s">
        <v>30</v>
      </c>
      <c r="C20" s="163"/>
      <c r="D20" s="41"/>
      <c r="E20" s="41"/>
      <c r="F20" s="42" t="s">
        <v>27</v>
      </c>
      <c r="G20" s="43">
        <f t="shared" si="0"/>
        <v>0</v>
      </c>
      <c r="H20" s="157"/>
    </row>
    <row r="21" spans="2:10" ht="45" customHeight="1" x14ac:dyDescent="0.25">
      <c r="B21" s="158" t="s">
        <v>89</v>
      </c>
      <c r="C21" s="159"/>
      <c r="D21" s="35">
        <v>665.33</v>
      </c>
      <c r="E21" s="35">
        <v>46</v>
      </c>
      <c r="F21" s="36" t="s">
        <v>27</v>
      </c>
      <c r="G21" s="37">
        <f t="shared" si="0"/>
        <v>30605.18</v>
      </c>
      <c r="H21" s="157"/>
    </row>
    <row r="22" spans="2:10" ht="30" customHeight="1" x14ac:dyDescent="0.25">
      <c r="B22" s="164" t="s">
        <v>90</v>
      </c>
      <c r="C22" s="165"/>
      <c r="D22" s="44"/>
      <c r="E22" s="44"/>
      <c r="F22" s="45" t="s">
        <v>27</v>
      </c>
      <c r="G22" s="46">
        <f t="shared" si="0"/>
        <v>0</v>
      </c>
      <c r="H22" s="157"/>
    </row>
    <row r="23" spans="2:10" ht="30" customHeight="1" x14ac:dyDescent="0.25">
      <c r="B23" s="164" t="s">
        <v>31</v>
      </c>
      <c r="C23" s="165"/>
      <c r="D23" s="47">
        <v>2425.1</v>
      </c>
      <c r="E23" s="52">
        <v>2.2999999999999998</v>
      </c>
      <c r="F23" s="45" t="s">
        <v>27</v>
      </c>
      <c r="G23" s="46">
        <f t="shared" si="0"/>
        <v>5577.73</v>
      </c>
      <c r="H23" s="157"/>
    </row>
    <row r="24" spans="2:10" ht="30" customHeight="1" x14ac:dyDescent="0.25">
      <c r="B24" s="164" t="s">
        <v>91</v>
      </c>
      <c r="C24" s="165"/>
      <c r="D24" s="47">
        <v>1718.79</v>
      </c>
      <c r="E24" s="52">
        <v>2.2999999999999998</v>
      </c>
      <c r="F24" s="45" t="s">
        <v>27</v>
      </c>
      <c r="G24" s="46">
        <f t="shared" si="0"/>
        <v>3953.2169999999996</v>
      </c>
      <c r="H24" s="157"/>
    </row>
    <row r="25" spans="2:10" ht="30" customHeight="1" x14ac:dyDescent="0.25">
      <c r="B25" s="164" t="s">
        <v>33</v>
      </c>
      <c r="C25" s="165"/>
      <c r="D25" s="47">
        <v>473.91</v>
      </c>
      <c r="E25" s="52">
        <v>2.2999999999999998</v>
      </c>
      <c r="F25" s="45" t="s">
        <v>27</v>
      </c>
      <c r="G25" s="46">
        <f>D25*E25</f>
        <v>1089.9929999999999</v>
      </c>
      <c r="H25" s="157"/>
    </row>
    <row r="26" spans="2:10" ht="30" customHeight="1" thickBot="1" x14ac:dyDescent="0.3">
      <c r="B26" s="160" t="s">
        <v>32</v>
      </c>
      <c r="C26" s="161"/>
      <c r="D26" s="38">
        <v>320.5</v>
      </c>
      <c r="E26" s="38">
        <v>23</v>
      </c>
      <c r="F26" s="39" t="s">
        <v>27</v>
      </c>
      <c r="G26" s="48">
        <f>D26*E26</f>
        <v>7371.5</v>
      </c>
      <c r="H26" s="157"/>
    </row>
    <row r="27" spans="2:10" ht="23.25" x14ac:dyDescent="0.25">
      <c r="B27" s="4"/>
      <c r="C27" s="21"/>
      <c r="D27" s="21"/>
      <c r="E27" s="11"/>
      <c r="F27" s="11"/>
      <c r="G27" s="3"/>
      <c r="H27" s="57"/>
      <c r="J27" s="1"/>
    </row>
    <row r="28" spans="2:10" ht="25.5" x14ac:dyDescent="0.25">
      <c r="B28" s="4"/>
      <c r="C28" s="14" t="s">
        <v>92</v>
      </c>
      <c r="D28" s="15"/>
      <c r="E28" s="4"/>
      <c r="F28" s="4"/>
      <c r="G28" s="3"/>
      <c r="H28" s="55"/>
      <c r="J28" s="1"/>
    </row>
    <row r="29" spans="2:10" ht="18.75" x14ac:dyDescent="0.25">
      <c r="B29" s="4"/>
      <c r="C29" s="152" t="s">
        <v>93</v>
      </c>
      <c r="D29" s="22" t="s">
        <v>94</v>
      </c>
      <c r="E29" s="23">
        <f>ROUND((G17+D10)/D10,2)</f>
        <v>1.02</v>
      </c>
      <c r="F29" s="23"/>
      <c r="G29" s="5"/>
      <c r="H29" s="55"/>
      <c r="J29" s="1"/>
    </row>
    <row r="30" spans="2:10" ht="23.25" x14ac:dyDescent="0.25">
      <c r="B30" s="4"/>
      <c r="C30" s="152"/>
      <c r="D30" s="22" t="s">
        <v>95</v>
      </c>
      <c r="E30" s="23">
        <f>ROUND((G18+G19+D10)/D10,2)</f>
        <v>1.01</v>
      </c>
      <c r="F30" s="23"/>
      <c r="G30" s="12"/>
      <c r="H30" s="58"/>
      <c r="J30" s="1"/>
    </row>
    <row r="31" spans="2:10" ht="23.25" x14ac:dyDescent="0.25">
      <c r="B31" s="4"/>
      <c r="C31" s="152"/>
      <c r="D31" s="22" t="s">
        <v>96</v>
      </c>
      <c r="E31" s="23">
        <f>ROUND((G20+D10)/D10,2)</f>
        <v>1</v>
      </c>
      <c r="F31" s="5"/>
      <c r="G31" s="12"/>
      <c r="H31" s="55"/>
      <c r="J31" s="1"/>
    </row>
    <row r="32" spans="2:10" ht="23.25" x14ac:dyDescent="0.25">
      <c r="B32" s="4"/>
      <c r="C32" s="152"/>
      <c r="D32" s="24" t="s">
        <v>97</v>
      </c>
      <c r="E32" s="25">
        <f>ROUND((SUM(G21:G26)+D10)/D10,2)</f>
        <v>3.52</v>
      </c>
      <c r="F32" s="5"/>
      <c r="G32" s="12"/>
      <c r="H32" s="55"/>
      <c r="J32" s="1"/>
    </row>
    <row r="33" spans="2:10" ht="25.5" x14ac:dyDescent="0.25">
      <c r="B33" s="4"/>
      <c r="C33" s="4"/>
      <c r="D33" s="26" t="s">
        <v>98</v>
      </c>
      <c r="E33" s="27">
        <f>SUM(E29:E32)-IF(D14="сплошная",3,2)</f>
        <v>3.5500000000000007</v>
      </c>
      <c r="F33" s="28"/>
      <c r="G33" s="3"/>
      <c r="H33" s="55"/>
      <c r="J33" s="1"/>
    </row>
    <row r="34" spans="2:10" ht="23.25" x14ac:dyDescent="0.25">
      <c r="B34" s="4"/>
      <c r="C34" s="4"/>
      <c r="D34" s="4"/>
      <c r="E34" s="29"/>
      <c r="F34" s="4"/>
      <c r="G34" s="3"/>
      <c r="H34" s="55"/>
      <c r="J34" s="1"/>
    </row>
    <row r="35" spans="2:10" ht="25.5" x14ac:dyDescent="0.35">
      <c r="B35" s="13"/>
      <c r="C35" s="30" t="s">
        <v>99</v>
      </c>
      <c r="D35" s="153">
        <f>E33*D10</f>
        <v>68376.550000000017</v>
      </c>
      <c r="E35" s="153"/>
      <c r="F35" s="4"/>
      <c r="G35" s="3"/>
      <c r="H35" s="55"/>
      <c r="J35" s="1"/>
    </row>
    <row r="36" spans="2:10" ht="18.75" x14ac:dyDescent="0.3">
      <c r="B36" s="4"/>
      <c r="C36" s="31" t="s">
        <v>100</v>
      </c>
      <c r="D36" s="154">
        <f>D35/D9</f>
        <v>127.80663551401872</v>
      </c>
      <c r="E36" s="154"/>
      <c r="F36" s="4"/>
      <c r="G36" s="4"/>
      <c r="H36" s="59"/>
      <c r="J36" s="1"/>
    </row>
    <row r="37" spans="2:10" x14ac:dyDescent="0.25">
      <c r="J37" s="1"/>
    </row>
    <row r="38" spans="2:10" x14ac:dyDescent="0.25">
      <c r="J38" s="1"/>
    </row>
    <row r="39" spans="2:10" ht="60.75" customHeight="1" x14ac:dyDescent="0.8">
      <c r="B39" s="166" t="s">
        <v>104</v>
      </c>
      <c r="C39" s="166"/>
      <c r="D39" s="166"/>
      <c r="E39" s="166"/>
      <c r="F39" s="166"/>
      <c r="G39" s="166"/>
      <c r="H39" s="166"/>
      <c r="J39" s="1"/>
    </row>
    <row r="40" spans="2:10" ht="18.75" x14ac:dyDescent="0.25">
      <c r="B40" s="167" t="s">
        <v>72</v>
      </c>
      <c r="C40" s="167"/>
      <c r="D40" s="167"/>
      <c r="E40" s="167"/>
      <c r="F40" s="167"/>
      <c r="G40" s="167"/>
      <c r="H40" s="55"/>
      <c r="J40" s="1"/>
    </row>
    <row r="41" spans="2:10" ht="25.5" x14ac:dyDescent="0.25">
      <c r="B41" s="4"/>
      <c r="C41" s="14" t="s">
        <v>73</v>
      </c>
      <c r="D41" s="15"/>
      <c r="E41" s="4"/>
      <c r="F41" s="4"/>
      <c r="G41" s="3"/>
      <c r="H41" s="55"/>
      <c r="J41" s="1"/>
    </row>
    <row r="42" spans="2:10" ht="39.950000000000003" customHeight="1" x14ac:dyDescent="0.25">
      <c r="B42" s="5"/>
      <c r="C42" s="168" t="s">
        <v>74</v>
      </c>
      <c r="D42" s="171" t="s">
        <v>139</v>
      </c>
      <c r="E42" s="172"/>
      <c r="F42" s="172"/>
      <c r="G42" s="173"/>
      <c r="H42" s="56"/>
      <c r="J42" s="1"/>
    </row>
    <row r="43" spans="2:10" ht="19.5" x14ac:dyDescent="0.25">
      <c r="B43" s="5"/>
      <c r="C43" s="169"/>
      <c r="D43" s="184" t="s">
        <v>140</v>
      </c>
      <c r="E43" s="184"/>
      <c r="F43" s="184"/>
      <c r="G43" s="184"/>
      <c r="H43" s="56"/>
      <c r="J43" s="1"/>
    </row>
    <row r="44" spans="2:10" ht="19.5" x14ac:dyDescent="0.25">
      <c r="B44" s="5"/>
      <c r="C44" s="170"/>
      <c r="D44" s="184" t="s">
        <v>202</v>
      </c>
      <c r="E44" s="184"/>
      <c r="F44" s="184"/>
      <c r="G44" s="184"/>
      <c r="H44" s="56"/>
      <c r="J44" s="1"/>
    </row>
    <row r="45" spans="2:10" ht="23.25" x14ac:dyDescent="0.25">
      <c r="B45" s="4"/>
      <c r="C45" s="16" t="s">
        <v>75</v>
      </c>
      <c r="D45" s="6">
        <v>1</v>
      </c>
      <c r="E45" s="17"/>
      <c r="F45" s="5"/>
      <c r="G45" s="3"/>
      <c r="H45" s="55"/>
      <c r="J45" s="1"/>
    </row>
    <row r="46" spans="2:10" ht="22.5" x14ac:dyDescent="0.25">
      <c r="B46" s="4"/>
      <c r="C46" s="18" t="s">
        <v>76</v>
      </c>
      <c r="D46" s="7">
        <v>189</v>
      </c>
      <c r="E46" s="174" t="s">
        <v>77</v>
      </c>
      <c r="F46" s="175"/>
      <c r="G46" s="178">
        <f>D47/D46</f>
        <v>42.899470899470899</v>
      </c>
      <c r="H46" s="55"/>
      <c r="J46" s="1"/>
    </row>
    <row r="47" spans="2:10" ht="22.5" x14ac:dyDescent="0.25">
      <c r="B47" s="4"/>
      <c r="C47" s="18" t="s">
        <v>78</v>
      </c>
      <c r="D47" s="7">
        <v>8108</v>
      </c>
      <c r="E47" s="176"/>
      <c r="F47" s="177"/>
      <c r="G47" s="179"/>
      <c r="H47" s="55"/>
      <c r="J47" s="1"/>
    </row>
    <row r="48" spans="2:10" ht="23.25" x14ac:dyDescent="0.25">
      <c r="B48" s="4"/>
      <c r="C48" s="19"/>
      <c r="D48" s="8"/>
      <c r="E48" s="20"/>
      <c r="F48" s="4"/>
      <c r="G48" s="3"/>
      <c r="H48" s="55"/>
      <c r="J48" s="1"/>
    </row>
    <row r="49" spans="2:10" ht="23.25" x14ac:dyDescent="0.25">
      <c r="B49" s="4"/>
      <c r="C49" s="49" t="s">
        <v>79</v>
      </c>
      <c r="D49" s="60" t="s">
        <v>203</v>
      </c>
      <c r="E49" s="4"/>
      <c r="F49" s="4"/>
      <c r="G49" s="3"/>
      <c r="H49" s="55"/>
      <c r="J49" s="1"/>
    </row>
    <row r="50" spans="2:10" ht="23.25" x14ac:dyDescent="0.25">
      <c r="B50" s="4"/>
      <c r="C50" s="49" t="s">
        <v>80</v>
      </c>
      <c r="D50" s="60">
        <v>65</v>
      </c>
      <c r="E50" s="4"/>
      <c r="F50" s="4"/>
      <c r="G50" s="3"/>
      <c r="H50" s="55"/>
      <c r="J50" s="1"/>
    </row>
    <row r="51" spans="2:10" ht="23.25" x14ac:dyDescent="0.25">
      <c r="B51" s="4"/>
      <c r="C51" s="49" t="s">
        <v>81</v>
      </c>
      <c r="D51" s="50" t="s">
        <v>82</v>
      </c>
      <c r="E51" s="4"/>
      <c r="F51" s="4"/>
      <c r="G51" s="3"/>
      <c r="H51" s="55"/>
      <c r="J51" s="1"/>
    </row>
    <row r="52" spans="2:10" ht="24" thickBot="1" x14ac:dyDescent="0.3">
      <c r="B52" s="4"/>
      <c r="C52" s="4"/>
      <c r="D52" s="4"/>
      <c r="E52" s="4"/>
      <c r="F52" s="4"/>
      <c r="G52" s="3"/>
      <c r="H52" s="55"/>
      <c r="J52" s="1"/>
    </row>
    <row r="53" spans="2:10" ht="48" thickBot="1" x14ac:dyDescent="0.3">
      <c r="B53" s="180" t="s">
        <v>28</v>
      </c>
      <c r="C53" s="181"/>
      <c r="D53" s="9" t="s">
        <v>83</v>
      </c>
      <c r="E53" s="182" t="s">
        <v>84</v>
      </c>
      <c r="F53" s="183"/>
      <c r="G53" s="10" t="s">
        <v>85</v>
      </c>
      <c r="H53" s="55"/>
      <c r="J53" s="1"/>
    </row>
    <row r="54" spans="2:10" ht="24" thickBot="1" x14ac:dyDescent="0.3">
      <c r="B54" s="155" t="s">
        <v>86</v>
      </c>
      <c r="C54" s="156"/>
      <c r="D54" s="32">
        <v>197.93</v>
      </c>
      <c r="E54" s="51">
        <v>1</v>
      </c>
      <c r="F54" s="33" t="s">
        <v>27</v>
      </c>
      <c r="G54" s="34">
        <f t="shared" ref="G54:G61" si="1">D54*E54</f>
        <v>197.93</v>
      </c>
      <c r="H54" s="157"/>
      <c r="J54" s="1"/>
    </row>
    <row r="55" spans="2:10" ht="51.6" customHeight="1" x14ac:dyDescent="0.25">
      <c r="B55" s="158" t="s">
        <v>87</v>
      </c>
      <c r="C55" s="159"/>
      <c r="D55" s="35">
        <v>70.41</v>
      </c>
      <c r="E55" s="61">
        <v>0.4</v>
      </c>
      <c r="F55" s="36" t="s">
        <v>29</v>
      </c>
      <c r="G55" s="37">
        <f t="shared" si="1"/>
        <v>28.164000000000001</v>
      </c>
      <c r="H55" s="157"/>
      <c r="J55" s="1"/>
    </row>
    <row r="56" spans="2:10" ht="24" thickBot="1" x14ac:dyDescent="0.3">
      <c r="B56" s="160" t="s">
        <v>88</v>
      </c>
      <c r="C56" s="161"/>
      <c r="D56" s="38">
        <v>222.31</v>
      </c>
      <c r="E56" s="62">
        <v>0.4</v>
      </c>
      <c r="F56" s="39" t="s">
        <v>29</v>
      </c>
      <c r="G56" s="40">
        <f t="shared" si="1"/>
        <v>88.924000000000007</v>
      </c>
      <c r="H56" s="157"/>
      <c r="J56" s="1"/>
    </row>
    <row r="57" spans="2:10" ht="24" thickBot="1" x14ac:dyDescent="0.3">
      <c r="B57" s="162" t="s">
        <v>30</v>
      </c>
      <c r="C57" s="163"/>
      <c r="D57" s="41"/>
      <c r="E57" s="41"/>
      <c r="F57" s="42" t="s">
        <v>27</v>
      </c>
      <c r="G57" s="43">
        <f t="shared" si="1"/>
        <v>0</v>
      </c>
      <c r="H57" s="157"/>
      <c r="J57" s="1"/>
    </row>
    <row r="58" spans="2:10" ht="43.15" customHeight="1" x14ac:dyDescent="0.25">
      <c r="B58" s="158" t="s">
        <v>89</v>
      </c>
      <c r="C58" s="159"/>
      <c r="D58" s="35">
        <v>665.33</v>
      </c>
      <c r="E58" s="35">
        <v>20</v>
      </c>
      <c r="F58" s="36" t="s">
        <v>27</v>
      </c>
      <c r="G58" s="37">
        <f t="shared" si="1"/>
        <v>13306.6</v>
      </c>
      <c r="H58" s="157"/>
      <c r="J58" s="1"/>
    </row>
    <row r="59" spans="2:10" ht="23.25" x14ac:dyDescent="0.25">
      <c r="B59" s="164" t="s">
        <v>90</v>
      </c>
      <c r="C59" s="165"/>
      <c r="D59" s="44"/>
      <c r="E59" s="44"/>
      <c r="F59" s="45" t="s">
        <v>27</v>
      </c>
      <c r="G59" s="46">
        <f t="shared" si="1"/>
        <v>0</v>
      </c>
      <c r="H59" s="157"/>
      <c r="J59" s="1"/>
    </row>
    <row r="60" spans="2:10" ht="23.25" x14ac:dyDescent="0.25">
      <c r="B60" s="164" t="s">
        <v>31</v>
      </c>
      <c r="C60" s="165"/>
      <c r="D60" s="47">
        <v>2425.1</v>
      </c>
      <c r="E60" s="52">
        <v>1</v>
      </c>
      <c r="F60" s="45" t="s">
        <v>27</v>
      </c>
      <c r="G60" s="46">
        <f t="shared" si="1"/>
        <v>2425.1</v>
      </c>
      <c r="H60" s="157"/>
      <c r="J60" s="1"/>
    </row>
    <row r="61" spans="2:10" ht="23.25" x14ac:dyDescent="0.25">
      <c r="B61" s="164" t="s">
        <v>91</v>
      </c>
      <c r="C61" s="165"/>
      <c r="D61" s="47">
        <v>1718.79</v>
      </c>
      <c r="E61" s="52">
        <v>1</v>
      </c>
      <c r="F61" s="45" t="s">
        <v>27</v>
      </c>
      <c r="G61" s="46">
        <f t="shared" si="1"/>
        <v>1718.79</v>
      </c>
      <c r="H61" s="157"/>
      <c r="J61" s="1"/>
    </row>
    <row r="62" spans="2:10" ht="23.25" x14ac:dyDescent="0.25">
      <c r="B62" s="164" t="s">
        <v>33</v>
      </c>
      <c r="C62" s="165"/>
      <c r="D62" s="47">
        <v>473.91</v>
      </c>
      <c r="E62" s="52">
        <v>1</v>
      </c>
      <c r="F62" s="45" t="s">
        <v>27</v>
      </c>
      <c r="G62" s="46">
        <f>D62*E62</f>
        <v>473.91</v>
      </c>
      <c r="H62" s="157"/>
      <c r="J62" s="1"/>
    </row>
    <row r="63" spans="2:10" ht="24" thickBot="1" x14ac:dyDescent="0.3">
      <c r="B63" s="160" t="s">
        <v>32</v>
      </c>
      <c r="C63" s="161"/>
      <c r="D63" s="38">
        <v>320.5</v>
      </c>
      <c r="E63" s="38">
        <v>10</v>
      </c>
      <c r="F63" s="39" t="s">
        <v>27</v>
      </c>
      <c r="G63" s="48">
        <f>D63*E63</f>
        <v>3205</v>
      </c>
      <c r="H63" s="157"/>
      <c r="J63" s="1"/>
    </row>
    <row r="64" spans="2:10" ht="23.25" x14ac:dyDescent="0.25">
      <c r="B64" s="4"/>
      <c r="C64" s="21"/>
      <c r="D64" s="21"/>
      <c r="E64" s="11"/>
      <c r="F64" s="11"/>
      <c r="G64" s="3"/>
      <c r="H64" s="57"/>
      <c r="J64" s="1"/>
    </row>
    <row r="65" spans="2:10" ht="25.5" x14ac:dyDescent="0.25">
      <c r="B65" s="4"/>
      <c r="C65" s="14" t="s">
        <v>92</v>
      </c>
      <c r="D65" s="15"/>
      <c r="E65" s="4"/>
      <c r="F65" s="4"/>
      <c r="G65" s="3"/>
      <c r="H65" s="55"/>
      <c r="J65" s="1"/>
    </row>
    <row r="66" spans="2:10" ht="18.75" x14ac:dyDescent="0.25">
      <c r="B66" s="4"/>
      <c r="C66" s="152" t="s">
        <v>93</v>
      </c>
      <c r="D66" s="22" t="s">
        <v>94</v>
      </c>
      <c r="E66" s="23">
        <f>ROUND((G54+D47)/D47,2)</f>
        <v>1.02</v>
      </c>
      <c r="F66" s="23"/>
      <c r="G66" s="5"/>
      <c r="H66" s="55"/>
      <c r="J66" s="1"/>
    </row>
    <row r="67" spans="2:10" ht="23.25" x14ac:dyDescent="0.25">
      <c r="B67" s="4"/>
      <c r="C67" s="152"/>
      <c r="D67" s="22" t="s">
        <v>95</v>
      </c>
      <c r="E67" s="23">
        <f>ROUND((G55+G56+D47)/D47,2)</f>
        <v>1.01</v>
      </c>
      <c r="F67" s="23"/>
      <c r="G67" s="12"/>
      <c r="H67" s="58"/>
      <c r="J67" s="1"/>
    </row>
    <row r="68" spans="2:10" ht="23.25" x14ac:dyDescent="0.25">
      <c r="B68" s="4"/>
      <c r="C68" s="152"/>
      <c r="D68" s="22" t="s">
        <v>96</v>
      </c>
      <c r="E68" s="23">
        <f>ROUND((G57+D47)/D47,2)</f>
        <v>1</v>
      </c>
      <c r="F68" s="5"/>
      <c r="G68" s="12"/>
      <c r="H68" s="55"/>
      <c r="J68" s="1"/>
    </row>
    <row r="69" spans="2:10" ht="23.25" x14ac:dyDescent="0.25">
      <c r="B69" s="4"/>
      <c r="C69" s="152"/>
      <c r="D69" s="24" t="s">
        <v>97</v>
      </c>
      <c r="E69" s="25">
        <f>ROUND((SUM(G58:G63)+D47)/D47,2)</f>
        <v>3.61</v>
      </c>
      <c r="F69" s="5"/>
      <c r="G69" s="12"/>
      <c r="H69" s="55"/>
      <c r="J69" s="1"/>
    </row>
    <row r="70" spans="2:10" ht="25.5" x14ac:dyDescent="0.25">
      <c r="B70" s="4"/>
      <c r="C70" s="4"/>
      <c r="D70" s="26" t="s">
        <v>98</v>
      </c>
      <c r="E70" s="27">
        <f>SUM(E66:E69)-IF(D51="сплошная",3,2)</f>
        <v>3.6400000000000006</v>
      </c>
      <c r="F70" s="28"/>
      <c r="G70" s="3"/>
      <c r="H70" s="55"/>
      <c r="J70" s="1"/>
    </row>
    <row r="71" spans="2:10" ht="23.25" x14ac:dyDescent="0.25">
      <c r="B71" s="4"/>
      <c r="C71" s="4"/>
      <c r="D71" s="4"/>
      <c r="E71" s="29"/>
      <c r="F71" s="4"/>
      <c r="G71" s="3"/>
      <c r="H71" s="55"/>
      <c r="J71" s="1"/>
    </row>
    <row r="72" spans="2:10" ht="25.5" x14ac:dyDescent="0.35">
      <c r="B72" s="13"/>
      <c r="C72" s="30" t="s">
        <v>99</v>
      </c>
      <c r="D72" s="153">
        <f>E70*D47</f>
        <v>29513.120000000006</v>
      </c>
      <c r="E72" s="153"/>
      <c r="F72" s="4"/>
      <c r="G72" s="3"/>
      <c r="H72" s="55"/>
      <c r="J72" s="1"/>
    </row>
    <row r="73" spans="2:10" ht="18.75" x14ac:dyDescent="0.3">
      <c r="B73" s="4"/>
      <c r="C73" s="31" t="s">
        <v>100</v>
      </c>
      <c r="D73" s="154">
        <f>D72/D46</f>
        <v>156.15407407407412</v>
      </c>
      <c r="E73" s="154"/>
      <c r="F73" s="4"/>
      <c r="G73" s="4"/>
      <c r="H73" s="59"/>
      <c r="J73" s="1"/>
    </row>
    <row r="74" spans="2:10" x14ac:dyDescent="0.25">
      <c r="J74" s="1"/>
    </row>
    <row r="75" spans="2:10" x14ac:dyDescent="0.25">
      <c r="J75" s="1"/>
    </row>
    <row r="76" spans="2:10" ht="60.75" customHeight="1" x14ac:dyDescent="0.8">
      <c r="B76" s="166" t="s">
        <v>105</v>
      </c>
      <c r="C76" s="166"/>
      <c r="D76" s="166"/>
      <c r="E76" s="166"/>
      <c r="F76" s="166"/>
      <c r="G76" s="166"/>
      <c r="H76" s="166"/>
      <c r="J76" s="1"/>
    </row>
    <row r="77" spans="2:10" ht="18.75" x14ac:dyDescent="0.25">
      <c r="B77" s="167" t="s">
        <v>72</v>
      </c>
      <c r="C77" s="167"/>
      <c r="D77" s="167"/>
      <c r="E77" s="167"/>
      <c r="F77" s="167"/>
      <c r="G77" s="167"/>
      <c r="H77" s="55"/>
      <c r="J77" s="1"/>
    </row>
    <row r="78" spans="2:10" ht="25.5" x14ac:dyDescent="0.25">
      <c r="B78" s="4"/>
      <c r="C78" s="14" t="s">
        <v>73</v>
      </c>
      <c r="D78" s="15"/>
      <c r="E78" s="4"/>
      <c r="F78" s="4"/>
      <c r="G78" s="3"/>
      <c r="H78" s="55"/>
      <c r="J78" s="1"/>
    </row>
    <row r="79" spans="2:10" ht="39.950000000000003" customHeight="1" x14ac:dyDescent="0.25">
      <c r="B79" s="5"/>
      <c r="C79" s="168" t="s">
        <v>74</v>
      </c>
      <c r="D79" s="171" t="s">
        <v>139</v>
      </c>
      <c r="E79" s="172"/>
      <c r="F79" s="172"/>
      <c r="G79" s="173"/>
      <c r="H79" s="56"/>
      <c r="J79" s="1"/>
    </row>
    <row r="80" spans="2:10" ht="19.5" x14ac:dyDescent="0.25">
      <c r="B80" s="5"/>
      <c r="C80" s="169"/>
      <c r="D80" s="184" t="s">
        <v>140</v>
      </c>
      <c r="E80" s="184"/>
      <c r="F80" s="184"/>
      <c r="G80" s="184"/>
      <c r="H80" s="56"/>
      <c r="J80" s="1"/>
    </row>
    <row r="81" spans="2:10" ht="19.5" x14ac:dyDescent="0.25">
      <c r="B81" s="5"/>
      <c r="C81" s="170"/>
      <c r="D81" s="184" t="s">
        <v>154</v>
      </c>
      <c r="E81" s="184"/>
      <c r="F81" s="184"/>
      <c r="G81" s="184"/>
      <c r="H81" s="56"/>
      <c r="J81" s="1"/>
    </row>
    <row r="82" spans="2:10" ht="23.25" x14ac:dyDescent="0.25">
      <c r="B82" s="4"/>
      <c r="C82" s="16" t="s">
        <v>75</v>
      </c>
      <c r="D82" s="6">
        <v>4.5</v>
      </c>
      <c r="E82" s="17"/>
      <c r="F82" s="5"/>
      <c r="G82" s="3"/>
      <c r="H82" s="55"/>
      <c r="J82" s="1"/>
    </row>
    <row r="83" spans="2:10" ht="22.5" x14ac:dyDescent="0.25">
      <c r="B83" s="4"/>
      <c r="C83" s="18" t="s">
        <v>76</v>
      </c>
      <c r="D83" s="7">
        <v>1029</v>
      </c>
      <c r="E83" s="174" t="s">
        <v>77</v>
      </c>
      <c r="F83" s="175"/>
      <c r="G83" s="178">
        <f>D84/D83</f>
        <v>11.636540330417882</v>
      </c>
      <c r="H83" s="55"/>
      <c r="J83" s="1"/>
    </row>
    <row r="84" spans="2:10" ht="22.5" x14ac:dyDescent="0.25">
      <c r="B84" s="4"/>
      <c r="C84" s="18" t="s">
        <v>78</v>
      </c>
      <c r="D84" s="7">
        <v>11974</v>
      </c>
      <c r="E84" s="176"/>
      <c r="F84" s="177"/>
      <c r="G84" s="179"/>
      <c r="H84" s="55"/>
      <c r="J84" s="1"/>
    </row>
    <row r="85" spans="2:10" ht="23.25" x14ac:dyDescent="0.25">
      <c r="B85" s="4"/>
      <c r="C85" s="19"/>
      <c r="D85" s="8"/>
      <c r="E85" s="20"/>
      <c r="F85" s="4"/>
      <c r="G85" s="3"/>
      <c r="H85" s="55"/>
      <c r="J85" s="1"/>
    </row>
    <row r="86" spans="2:10" ht="23.25" x14ac:dyDescent="0.25">
      <c r="B86" s="4"/>
      <c r="C86" s="49" t="s">
        <v>79</v>
      </c>
      <c r="D86" s="60" t="s">
        <v>155</v>
      </c>
      <c r="E86" s="4"/>
      <c r="F86" s="4"/>
      <c r="G86" s="3"/>
      <c r="H86" s="55"/>
      <c r="J86" s="1"/>
    </row>
    <row r="87" spans="2:10" ht="23.25" x14ac:dyDescent="0.25">
      <c r="B87" s="4"/>
      <c r="C87" s="49" t="s">
        <v>80</v>
      </c>
      <c r="D87" s="60">
        <v>45</v>
      </c>
      <c r="E87" s="4"/>
      <c r="F87" s="4"/>
      <c r="G87" s="3"/>
      <c r="H87" s="55"/>
      <c r="J87" s="1"/>
    </row>
    <row r="88" spans="2:10" ht="23.25" x14ac:dyDescent="0.25">
      <c r="B88" s="4"/>
      <c r="C88" s="49" t="s">
        <v>81</v>
      </c>
      <c r="D88" s="50" t="s">
        <v>82</v>
      </c>
      <c r="E88" s="4"/>
      <c r="F88" s="4"/>
      <c r="G88" s="3"/>
      <c r="H88" s="55"/>
      <c r="J88" s="1"/>
    </row>
    <row r="89" spans="2:10" ht="24" thickBot="1" x14ac:dyDescent="0.3">
      <c r="B89" s="4"/>
      <c r="C89" s="4"/>
      <c r="D89" s="4"/>
      <c r="E89" s="4"/>
      <c r="F89" s="4"/>
      <c r="G89" s="3"/>
      <c r="H89" s="55"/>
      <c r="J89" s="1"/>
    </row>
    <row r="90" spans="2:10" ht="48" thickBot="1" x14ac:dyDescent="0.3">
      <c r="B90" s="180" t="s">
        <v>28</v>
      </c>
      <c r="C90" s="181"/>
      <c r="D90" s="9" t="s">
        <v>83</v>
      </c>
      <c r="E90" s="182" t="s">
        <v>84</v>
      </c>
      <c r="F90" s="183"/>
      <c r="G90" s="10" t="s">
        <v>85</v>
      </c>
      <c r="H90" s="55"/>
      <c r="J90" s="1"/>
    </row>
    <row r="91" spans="2:10" ht="24" thickBot="1" x14ac:dyDescent="0.3">
      <c r="B91" s="155" t="s">
        <v>86</v>
      </c>
      <c r="C91" s="156"/>
      <c r="D91" s="32">
        <v>197.93</v>
      </c>
      <c r="E91" s="51">
        <v>4.5</v>
      </c>
      <c r="F91" s="33" t="s">
        <v>27</v>
      </c>
      <c r="G91" s="34">
        <f t="shared" ref="G91:G98" si="2">D91*E91</f>
        <v>890.68500000000006</v>
      </c>
      <c r="H91" s="157"/>
      <c r="J91" s="1"/>
    </row>
    <row r="92" spans="2:10" ht="49.9" customHeight="1" x14ac:dyDescent="0.25">
      <c r="B92" s="158" t="s">
        <v>87</v>
      </c>
      <c r="C92" s="159"/>
      <c r="D92" s="35">
        <v>70.41</v>
      </c>
      <c r="E92" s="61">
        <v>0.9</v>
      </c>
      <c r="F92" s="36" t="s">
        <v>29</v>
      </c>
      <c r="G92" s="37">
        <f t="shared" si="2"/>
        <v>63.369</v>
      </c>
      <c r="H92" s="157"/>
      <c r="J92" s="1"/>
    </row>
    <row r="93" spans="2:10" ht="24" thickBot="1" x14ac:dyDescent="0.3">
      <c r="B93" s="160" t="s">
        <v>88</v>
      </c>
      <c r="C93" s="161"/>
      <c r="D93" s="38">
        <v>222.31</v>
      </c>
      <c r="E93" s="62">
        <v>0.9</v>
      </c>
      <c r="F93" s="39" t="s">
        <v>29</v>
      </c>
      <c r="G93" s="40">
        <f t="shared" si="2"/>
        <v>200.07900000000001</v>
      </c>
      <c r="H93" s="157"/>
      <c r="J93" s="1"/>
    </row>
    <row r="94" spans="2:10" ht="24" thickBot="1" x14ac:dyDescent="0.3">
      <c r="B94" s="162" t="s">
        <v>30</v>
      </c>
      <c r="C94" s="163"/>
      <c r="D94" s="41"/>
      <c r="E94" s="41"/>
      <c r="F94" s="42" t="s">
        <v>27</v>
      </c>
      <c r="G94" s="43">
        <f t="shared" si="2"/>
        <v>0</v>
      </c>
      <c r="H94" s="157"/>
      <c r="J94" s="1"/>
    </row>
    <row r="95" spans="2:10" ht="45.6" customHeight="1" x14ac:dyDescent="0.25">
      <c r="B95" s="158" t="s">
        <v>89</v>
      </c>
      <c r="C95" s="159"/>
      <c r="D95" s="35">
        <v>665.33</v>
      </c>
      <c r="E95" s="35">
        <v>90</v>
      </c>
      <c r="F95" s="36" t="s">
        <v>27</v>
      </c>
      <c r="G95" s="37">
        <f t="shared" si="2"/>
        <v>59879.700000000004</v>
      </c>
      <c r="H95" s="157"/>
      <c r="J95" s="1"/>
    </row>
    <row r="96" spans="2:10" ht="23.25" x14ac:dyDescent="0.25">
      <c r="B96" s="164" t="s">
        <v>90</v>
      </c>
      <c r="C96" s="165"/>
      <c r="D96" s="44"/>
      <c r="E96" s="44"/>
      <c r="F96" s="45" t="s">
        <v>27</v>
      </c>
      <c r="G96" s="46">
        <f t="shared" si="2"/>
        <v>0</v>
      </c>
      <c r="H96" s="157"/>
      <c r="J96" s="1"/>
    </row>
    <row r="97" spans="2:10" ht="23.25" x14ac:dyDescent="0.25">
      <c r="B97" s="164" t="s">
        <v>31</v>
      </c>
      <c r="C97" s="165"/>
      <c r="D97" s="47">
        <v>2425.1</v>
      </c>
      <c r="E97" s="52">
        <v>4.5</v>
      </c>
      <c r="F97" s="45" t="s">
        <v>27</v>
      </c>
      <c r="G97" s="46">
        <f t="shared" si="2"/>
        <v>10912.949999999999</v>
      </c>
      <c r="H97" s="157"/>
      <c r="J97" s="1"/>
    </row>
    <row r="98" spans="2:10" ht="23.25" x14ac:dyDescent="0.25">
      <c r="B98" s="164" t="s">
        <v>91</v>
      </c>
      <c r="C98" s="165"/>
      <c r="D98" s="47">
        <v>1718.79</v>
      </c>
      <c r="E98" s="52">
        <v>4.5</v>
      </c>
      <c r="F98" s="45" t="s">
        <v>27</v>
      </c>
      <c r="G98" s="46">
        <f t="shared" si="2"/>
        <v>7734.5550000000003</v>
      </c>
      <c r="H98" s="157"/>
      <c r="J98" s="1"/>
    </row>
    <row r="99" spans="2:10" ht="23.25" x14ac:dyDescent="0.25">
      <c r="B99" s="164" t="s">
        <v>33</v>
      </c>
      <c r="C99" s="165"/>
      <c r="D99" s="47">
        <v>473.91</v>
      </c>
      <c r="E99" s="52">
        <v>4.5</v>
      </c>
      <c r="F99" s="45" t="s">
        <v>27</v>
      </c>
      <c r="G99" s="46">
        <f>D99*E99</f>
        <v>2132.5950000000003</v>
      </c>
      <c r="H99" s="157"/>
      <c r="J99" s="1"/>
    </row>
    <row r="100" spans="2:10" ht="24" thickBot="1" x14ac:dyDescent="0.3">
      <c r="B100" s="160" t="s">
        <v>32</v>
      </c>
      <c r="C100" s="161"/>
      <c r="D100" s="38">
        <v>320.5</v>
      </c>
      <c r="E100" s="38">
        <v>45</v>
      </c>
      <c r="F100" s="39" t="s">
        <v>27</v>
      </c>
      <c r="G100" s="48">
        <f>D100*E100</f>
        <v>14422.5</v>
      </c>
      <c r="H100" s="157"/>
      <c r="J100" s="1"/>
    </row>
    <row r="101" spans="2:10" ht="23.25" x14ac:dyDescent="0.25">
      <c r="B101" s="4"/>
      <c r="C101" s="21"/>
      <c r="D101" s="21"/>
      <c r="E101" s="11"/>
      <c r="F101" s="11"/>
      <c r="G101" s="3"/>
      <c r="H101" s="57"/>
      <c r="J101" s="1"/>
    </row>
    <row r="102" spans="2:10" ht="25.5" x14ac:dyDescent="0.25">
      <c r="B102" s="4"/>
      <c r="C102" s="14" t="s">
        <v>92</v>
      </c>
      <c r="D102" s="15"/>
      <c r="E102" s="4"/>
      <c r="F102" s="4"/>
      <c r="G102" s="3"/>
      <c r="H102" s="55"/>
      <c r="J102" s="1"/>
    </row>
    <row r="103" spans="2:10" ht="18.75" x14ac:dyDescent="0.25">
      <c r="B103" s="4"/>
      <c r="C103" s="152" t="s">
        <v>93</v>
      </c>
      <c r="D103" s="22" t="s">
        <v>94</v>
      </c>
      <c r="E103" s="23">
        <f>ROUND((G91+D84)/D84,2)</f>
        <v>1.07</v>
      </c>
      <c r="F103" s="23"/>
      <c r="G103" s="5"/>
      <c r="H103" s="55"/>
      <c r="J103" s="1"/>
    </row>
    <row r="104" spans="2:10" ht="23.25" x14ac:dyDescent="0.25">
      <c r="B104" s="4"/>
      <c r="C104" s="152"/>
      <c r="D104" s="22" t="s">
        <v>95</v>
      </c>
      <c r="E104" s="23">
        <f>ROUND((G92+G93+D84)/D84,2)</f>
        <v>1.02</v>
      </c>
      <c r="F104" s="23"/>
      <c r="G104" s="12"/>
      <c r="H104" s="58"/>
      <c r="J104" s="1"/>
    </row>
    <row r="105" spans="2:10" ht="23.25" x14ac:dyDescent="0.25">
      <c r="B105" s="4"/>
      <c r="C105" s="152"/>
      <c r="D105" s="22" t="s">
        <v>96</v>
      </c>
      <c r="E105" s="23">
        <f>ROUND((G94+D84)/D84,2)</f>
        <v>1</v>
      </c>
      <c r="F105" s="5"/>
      <c r="G105" s="12"/>
      <c r="H105" s="55"/>
      <c r="J105" s="1"/>
    </row>
    <row r="106" spans="2:10" ht="23.25" x14ac:dyDescent="0.25">
      <c r="B106" s="4"/>
      <c r="C106" s="152"/>
      <c r="D106" s="24" t="s">
        <v>97</v>
      </c>
      <c r="E106" s="25">
        <f>ROUND((SUM(G95:G100)+D84)/D84,2)</f>
        <v>8.94</v>
      </c>
      <c r="F106" s="5"/>
      <c r="G106" s="12"/>
      <c r="H106" s="55"/>
      <c r="J106" s="1"/>
    </row>
    <row r="107" spans="2:10" ht="25.5" x14ac:dyDescent="0.25">
      <c r="B107" s="4"/>
      <c r="C107" s="4"/>
      <c r="D107" s="26" t="s">
        <v>98</v>
      </c>
      <c r="E107" s="27">
        <f>SUM(E103:E106)-IF(D88="сплошная",3,2)</f>
        <v>9.0299999999999994</v>
      </c>
      <c r="F107" s="28"/>
      <c r="G107" s="3"/>
      <c r="H107" s="55"/>
      <c r="J107" s="1"/>
    </row>
    <row r="108" spans="2:10" ht="23.25" x14ac:dyDescent="0.25">
      <c r="B108" s="4"/>
      <c r="C108" s="4"/>
      <c r="D108" s="4"/>
      <c r="E108" s="29"/>
      <c r="F108" s="4"/>
      <c r="G108" s="3"/>
      <c r="H108" s="55"/>
      <c r="J108" s="1"/>
    </row>
    <row r="109" spans="2:10" ht="25.5" x14ac:dyDescent="0.35">
      <c r="B109" s="13"/>
      <c r="C109" s="30" t="s">
        <v>99</v>
      </c>
      <c r="D109" s="153">
        <f>E107*D84</f>
        <v>108125.21999999999</v>
      </c>
      <c r="E109" s="153"/>
      <c r="F109" s="4"/>
      <c r="G109" s="3"/>
      <c r="H109" s="55"/>
      <c r="J109" s="1"/>
    </row>
    <row r="110" spans="2:10" ht="18.75" x14ac:dyDescent="0.3">
      <c r="B110" s="4"/>
      <c r="C110" s="31" t="s">
        <v>100</v>
      </c>
      <c r="D110" s="154">
        <f>D109/D83</f>
        <v>105.07795918367346</v>
      </c>
      <c r="E110" s="154"/>
      <c r="F110" s="4"/>
      <c r="G110" s="4"/>
      <c r="H110" s="59"/>
      <c r="J110" s="1"/>
    </row>
    <row r="111" spans="2:10" x14ac:dyDescent="0.25">
      <c r="J111" s="1"/>
    </row>
    <row r="112" spans="2:10" x14ac:dyDescent="0.25">
      <c r="J112" s="1"/>
    </row>
    <row r="113" spans="2:10" ht="60.75" customHeight="1" x14ac:dyDescent="0.8">
      <c r="B113" s="166" t="s">
        <v>106</v>
      </c>
      <c r="C113" s="166"/>
      <c r="D113" s="166"/>
      <c r="E113" s="166"/>
      <c r="F113" s="166"/>
      <c r="G113" s="166"/>
      <c r="H113" s="166"/>
      <c r="J113" s="1"/>
    </row>
    <row r="114" spans="2:10" ht="18.75" x14ac:dyDescent="0.25">
      <c r="B114" s="167" t="s">
        <v>72</v>
      </c>
      <c r="C114" s="167"/>
      <c r="D114" s="167"/>
      <c r="E114" s="167"/>
      <c r="F114" s="167"/>
      <c r="G114" s="167"/>
      <c r="H114" s="55"/>
      <c r="J114" s="1"/>
    </row>
    <row r="115" spans="2:10" ht="25.5" x14ac:dyDescent="0.25">
      <c r="B115" s="4"/>
      <c r="C115" s="14" t="s">
        <v>73</v>
      </c>
      <c r="D115" s="15"/>
      <c r="E115" s="4"/>
      <c r="F115" s="4"/>
      <c r="G115" s="3"/>
      <c r="H115" s="55"/>
      <c r="J115" s="1"/>
    </row>
    <row r="116" spans="2:10" ht="39.950000000000003" customHeight="1" x14ac:dyDescent="0.25">
      <c r="B116" s="5"/>
      <c r="C116" s="168" t="s">
        <v>74</v>
      </c>
      <c r="D116" s="171" t="s">
        <v>139</v>
      </c>
      <c r="E116" s="172"/>
      <c r="F116" s="172"/>
      <c r="G116" s="173"/>
      <c r="H116" s="56"/>
      <c r="J116" s="1"/>
    </row>
    <row r="117" spans="2:10" ht="19.5" x14ac:dyDescent="0.25">
      <c r="B117" s="5"/>
      <c r="C117" s="169"/>
      <c r="D117" s="184" t="s">
        <v>140</v>
      </c>
      <c r="E117" s="184"/>
      <c r="F117" s="184"/>
      <c r="G117" s="184"/>
      <c r="H117" s="56"/>
      <c r="J117" s="1"/>
    </row>
    <row r="118" spans="2:10" ht="19.5" x14ac:dyDescent="0.25">
      <c r="B118" s="5"/>
      <c r="C118" s="170"/>
      <c r="D118" s="184" t="s">
        <v>156</v>
      </c>
      <c r="E118" s="184"/>
      <c r="F118" s="184"/>
      <c r="G118" s="184"/>
      <c r="H118" s="56"/>
      <c r="J118" s="1"/>
    </row>
    <row r="119" spans="2:10" ht="23.25" x14ac:dyDescent="0.25">
      <c r="B119" s="4"/>
      <c r="C119" s="16" t="s">
        <v>75</v>
      </c>
      <c r="D119" s="6">
        <v>0.5</v>
      </c>
      <c r="E119" s="17"/>
      <c r="F119" s="5"/>
      <c r="G119" s="3"/>
      <c r="H119" s="55"/>
      <c r="J119" s="1"/>
    </row>
    <row r="120" spans="2:10" ht="22.5" x14ac:dyDescent="0.25">
      <c r="B120" s="4"/>
      <c r="C120" s="18" t="s">
        <v>76</v>
      </c>
      <c r="D120" s="7">
        <v>107</v>
      </c>
      <c r="E120" s="174" t="s">
        <v>77</v>
      </c>
      <c r="F120" s="175"/>
      <c r="G120" s="178">
        <f>D121/D120</f>
        <v>16.158878504672899</v>
      </c>
      <c r="H120" s="55"/>
      <c r="J120" s="1"/>
    </row>
    <row r="121" spans="2:10" ht="22.5" x14ac:dyDescent="0.25">
      <c r="B121" s="4"/>
      <c r="C121" s="18" t="s">
        <v>78</v>
      </c>
      <c r="D121" s="7">
        <v>1729</v>
      </c>
      <c r="E121" s="176"/>
      <c r="F121" s="177"/>
      <c r="G121" s="179"/>
      <c r="H121" s="55"/>
      <c r="J121" s="1"/>
    </row>
    <row r="122" spans="2:10" ht="23.25" x14ac:dyDescent="0.25">
      <c r="B122" s="4"/>
      <c r="C122" s="19"/>
      <c r="D122" s="8"/>
      <c r="E122" s="20"/>
      <c r="F122" s="4"/>
      <c r="G122" s="3"/>
      <c r="H122" s="55"/>
      <c r="J122" s="1"/>
    </row>
    <row r="123" spans="2:10" ht="23.25" x14ac:dyDescent="0.25">
      <c r="B123" s="4"/>
      <c r="C123" s="49" t="s">
        <v>79</v>
      </c>
      <c r="D123" s="60" t="s">
        <v>157</v>
      </c>
      <c r="E123" s="4"/>
      <c r="F123" s="4"/>
      <c r="G123" s="3"/>
      <c r="H123" s="55"/>
      <c r="J123" s="1"/>
    </row>
    <row r="124" spans="2:10" ht="23.25" x14ac:dyDescent="0.25">
      <c r="B124" s="4"/>
      <c r="C124" s="49" t="s">
        <v>80</v>
      </c>
      <c r="D124" s="60">
        <v>45</v>
      </c>
      <c r="E124" s="4"/>
      <c r="F124" s="4"/>
      <c r="G124" s="3"/>
      <c r="H124" s="55"/>
      <c r="J124" s="1"/>
    </row>
    <row r="125" spans="2:10" ht="23.25" x14ac:dyDescent="0.25">
      <c r="B125" s="4"/>
      <c r="C125" s="49" t="s">
        <v>81</v>
      </c>
      <c r="D125" s="50" t="s">
        <v>82</v>
      </c>
      <c r="E125" s="4"/>
      <c r="F125" s="4"/>
      <c r="G125" s="3"/>
      <c r="H125" s="55"/>
      <c r="J125" s="1"/>
    </row>
    <row r="126" spans="2:10" ht="24" thickBot="1" x14ac:dyDescent="0.3">
      <c r="B126" s="4"/>
      <c r="C126" s="4"/>
      <c r="D126" s="4"/>
      <c r="E126" s="4"/>
      <c r="F126" s="4"/>
      <c r="G126" s="3"/>
      <c r="H126" s="55"/>
      <c r="J126" s="1"/>
    </row>
    <row r="127" spans="2:10" ht="48" thickBot="1" x14ac:dyDescent="0.3">
      <c r="B127" s="180" t="s">
        <v>28</v>
      </c>
      <c r="C127" s="181"/>
      <c r="D127" s="9" t="s">
        <v>83</v>
      </c>
      <c r="E127" s="182" t="s">
        <v>84</v>
      </c>
      <c r="F127" s="183"/>
      <c r="G127" s="10" t="s">
        <v>85</v>
      </c>
      <c r="H127" s="55"/>
      <c r="J127" s="1"/>
    </row>
    <row r="128" spans="2:10" ht="24" thickBot="1" x14ac:dyDescent="0.3">
      <c r="B128" s="155" t="s">
        <v>86</v>
      </c>
      <c r="C128" s="156"/>
      <c r="D128" s="32">
        <v>197.93</v>
      </c>
      <c r="E128" s="51">
        <v>0.5</v>
      </c>
      <c r="F128" s="33" t="s">
        <v>27</v>
      </c>
      <c r="G128" s="34">
        <f t="shared" ref="G128:G135" si="3">D128*E128</f>
        <v>98.965000000000003</v>
      </c>
      <c r="H128" s="157"/>
      <c r="J128" s="1"/>
    </row>
    <row r="129" spans="2:10" ht="40.15" customHeight="1" x14ac:dyDescent="0.25">
      <c r="B129" s="158" t="s">
        <v>87</v>
      </c>
      <c r="C129" s="159"/>
      <c r="D129" s="35">
        <v>70.41</v>
      </c>
      <c r="E129" s="61">
        <v>0.31</v>
      </c>
      <c r="F129" s="36" t="s">
        <v>29</v>
      </c>
      <c r="G129" s="37">
        <f t="shared" si="3"/>
        <v>21.827099999999998</v>
      </c>
      <c r="H129" s="157"/>
      <c r="J129" s="1"/>
    </row>
    <row r="130" spans="2:10" ht="24" thickBot="1" x14ac:dyDescent="0.3">
      <c r="B130" s="160" t="s">
        <v>88</v>
      </c>
      <c r="C130" s="161"/>
      <c r="D130" s="38">
        <v>222.31</v>
      </c>
      <c r="E130" s="62">
        <v>0.31</v>
      </c>
      <c r="F130" s="39" t="s">
        <v>29</v>
      </c>
      <c r="G130" s="40">
        <f t="shared" si="3"/>
        <v>68.9161</v>
      </c>
      <c r="H130" s="157"/>
      <c r="J130" s="1"/>
    </row>
    <row r="131" spans="2:10" ht="24" thickBot="1" x14ac:dyDescent="0.3">
      <c r="B131" s="162" t="s">
        <v>30</v>
      </c>
      <c r="C131" s="163"/>
      <c r="D131" s="41"/>
      <c r="E131" s="41"/>
      <c r="F131" s="42" t="s">
        <v>27</v>
      </c>
      <c r="G131" s="43">
        <f t="shared" si="3"/>
        <v>0</v>
      </c>
      <c r="H131" s="157"/>
      <c r="J131" s="1"/>
    </row>
    <row r="132" spans="2:10" ht="49.9" customHeight="1" x14ac:dyDescent="0.25">
      <c r="B132" s="158" t="s">
        <v>89</v>
      </c>
      <c r="C132" s="159"/>
      <c r="D132" s="35">
        <v>665.33</v>
      </c>
      <c r="E132" s="35">
        <v>10</v>
      </c>
      <c r="F132" s="36" t="s">
        <v>27</v>
      </c>
      <c r="G132" s="37">
        <f t="shared" si="3"/>
        <v>6653.3</v>
      </c>
      <c r="H132" s="157"/>
      <c r="J132" s="1"/>
    </row>
    <row r="133" spans="2:10" ht="23.25" x14ac:dyDescent="0.25">
      <c r="B133" s="164" t="s">
        <v>90</v>
      </c>
      <c r="C133" s="165"/>
      <c r="D133" s="44"/>
      <c r="E133" s="44"/>
      <c r="F133" s="45" t="s">
        <v>27</v>
      </c>
      <c r="G133" s="46">
        <f t="shared" si="3"/>
        <v>0</v>
      </c>
      <c r="H133" s="157"/>
      <c r="J133" s="1"/>
    </row>
    <row r="134" spans="2:10" ht="23.25" x14ac:dyDescent="0.25">
      <c r="B134" s="164" t="s">
        <v>31</v>
      </c>
      <c r="C134" s="165"/>
      <c r="D134" s="47">
        <v>2425.1</v>
      </c>
      <c r="E134" s="52">
        <v>0.5</v>
      </c>
      <c r="F134" s="45" t="s">
        <v>27</v>
      </c>
      <c r="G134" s="46">
        <f t="shared" si="3"/>
        <v>1212.55</v>
      </c>
      <c r="H134" s="157"/>
      <c r="J134" s="1"/>
    </row>
    <row r="135" spans="2:10" ht="23.25" x14ac:dyDescent="0.25">
      <c r="B135" s="164" t="s">
        <v>91</v>
      </c>
      <c r="C135" s="165"/>
      <c r="D135" s="47">
        <v>1718.79</v>
      </c>
      <c r="E135" s="52">
        <v>0.5</v>
      </c>
      <c r="F135" s="45" t="s">
        <v>27</v>
      </c>
      <c r="G135" s="46">
        <f t="shared" si="3"/>
        <v>859.39499999999998</v>
      </c>
      <c r="H135" s="157"/>
      <c r="J135" s="1"/>
    </row>
    <row r="136" spans="2:10" ht="23.25" x14ac:dyDescent="0.25">
      <c r="B136" s="164" t="s">
        <v>33</v>
      </c>
      <c r="C136" s="165"/>
      <c r="D136" s="47">
        <v>473.91</v>
      </c>
      <c r="E136" s="52">
        <v>0.5</v>
      </c>
      <c r="F136" s="45" t="s">
        <v>27</v>
      </c>
      <c r="G136" s="46">
        <f>D136*E136</f>
        <v>236.95500000000001</v>
      </c>
      <c r="H136" s="157"/>
      <c r="J136" s="1"/>
    </row>
    <row r="137" spans="2:10" ht="24" thickBot="1" x14ac:dyDescent="0.3">
      <c r="B137" s="160" t="s">
        <v>32</v>
      </c>
      <c r="C137" s="161"/>
      <c r="D137" s="38">
        <v>320.5</v>
      </c>
      <c r="E137" s="38">
        <v>5</v>
      </c>
      <c r="F137" s="39" t="s">
        <v>27</v>
      </c>
      <c r="G137" s="48">
        <f>D137*E137</f>
        <v>1602.5</v>
      </c>
      <c r="H137" s="157"/>
      <c r="J137" s="1"/>
    </row>
    <row r="138" spans="2:10" ht="23.25" x14ac:dyDescent="0.25">
      <c r="B138" s="4"/>
      <c r="C138" s="21"/>
      <c r="D138" s="21"/>
      <c r="E138" s="11"/>
      <c r="F138" s="11"/>
      <c r="G138" s="3"/>
      <c r="H138" s="57"/>
      <c r="J138" s="1"/>
    </row>
    <row r="139" spans="2:10" ht="25.5" x14ac:dyDescent="0.25">
      <c r="B139" s="4"/>
      <c r="C139" s="14" t="s">
        <v>92</v>
      </c>
      <c r="D139" s="15"/>
      <c r="E139" s="4"/>
      <c r="F139" s="4"/>
      <c r="G139" s="3"/>
      <c r="H139" s="55"/>
      <c r="J139" s="1"/>
    </row>
    <row r="140" spans="2:10" ht="18.75" x14ac:dyDescent="0.25">
      <c r="B140" s="4"/>
      <c r="C140" s="152" t="s">
        <v>93</v>
      </c>
      <c r="D140" s="22" t="s">
        <v>94</v>
      </c>
      <c r="E140" s="23">
        <f>ROUND((G128+D121)/D121,2)</f>
        <v>1.06</v>
      </c>
      <c r="F140" s="23"/>
      <c r="G140" s="5"/>
      <c r="H140" s="55"/>
      <c r="J140" s="1"/>
    </row>
    <row r="141" spans="2:10" ht="23.25" x14ac:dyDescent="0.25">
      <c r="B141" s="4"/>
      <c r="C141" s="152"/>
      <c r="D141" s="22" t="s">
        <v>95</v>
      </c>
      <c r="E141" s="23">
        <f>ROUND((G129+G130+D121)/D121,2)</f>
        <v>1.05</v>
      </c>
      <c r="F141" s="23"/>
      <c r="G141" s="12"/>
      <c r="H141" s="58"/>
      <c r="J141" s="1"/>
    </row>
    <row r="142" spans="2:10" ht="23.25" x14ac:dyDescent="0.25">
      <c r="B142" s="4"/>
      <c r="C142" s="152"/>
      <c r="D142" s="22" t="s">
        <v>96</v>
      </c>
      <c r="E142" s="23">
        <f>ROUND((G131+D121)/D121,2)</f>
        <v>1</v>
      </c>
      <c r="F142" s="5"/>
      <c r="G142" s="12"/>
      <c r="H142" s="55"/>
      <c r="J142" s="1"/>
    </row>
    <row r="143" spans="2:10" ht="23.25" x14ac:dyDescent="0.25">
      <c r="B143" s="4"/>
      <c r="C143" s="152"/>
      <c r="D143" s="24" t="s">
        <v>97</v>
      </c>
      <c r="E143" s="25">
        <f>ROUND((SUM(G132:G137)+D121)/D121,2)</f>
        <v>7.11</v>
      </c>
      <c r="F143" s="5"/>
      <c r="G143" s="12"/>
      <c r="H143" s="55"/>
      <c r="J143" s="1"/>
    </row>
    <row r="144" spans="2:10" ht="25.5" x14ac:dyDescent="0.25">
      <c r="B144" s="4"/>
      <c r="C144" s="4"/>
      <c r="D144" s="26" t="s">
        <v>98</v>
      </c>
      <c r="E144" s="27">
        <f>SUM(E140:E143)-IF(D125="сплошная",3,2)</f>
        <v>7.2200000000000006</v>
      </c>
      <c r="F144" s="28"/>
      <c r="G144" s="3"/>
      <c r="H144" s="55"/>
      <c r="J144" s="1"/>
    </row>
    <row r="145" spans="2:10" ht="23.25" x14ac:dyDescent="0.25">
      <c r="B145" s="4"/>
      <c r="C145" s="4"/>
      <c r="D145" s="4"/>
      <c r="E145" s="29"/>
      <c r="F145" s="4"/>
      <c r="G145" s="3"/>
      <c r="H145" s="55"/>
      <c r="J145" s="1"/>
    </row>
    <row r="146" spans="2:10" ht="25.5" x14ac:dyDescent="0.35">
      <c r="B146" s="13"/>
      <c r="C146" s="30" t="s">
        <v>99</v>
      </c>
      <c r="D146" s="153">
        <f>E144*D121</f>
        <v>12483.380000000001</v>
      </c>
      <c r="E146" s="153"/>
      <c r="F146" s="4"/>
      <c r="G146" s="3"/>
      <c r="H146" s="55"/>
      <c r="J146" s="1"/>
    </row>
    <row r="147" spans="2:10" ht="18.75" x14ac:dyDescent="0.3">
      <c r="B147" s="4"/>
      <c r="C147" s="31" t="s">
        <v>100</v>
      </c>
      <c r="D147" s="154">
        <f>D146/D120</f>
        <v>116.66710280373833</v>
      </c>
      <c r="E147" s="154"/>
      <c r="F147" s="4"/>
      <c r="G147" s="4"/>
      <c r="H147" s="59"/>
      <c r="J147" s="1"/>
    </row>
    <row r="148" spans="2:10" x14ac:dyDescent="0.25">
      <c r="J148" s="1"/>
    </row>
    <row r="149" spans="2:10" x14ac:dyDescent="0.25">
      <c r="J149" s="1"/>
    </row>
    <row r="150" spans="2:10" ht="60.75" customHeight="1" x14ac:dyDescent="0.8">
      <c r="B150" s="166" t="s">
        <v>107</v>
      </c>
      <c r="C150" s="166"/>
      <c r="D150" s="166"/>
      <c r="E150" s="166"/>
      <c r="F150" s="166"/>
      <c r="G150" s="166"/>
      <c r="H150" s="166"/>
      <c r="J150" s="1"/>
    </row>
    <row r="151" spans="2:10" ht="18.75" x14ac:dyDescent="0.25">
      <c r="B151" s="167" t="s">
        <v>72</v>
      </c>
      <c r="C151" s="167"/>
      <c r="D151" s="167"/>
      <c r="E151" s="167"/>
      <c r="F151" s="167"/>
      <c r="G151" s="167"/>
      <c r="H151" s="55"/>
      <c r="J151" s="1"/>
    </row>
    <row r="152" spans="2:10" ht="25.5" x14ac:dyDescent="0.25">
      <c r="B152" s="4"/>
      <c r="C152" s="14" t="s">
        <v>73</v>
      </c>
      <c r="D152" s="15"/>
      <c r="E152" s="4"/>
      <c r="F152" s="4"/>
      <c r="G152" s="3"/>
      <c r="H152" s="55"/>
      <c r="J152" s="1"/>
    </row>
    <row r="153" spans="2:10" ht="39.950000000000003" customHeight="1" x14ac:dyDescent="0.25">
      <c r="B153" s="5"/>
      <c r="C153" s="168" t="s">
        <v>74</v>
      </c>
      <c r="D153" s="171" t="s">
        <v>139</v>
      </c>
      <c r="E153" s="172"/>
      <c r="F153" s="172"/>
      <c r="G153" s="173"/>
      <c r="H153" s="56"/>
      <c r="J153" s="1"/>
    </row>
    <row r="154" spans="2:10" ht="19.5" customHeight="1" x14ac:dyDescent="0.25">
      <c r="B154" s="5"/>
      <c r="C154" s="169"/>
      <c r="D154" s="171" t="s">
        <v>144</v>
      </c>
      <c r="E154" s="172"/>
      <c r="F154" s="172"/>
      <c r="G154" s="173"/>
      <c r="H154" s="56"/>
      <c r="J154" s="1"/>
    </row>
    <row r="155" spans="2:10" ht="19.5" customHeight="1" x14ac:dyDescent="0.25">
      <c r="B155" s="5"/>
      <c r="C155" s="170"/>
      <c r="D155" s="171" t="s">
        <v>158</v>
      </c>
      <c r="E155" s="172"/>
      <c r="F155" s="172"/>
      <c r="G155" s="173"/>
      <c r="H155" s="56"/>
      <c r="J155" s="1"/>
    </row>
    <row r="156" spans="2:10" ht="23.25" x14ac:dyDescent="0.25">
      <c r="B156" s="4"/>
      <c r="C156" s="16" t="s">
        <v>75</v>
      </c>
      <c r="D156" s="6">
        <v>2.9</v>
      </c>
      <c r="E156" s="17"/>
      <c r="F156" s="5"/>
      <c r="G156" s="3"/>
      <c r="H156" s="55"/>
      <c r="J156" s="1"/>
    </row>
    <row r="157" spans="2:10" ht="22.5" x14ac:dyDescent="0.25">
      <c r="B157" s="4"/>
      <c r="C157" s="18" t="s">
        <v>76</v>
      </c>
      <c r="D157" s="7">
        <v>547</v>
      </c>
      <c r="E157" s="174" t="s">
        <v>77</v>
      </c>
      <c r="F157" s="175"/>
      <c r="G157" s="178">
        <f>D158/D157</f>
        <v>12.495429616087751</v>
      </c>
      <c r="H157" s="55"/>
      <c r="J157" s="1"/>
    </row>
    <row r="158" spans="2:10" ht="22.5" x14ac:dyDescent="0.25">
      <c r="B158" s="4"/>
      <c r="C158" s="18" t="s">
        <v>78</v>
      </c>
      <c r="D158" s="7">
        <v>6835</v>
      </c>
      <c r="E158" s="176"/>
      <c r="F158" s="177"/>
      <c r="G158" s="179"/>
      <c r="H158" s="55"/>
      <c r="J158" s="1"/>
    </row>
    <row r="159" spans="2:10" ht="23.25" x14ac:dyDescent="0.25">
      <c r="B159" s="4"/>
      <c r="C159" s="19"/>
      <c r="D159" s="8"/>
      <c r="E159" s="20"/>
      <c r="F159" s="4"/>
      <c r="G159" s="3"/>
      <c r="H159" s="55"/>
      <c r="J159" s="1"/>
    </row>
    <row r="160" spans="2:10" ht="23.25" x14ac:dyDescent="0.25">
      <c r="B160" s="4"/>
      <c r="C160" s="49" t="s">
        <v>79</v>
      </c>
      <c r="D160" s="60" t="s">
        <v>159</v>
      </c>
      <c r="E160" s="4"/>
      <c r="F160" s="4"/>
      <c r="G160" s="3"/>
      <c r="H160" s="55"/>
      <c r="J160" s="1"/>
    </row>
    <row r="161" spans="2:10" ht="23.25" x14ac:dyDescent="0.25">
      <c r="B161" s="4"/>
      <c r="C161" s="49" t="s">
        <v>80</v>
      </c>
      <c r="D161" s="60">
        <v>60</v>
      </c>
      <c r="E161" s="4"/>
      <c r="F161" s="4"/>
      <c r="G161" s="3"/>
      <c r="H161" s="55"/>
      <c r="J161" s="1"/>
    </row>
    <row r="162" spans="2:10" ht="23.25" x14ac:dyDescent="0.25">
      <c r="B162" s="4"/>
      <c r="C162" s="49" t="s">
        <v>81</v>
      </c>
      <c r="D162" s="50" t="s">
        <v>82</v>
      </c>
      <c r="E162" s="4"/>
      <c r="F162" s="4"/>
      <c r="G162" s="3"/>
      <c r="H162" s="55"/>
      <c r="J162" s="1"/>
    </row>
    <row r="163" spans="2:10" ht="24" thickBot="1" x14ac:dyDescent="0.3">
      <c r="B163" s="4"/>
      <c r="C163" s="4"/>
      <c r="D163" s="4"/>
      <c r="E163" s="4"/>
      <c r="F163" s="4"/>
      <c r="G163" s="3"/>
      <c r="H163" s="55"/>
      <c r="J163" s="1"/>
    </row>
    <row r="164" spans="2:10" ht="48" thickBot="1" x14ac:dyDescent="0.3">
      <c r="B164" s="180" t="s">
        <v>28</v>
      </c>
      <c r="C164" s="181"/>
      <c r="D164" s="9" t="s">
        <v>83</v>
      </c>
      <c r="E164" s="182" t="s">
        <v>84</v>
      </c>
      <c r="F164" s="183"/>
      <c r="G164" s="10" t="s">
        <v>85</v>
      </c>
      <c r="H164" s="55"/>
      <c r="J164" s="1"/>
    </row>
    <row r="165" spans="2:10" ht="24" thickBot="1" x14ac:dyDescent="0.3">
      <c r="B165" s="155" t="s">
        <v>86</v>
      </c>
      <c r="C165" s="156"/>
      <c r="D165" s="32">
        <v>197.93</v>
      </c>
      <c r="E165" s="51">
        <v>2.9</v>
      </c>
      <c r="F165" s="33" t="s">
        <v>27</v>
      </c>
      <c r="G165" s="34">
        <f t="shared" ref="G165:G172" si="4">D165*E165</f>
        <v>573.99699999999996</v>
      </c>
      <c r="H165" s="157"/>
      <c r="J165" s="1"/>
    </row>
    <row r="166" spans="2:10" ht="45.6" customHeight="1" x14ac:dyDescent="0.25">
      <c r="B166" s="158" t="s">
        <v>87</v>
      </c>
      <c r="C166" s="159"/>
      <c r="D166" s="35">
        <v>70.41</v>
      </c>
      <c r="E166" s="61">
        <v>0.79</v>
      </c>
      <c r="F166" s="36" t="s">
        <v>29</v>
      </c>
      <c r="G166" s="37">
        <f t="shared" si="4"/>
        <v>55.623899999999999</v>
      </c>
      <c r="H166" s="157"/>
      <c r="J166" s="1"/>
    </row>
    <row r="167" spans="2:10" ht="24" thickBot="1" x14ac:dyDescent="0.3">
      <c r="B167" s="160" t="s">
        <v>88</v>
      </c>
      <c r="C167" s="161"/>
      <c r="D167" s="38">
        <v>222.31</v>
      </c>
      <c r="E167" s="62">
        <v>0.79</v>
      </c>
      <c r="F167" s="39" t="s">
        <v>29</v>
      </c>
      <c r="G167" s="40">
        <f t="shared" si="4"/>
        <v>175.6249</v>
      </c>
      <c r="H167" s="157"/>
      <c r="J167" s="1"/>
    </row>
    <row r="168" spans="2:10" ht="24" thickBot="1" x14ac:dyDescent="0.3">
      <c r="B168" s="162" t="s">
        <v>30</v>
      </c>
      <c r="C168" s="163"/>
      <c r="D168" s="41"/>
      <c r="E168" s="41"/>
      <c r="F168" s="42" t="s">
        <v>27</v>
      </c>
      <c r="G168" s="43">
        <f t="shared" si="4"/>
        <v>0</v>
      </c>
      <c r="H168" s="157"/>
      <c r="J168" s="1"/>
    </row>
    <row r="169" spans="2:10" ht="48" customHeight="1" x14ac:dyDescent="0.25">
      <c r="B169" s="158" t="s">
        <v>89</v>
      </c>
      <c r="C169" s="159"/>
      <c r="D169" s="35">
        <v>665.33</v>
      </c>
      <c r="E169" s="35">
        <v>58</v>
      </c>
      <c r="F169" s="36" t="s">
        <v>27</v>
      </c>
      <c r="G169" s="37">
        <f t="shared" si="4"/>
        <v>38589.14</v>
      </c>
      <c r="H169" s="157"/>
      <c r="J169" s="1"/>
    </row>
    <row r="170" spans="2:10" ht="23.25" x14ac:dyDescent="0.25">
      <c r="B170" s="164" t="s">
        <v>90</v>
      </c>
      <c r="C170" s="165"/>
      <c r="D170" s="44"/>
      <c r="E170" s="44"/>
      <c r="F170" s="45" t="s">
        <v>27</v>
      </c>
      <c r="G170" s="46">
        <f t="shared" si="4"/>
        <v>0</v>
      </c>
      <c r="H170" s="157"/>
      <c r="J170" s="1"/>
    </row>
    <row r="171" spans="2:10" ht="23.25" x14ac:dyDescent="0.25">
      <c r="B171" s="164" t="s">
        <v>31</v>
      </c>
      <c r="C171" s="165"/>
      <c r="D171" s="47">
        <v>2425.1</v>
      </c>
      <c r="E171" s="52">
        <v>2.9</v>
      </c>
      <c r="F171" s="45" t="s">
        <v>27</v>
      </c>
      <c r="G171" s="46">
        <f t="shared" si="4"/>
        <v>7032.79</v>
      </c>
      <c r="H171" s="157"/>
      <c r="J171" s="1"/>
    </row>
    <row r="172" spans="2:10" ht="23.25" x14ac:dyDescent="0.25">
      <c r="B172" s="164" t="s">
        <v>91</v>
      </c>
      <c r="C172" s="165"/>
      <c r="D172" s="47">
        <v>1718.79</v>
      </c>
      <c r="E172" s="52">
        <v>2.9</v>
      </c>
      <c r="F172" s="45" t="s">
        <v>27</v>
      </c>
      <c r="G172" s="46">
        <f t="shared" si="4"/>
        <v>4984.491</v>
      </c>
      <c r="H172" s="157"/>
      <c r="J172" s="1"/>
    </row>
    <row r="173" spans="2:10" ht="23.25" x14ac:dyDescent="0.25">
      <c r="B173" s="164" t="s">
        <v>33</v>
      </c>
      <c r="C173" s="165"/>
      <c r="D173" s="47">
        <v>473.91</v>
      </c>
      <c r="E173" s="52">
        <v>2.9</v>
      </c>
      <c r="F173" s="45" t="s">
        <v>27</v>
      </c>
      <c r="G173" s="46">
        <f>D173*E173</f>
        <v>1374.3389999999999</v>
      </c>
      <c r="H173" s="157"/>
      <c r="J173" s="1"/>
    </row>
    <row r="174" spans="2:10" ht="24" thickBot="1" x14ac:dyDescent="0.3">
      <c r="B174" s="160" t="s">
        <v>32</v>
      </c>
      <c r="C174" s="161"/>
      <c r="D174" s="38">
        <v>320.5</v>
      </c>
      <c r="E174" s="38">
        <v>29</v>
      </c>
      <c r="F174" s="39" t="s">
        <v>27</v>
      </c>
      <c r="G174" s="48">
        <f>D174*E174</f>
        <v>9294.5</v>
      </c>
      <c r="H174" s="157"/>
      <c r="J174" s="1"/>
    </row>
    <row r="175" spans="2:10" ht="23.25" x14ac:dyDescent="0.25">
      <c r="B175" s="4"/>
      <c r="C175" s="21"/>
      <c r="D175" s="21"/>
      <c r="E175" s="11"/>
      <c r="F175" s="11"/>
      <c r="G175" s="3"/>
      <c r="H175" s="57"/>
      <c r="J175" s="1"/>
    </row>
    <row r="176" spans="2:10" ht="25.5" x14ac:dyDescent="0.25">
      <c r="B176" s="4"/>
      <c r="C176" s="14" t="s">
        <v>92</v>
      </c>
      <c r="D176" s="15"/>
      <c r="E176" s="4"/>
      <c r="F176" s="4"/>
      <c r="G176" s="3"/>
      <c r="H176" s="55"/>
      <c r="J176" s="1"/>
    </row>
    <row r="177" spans="2:10" ht="18.75" x14ac:dyDescent="0.25">
      <c r="B177" s="4"/>
      <c r="C177" s="152" t="s">
        <v>93</v>
      </c>
      <c r="D177" s="22" t="s">
        <v>94</v>
      </c>
      <c r="E177" s="23">
        <f>ROUND((G165+D158)/D158,2)</f>
        <v>1.08</v>
      </c>
      <c r="F177" s="23"/>
      <c r="G177" s="5"/>
      <c r="H177" s="55"/>
      <c r="J177" s="1"/>
    </row>
    <row r="178" spans="2:10" ht="23.25" x14ac:dyDescent="0.25">
      <c r="B178" s="4"/>
      <c r="C178" s="152"/>
      <c r="D178" s="22" t="s">
        <v>95</v>
      </c>
      <c r="E178" s="23">
        <f>ROUND((G166+G167+D158)/D158,2)</f>
        <v>1.03</v>
      </c>
      <c r="F178" s="23"/>
      <c r="G178" s="12"/>
      <c r="H178" s="58"/>
      <c r="J178" s="1"/>
    </row>
    <row r="179" spans="2:10" ht="23.25" x14ac:dyDescent="0.25">
      <c r="B179" s="4"/>
      <c r="C179" s="152"/>
      <c r="D179" s="22" t="s">
        <v>96</v>
      </c>
      <c r="E179" s="23">
        <f>ROUND((G168+D158)/D158,2)</f>
        <v>1</v>
      </c>
      <c r="F179" s="5"/>
      <c r="G179" s="12"/>
      <c r="H179" s="55"/>
      <c r="J179" s="1"/>
    </row>
    <row r="180" spans="2:10" ht="23.25" x14ac:dyDescent="0.25">
      <c r="B180" s="4"/>
      <c r="C180" s="152"/>
      <c r="D180" s="24" t="s">
        <v>97</v>
      </c>
      <c r="E180" s="25">
        <f>ROUND((SUM(G169:G174)+D158)/D158,2)</f>
        <v>9.9600000000000009</v>
      </c>
      <c r="F180" s="5"/>
      <c r="G180" s="12"/>
      <c r="H180" s="55"/>
      <c r="J180" s="1"/>
    </row>
    <row r="181" spans="2:10" ht="25.5" x14ac:dyDescent="0.25">
      <c r="B181" s="4"/>
      <c r="C181" s="4"/>
      <c r="D181" s="26" t="s">
        <v>98</v>
      </c>
      <c r="E181" s="27">
        <f>SUM(E177:E180)-IF(D162="сплошная",3,2)</f>
        <v>10.07</v>
      </c>
      <c r="F181" s="28"/>
      <c r="G181" s="3"/>
      <c r="H181" s="55"/>
      <c r="J181" s="1"/>
    </row>
    <row r="182" spans="2:10" ht="23.25" x14ac:dyDescent="0.25">
      <c r="B182" s="4"/>
      <c r="C182" s="4"/>
      <c r="D182" s="4"/>
      <c r="E182" s="29"/>
      <c r="F182" s="4"/>
      <c r="G182" s="3"/>
      <c r="H182" s="55"/>
      <c r="J182" s="1"/>
    </row>
    <row r="183" spans="2:10" ht="25.5" x14ac:dyDescent="0.35">
      <c r="B183" s="13"/>
      <c r="C183" s="30" t="s">
        <v>99</v>
      </c>
      <c r="D183" s="153">
        <f>E181*D158</f>
        <v>68828.45</v>
      </c>
      <c r="E183" s="153"/>
      <c r="F183" s="4"/>
      <c r="G183" s="3"/>
      <c r="H183" s="55"/>
      <c r="J183" s="1"/>
    </row>
    <row r="184" spans="2:10" ht="18.75" x14ac:dyDescent="0.3">
      <c r="B184" s="4"/>
      <c r="C184" s="31" t="s">
        <v>100</v>
      </c>
      <c r="D184" s="154">
        <f>D183/D157</f>
        <v>125.82897623400365</v>
      </c>
      <c r="E184" s="154"/>
      <c r="F184" s="4"/>
      <c r="G184" s="4"/>
      <c r="H184" s="59"/>
      <c r="J184" s="1"/>
    </row>
    <row r="185" spans="2:10" x14ac:dyDescent="0.25">
      <c r="J185" s="1"/>
    </row>
    <row r="186" spans="2:10" ht="60.75" x14ac:dyDescent="0.8">
      <c r="B186" s="166" t="s">
        <v>160</v>
      </c>
      <c r="C186" s="166"/>
      <c r="D186" s="166"/>
      <c r="E186" s="166"/>
      <c r="F186" s="166"/>
      <c r="G186" s="166"/>
      <c r="H186" s="166"/>
      <c r="J186" s="1"/>
    </row>
    <row r="187" spans="2:10" ht="18.75" x14ac:dyDescent="0.25">
      <c r="B187" s="167" t="s">
        <v>72</v>
      </c>
      <c r="C187" s="167"/>
      <c r="D187" s="167"/>
      <c r="E187" s="167"/>
      <c r="F187" s="167"/>
      <c r="G187" s="167"/>
      <c r="H187" s="55"/>
    </row>
    <row r="188" spans="2:10" ht="25.5" x14ac:dyDescent="0.25">
      <c r="B188" s="4"/>
      <c r="C188" s="14" t="s">
        <v>73</v>
      </c>
      <c r="D188" s="15"/>
      <c r="E188" s="4"/>
      <c r="F188" s="4"/>
      <c r="G188" s="3"/>
      <c r="H188" s="55"/>
    </row>
    <row r="189" spans="2:10" ht="19.5" x14ac:dyDescent="0.25">
      <c r="B189" s="5"/>
      <c r="C189" s="168" t="s">
        <v>74</v>
      </c>
      <c r="D189" s="171" t="s">
        <v>139</v>
      </c>
      <c r="E189" s="172"/>
      <c r="F189" s="172"/>
      <c r="G189" s="173"/>
      <c r="H189" s="56"/>
    </row>
    <row r="190" spans="2:10" ht="19.5" x14ac:dyDescent="0.25">
      <c r="B190" s="5"/>
      <c r="C190" s="169"/>
      <c r="D190" s="171" t="s">
        <v>144</v>
      </c>
      <c r="E190" s="172"/>
      <c r="F190" s="172"/>
      <c r="G190" s="173"/>
      <c r="H190" s="56"/>
    </row>
    <row r="191" spans="2:10" ht="19.5" x14ac:dyDescent="0.25">
      <c r="B191" s="5"/>
      <c r="C191" s="170"/>
      <c r="D191" s="171" t="s">
        <v>161</v>
      </c>
      <c r="E191" s="172"/>
      <c r="F191" s="172"/>
      <c r="G191" s="173"/>
      <c r="H191" s="56"/>
    </row>
    <row r="192" spans="2:10" ht="23.25" x14ac:dyDescent="0.25">
      <c r="B192" s="4"/>
      <c r="C192" s="16" t="s">
        <v>75</v>
      </c>
      <c r="D192" s="6">
        <v>5.9</v>
      </c>
      <c r="E192" s="17"/>
      <c r="F192" s="5"/>
      <c r="G192" s="3"/>
      <c r="H192" s="55"/>
    </row>
    <row r="193" spans="2:8" ht="22.5" x14ac:dyDescent="0.25">
      <c r="B193" s="4"/>
      <c r="C193" s="18" t="s">
        <v>76</v>
      </c>
      <c r="D193" s="7">
        <v>1106</v>
      </c>
      <c r="E193" s="174" t="s">
        <v>77</v>
      </c>
      <c r="F193" s="175"/>
      <c r="G193" s="178">
        <f>D194/D193</f>
        <v>19.660940325497286</v>
      </c>
      <c r="H193" s="55"/>
    </row>
    <row r="194" spans="2:8" ht="22.5" x14ac:dyDescent="0.25">
      <c r="B194" s="4"/>
      <c r="C194" s="18" t="s">
        <v>78</v>
      </c>
      <c r="D194" s="7">
        <v>21745</v>
      </c>
      <c r="E194" s="176"/>
      <c r="F194" s="177"/>
      <c r="G194" s="179"/>
      <c r="H194" s="55"/>
    </row>
    <row r="195" spans="2:8" ht="23.25" x14ac:dyDescent="0.25">
      <c r="B195" s="4"/>
      <c r="C195" s="19"/>
      <c r="D195" s="8"/>
      <c r="E195" s="20"/>
      <c r="F195" s="4"/>
      <c r="G195" s="3"/>
      <c r="H195" s="55"/>
    </row>
    <row r="196" spans="2:8" ht="23.25" x14ac:dyDescent="0.25">
      <c r="B196" s="4"/>
      <c r="C196" s="49" t="s">
        <v>79</v>
      </c>
      <c r="D196" s="60" t="s">
        <v>162</v>
      </c>
      <c r="E196" s="4"/>
      <c r="F196" s="4"/>
      <c r="G196" s="3"/>
      <c r="H196" s="55"/>
    </row>
    <row r="197" spans="2:8" ht="23.25" x14ac:dyDescent="0.25">
      <c r="B197" s="4"/>
      <c r="C197" s="49" t="s">
        <v>80</v>
      </c>
      <c r="D197" s="60">
        <v>50</v>
      </c>
      <c r="E197" s="4"/>
      <c r="F197" s="4"/>
      <c r="G197" s="3"/>
      <c r="H197" s="55"/>
    </row>
    <row r="198" spans="2:8" ht="23.25" x14ac:dyDescent="0.25">
      <c r="B198" s="4"/>
      <c r="C198" s="49" t="s">
        <v>81</v>
      </c>
      <c r="D198" s="50" t="s">
        <v>82</v>
      </c>
      <c r="E198" s="4"/>
      <c r="F198" s="4"/>
      <c r="G198" s="3"/>
      <c r="H198" s="55"/>
    </row>
    <row r="199" spans="2:8" ht="24" thickBot="1" x14ac:dyDescent="0.3">
      <c r="B199" s="4"/>
      <c r="C199" s="4"/>
      <c r="D199" s="4"/>
      <c r="E199" s="4"/>
      <c r="F199" s="4"/>
      <c r="G199" s="3"/>
      <c r="H199" s="55"/>
    </row>
    <row r="200" spans="2:8" ht="48" thickBot="1" x14ac:dyDescent="0.3">
      <c r="B200" s="180" t="s">
        <v>28</v>
      </c>
      <c r="C200" s="181"/>
      <c r="D200" s="9" t="s">
        <v>83</v>
      </c>
      <c r="E200" s="182" t="s">
        <v>84</v>
      </c>
      <c r="F200" s="183"/>
      <c r="G200" s="10" t="s">
        <v>85</v>
      </c>
      <c r="H200" s="55"/>
    </row>
    <row r="201" spans="2:8" ht="24" thickBot="1" x14ac:dyDescent="0.3">
      <c r="B201" s="155" t="s">
        <v>86</v>
      </c>
      <c r="C201" s="156"/>
      <c r="D201" s="32">
        <v>197.93</v>
      </c>
      <c r="E201" s="51">
        <v>5.9</v>
      </c>
      <c r="F201" s="33" t="s">
        <v>27</v>
      </c>
      <c r="G201" s="34">
        <f t="shared" ref="G201:G208" si="5">D201*E201</f>
        <v>1167.787</v>
      </c>
      <c r="H201" s="157"/>
    </row>
    <row r="202" spans="2:8" ht="23.25" x14ac:dyDescent="0.25">
      <c r="B202" s="158" t="s">
        <v>87</v>
      </c>
      <c r="C202" s="159"/>
      <c r="D202" s="35">
        <v>70.41</v>
      </c>
      <c r="E202" s="61">
        <v>1.5</v>
      </c>
      <c r="F202" s="36" t="s">
        <v>29</v>
      </c>
      <c r="G202" s="37">
        <f t="shared" si="5"/>
        <v>105.61499999999999</v>
      </c>
      <c r="H202" s="157"/>
    </row>
    <row r="203" spans="2:8" ht="24" thickBot="1" x14ac:dyDescent="0.3">
      <c r="B203" s="160" t="s">
        <v>88</v>
      </c>
      <c r="C203" s="161"/>
      <c r="D203" s="38">
        <v>222.31</v>
      </c>
      <c r="E203" s="62">
        <v>1.5</v>
      </c>
      <c r="F203" s="39" t="s">
        <v>29</v>
      </c>
      <c r="G203" s="40">
        <f t="shared" si="5"/>
        <v>333.46500000000003</v>
      </c>
      <c r="H203" s="157"/>
    </row>
    <row r="204" spans="2:8" ht="24" thickBot="1" x14ac:dyDescent="0.3">
      <c r="B204" s="162" t="s">
        <v>30</v>
      </c>
      <c r="C204" s="163"/>
      <c r="D204" s="41"/>
      <c r="E204" s="41"/>
      <c r="F204" s="42" t="s">
        <v>27</v>
      </c>
      <c r="G204" s="43">
        <f t="shared" si="5"/>
        <v>0</v>
      </c>
      <c r="H204" s="157"/>
    </row>
    <row r="205" spans="2:8" ht="23.25" x14ac:dyDescent="0.25">
      <c r="B205" s="158" t="s">
        <v>89</v>
      </c>
      <c r="C205" s="159"/>
      <c r="D205" s="35">
        <v>665.33</v>
      </c>
      <c r="E205" s="35">
        <v>118</v>
      </c>
      <c r="F205" s="36" t="s">
        <v>27</v>
      </c>
      <c r="G205" s="37">
        <f t="shared" si="5"/>
        <v>78508.94</v>
      </c>
      <c r="H205" s="157"/>
    </row>
    <row r="206" spans="2:8" ht="23.25" x14ac:dyDescent="0.25">
      <c r="B206" s="164" t="s">
        <v>90</v>
      </c>
      <c r="C206" s="165"/>
      <c r="D206" s="44"/>
      <c r="E206" s="44"/>
      <c r="F206" s="45" t="s">
        <v>27</v>
      </c>
      <c r="G206" s="46">
        <f t="shared" si="5"/>
        <v>0</v>
      </c>
      <c r="H206" s="157"/>
    </row>
    <row r="207" spans="2:8" ht="23.25" x14ac:dyDescent="0.25">
      <c r="B207" s="164" t="s">
        <v>31</v>
      </c>
      <c r="C207" s="165"/>
      <c r="D207" s="47">
        <v>2425.1</v>
      </c>
      <c r="E207" s="52">
        <v>5.9</v>
      </c>
      <c r="F207" s="45" t="s">
        <v>27</v>
      </c>
      <c r="G207" s="46">
        <f t="shared" si="5"/>
        <v>14308.09</v>
      </c>
      <c r="H207" s="157"/>
    </row>
    <row r="208" spans="2:8" ht="23.25" x14ac:dyDescent="0.25">
      <c r="B208" s="164" t="s">
        <v>91</v>
      </c>
      <c r="C208" s="165"/>
      <c r="D208" s="47">
        <v>1718.79</v>
      </c>
      <c r="E208" s="52">
        <v>5.9</v>
      </c>
      <c r="F208" s="45" t="s">
        <v>27</v>
      </c>
      <c r="G208" s="46">
        <f t="shared" si="5"/>
        <v>10140.861000000001</v>
      </c>
      <c r="H208" s="157"/>
    </row>
    <row r="209" spans="2:8" ht="23.25" x14ac:dyDescent="0.25">
      <c r="B209" s="164" t="s">
        <v>33</v>
      </c>
      <c r="C209" s="165"/>
      <c r="D209" s="47">
        <v>473.91</v>
      </c>
      <c r="E209" s="52">
        <v>5.9</v>
      </c>
      <c r="F209" s="45" t="s">
        <v>27</v>
      </c>
      <c r="G209" s="46">
        <f>D209*E209</f>
        <v>2796.0690000000004</v>
      </c>
      <c r="H209" s="157"/>
    </row>
    <row r="210" spans="2:8" ht="24" thickBot="1" x14ac:dyDescent="0.3">
      <c r="B210" s="160" t="s">
        <v>32</v>
      </c>
      <c r="C210" s="161"/>
      <c r="D210" s="38">
        <v>320.5</v>
      </c>
      <c r="E210" s="38">
        <v>59</v>
      </c>
      <c r="F210" s="39" t="s">
        <v>27</v>
      </c>
      <c r="G210" s="48">
        <f>D210*E210</f>
        <v>18909.5</v>
      </c>
      <c r="H210" s="157"/>
    </row>
    <row r="211" spans="2:8" ht="23.25" x14ac:dyDescent="0.25">
      <c r="B211" s="4"/>
      <c r="C211" s="21"/>
      <c r="D211" s="21"/>
      <c r="E211" s="11"/>
      <c r="F211" s="11"/>
      <c r="G211" s="3"/>
      <c r="H211" s="57"/>
    </row>
    <row r="212" spans="2:8" ht="25.5" x14ac:dyDescent="0.25">
      <c r="B212" s="4"/>
      <c r="C212" s="14" t="s">
        <v>92</v>
      </c>
      <c r="D212" s="15"/>
      <c r="E212" s="4"/>
      <c r="F212" s="4"/>
      <c r="G212" s="3"/>
      <c r="H212" s="55"/>
    </row>
    <row r="213" spans="2:8" ht="18.75" x14ac:dyDescent="0.25">
      <c r="B213" s="4"/>
      <c r="C213" s="152" t="s">
        <v>93</v>
      </c>
      <c r="D213" s="116" t="s">
        <v>94</v>
      </c>
      <c r="E213" s="23">
        <f>ROUND((G201+D194)/D194,2)</f>
        <v>1.05</v>
      </c>
      <c r="F213" s="23"/>
      <c r="G213" s="5"/>
      <c r="H213" s="55"/>
    </row>
    <row r="214" spans="2:8" ht="23.25" x14ac:dyDescent="0.25">
      <c r="B214" s="4"/>
      <c r="C214" s="152"/>
      <c r="D214" s="116" t="s">
        <v>95</v>
      </c>
      <c r="E214" s="23">
        <f>ROUND((G202+G203+D194)/D194,2)</f>
        <v>1.02</v>
      </c>
      <c r="F214" s="23"/>
      <c r="G214" s="12"/>
      <c r="H214" s="58"/>
    </row>
    <row r="215" spans="2:8" ht="23.25" x14ac:dyDescent="0.25">
      <c r="B215" s="4"/>
      <c r="C215" s="152"/>
      <c r="D215" s="116" t="s">
        <v>96</v>
      </c>
      <c r="E215" s="23">
        <f>ROUND((G204+D194)/D194,2)</f>
        <v>1</v>
      </c>
      <c r="F215" s="5"/>
      <c r="G215" s="12"/>
      <c r="H215" s="55"/>
    </row>
    <row r="216" spans="2:8" ht="23.25" x14ac:dyDescent="0.25">
      <c r="B216" s="4"/>
      <c r="C216" s="152"/>
      <c r="D216" s="24" t="s">
        <v>97</v>
      </c>
      <c r="E216" s="25">
        <f>ROUND((SUM(G205:G210)+D194)/D194,2)</f>
        <v>6.73</v>
      </c>
      <c r="F216" s="5"/>
      <c r="G216" s="12"/>
      <c r="H216" s="55"/>
    </row>
    <row r="217" spans="2:8" ht="25.5" x14ac:dyDescent="0.25">
      <c r="B217" s="4"/>
      <c r="C217" s="4"/>
      <c r="D217" s="26" t="s">
        <v>98</v>
      </c>
      <c r="E217" s="27">
        <f>SUM(E213:E216)-IF(D198="сплошная",3,2)</f>
        <v>6.8000000000000007</v>
      </c>
      <c r="F217" s="28"/>
      <c r="G217" s="3"/>
      <c r="H217" s="55"/>
    </row>
    <row r="218" spans="2:8" ht="23.25" x14ac:dyDescent="0.25">
      <c r="B218" s="4"/>
      <c r="C218" s="4"/>
      <c r="D218" s="4"/>
      <c r="E218" s="29"/>
      <c r="F218" s="4"/>
      <c r="G218" s="3"/>
      <c r="H218" s="55"/>
    </row>
    <row r="219" spans="2:8" ht="25.5" x14ac:dyDescent="0.35">
      <c r="B219" s="13"/>
      <c r="C219" s="30" t="s">
        <v>99</v>
      </c>
      <c r="D219" s="153">
        <f>E217*D194</f>
        <v>147866.00000000003</v>
      </c>
      <c r="E219" s="153"/>
      <c r="F219" s="4"/>
      <c r="G219" s="3"/>
      <c r="H219" s="55"/>
    </row>
    <row r="220" spans="2:8" ht="18.75" x14ac:dyDescent="0.3">
      <c r="B220" s="4"/>
      <c r="C220" s="31" t="s">
        <v>100</v>
      </c>
      <c r="D220" s="154">
        <f>D219/D193</f>
        <v>133.69439421338157</v>
      </c>
      <c r="E220" s="154"/>
      <c r="F220" s="4"/>
      <c r="G220" s="4"/>
      <c r="H220" s="59"/>
    </row>
    <row r="222" spans="2:8" ht="60.75" x14ac:dyDescent="0.8">
      <c r="B222" s="166" t="s">
        <v>163</v>
      </c>
      <c r="C222" s="166"/>
      <c r="D222" s="166"/>
      <c r="E222" s="166"/>
      <c r="F222" s="166"/>
      <c r="G222" s="166"/>
      <c r="H222" s="166"/>
    </row>
    <row r="223" spans="2:8" ht="18.75" x14ac:dyDescent="0.25">
      <c r="B223" s="167" t="s">
        <v>72</v>
      </c>
      <c r="C223" s="167"/>
      <c r="D223" s="167"/>
      <c r="E223" s="167"/>
      <c r="F223" s="167"/>
      <c r="G223" s="167"/>
      <c r="H223" s="55"/>
    </row>
    <row r="224" spans="2:8" ht="25.5" x14ac:dyDescent="0.25">
      <c r="B224" s="4"/>
      <c r="C224" s="14" t="s">
        <v>73</v>
      </c>
      <c r="D224" s="15"/>
      <c r="E224" s="4"/>
      <c r="F224" s="4"/>
      <c r="G224" s="3"/>
      <c r="H224" s="55"/>
    </row>
    <row r="225" spans="2:8" ht="19.5" x14ac:dyDescent="0.25">
      <c r="B225" s="5"/>
      <c r="C225" s="168" t="s">
        <v>74</v>
      </c>
      <c r="D225" s="171" t="s">
        <v>139</v>
      </c>
      <c r="E225" s="172"/>
      <c r="F225" s="172"/>
      <c r="G225" s="173"/>
      <c r="H225" s="56"/>
    </row>
    <row r="226" spans="2:8" ht="19.5" x14ac:dyDescent="0.25">
      <c r="B226" s="5"/>
      <c r="C226" s="169"/>
      <c r="D226" s="171" t="s">
        <v>144</v>
      </c>
      <c r="E226" s="172"/>
      <c r="F226" s="172"/>
      <c r="G226" s="173"/>
      <c r="H226" s="56"/>
    </row>
    <row r="227" spans="2:8" ht="19.5" x14ac:dyDescent="0.25">
      <c r="B227" s="5"/>
      <c r="C227" s="170"/>
      <c r="D227" s="171" t="s">
        <v>164</v>
      </c>
      <c r="E227" s="172"/>
      <c r="F227" s="172"/>
      <c r="G227" s="173"/>
      <c r="H227" s="56"/>
    </row>
    <row r="228" spans="2:8" ht="23.25" x14ac:dyDescent="0.25">
      <c r="B228" s="4"/>
      <c r="C228" s="16" t="s">
        <v>75</v>
      </c>
      <c r="D228" s="6">
        <v>3</v>
      </c>
      <c r="E228" s="17"/>
      <c r="F228" s="5"/>
      <c r="G228" s="3"/>
      <c r="H228" s="55"/>
    </row>
    <row r="229" spans="2:8" ht="22.5" x14ac:dyDescent="0.25">
      <c r="B229" s="4"/>
      <c r="C229" s="18" t="s">
        <v>76</v>
      </c>
      <c r="D229" s="7">
        <v>564</v>
      </c>
      <c r="E229" s="174" t="s">
        <v>77</v>
      </c>
      <c r="F229" s="175"/>
      <c r="G229" s="178">
        <f>D230/D229</f>
        <v>32.535460992907801</v>
      </c>
      <c r="H229" s="55"/>
    </row>
    <row r="230" spans="2:8" ht="22.5" x14ac:dyDescent="0.25">
      <c r="B230" s="4"/>
      <c r="C230" s="18" t="s">
        <v>78</v>
      </c>
      <c r="D230" s="7">
        <v>18350</v>
      </c>
      <c r="E230" s="176"/>
      <c r="F230" s="177"/>
      <c r="G230" s="179"/>
      <c r="H230" s="55"/>
    </row>
    <row r="231" spans="2:8" ht="23.25" x14ac:dyDescent="0.25">
      <c r="B231" s="4"/>
      <c r="C231" s="19"/>
      <c r="D231" s="8"/>
      <c r="E231" s="20"/>
      <c r="F231" s="4"/>
      <c r="G231" s="3"/>
      <c r="H231" s="55"/>
    </row>
    <row r="232" spans="2:8" ht="23.25" x14ac:dyDescent="0.25">
      <c r="B232" s="4"/>
      <c r="C232" s="49" t="s">
        <v>79</v>
      </c>
      <c r="D232" s="60" t="s">
        <v>165</v>
      </c>
      <c r="E232" s="4"/>
      <c r="F232" s="4"/>
      <c r="G232" s="3"/>
      <c r="H232" s="55"/>
    </row>
    <row r="233" spans="2:8" ht="23.25" x14ac:dyDescent="0.25">
      <c r="B233" s="4"/>
      <c r="C233" s="49" t="s">
        <v>80</v>
      </c>
      <c r="D233" s="60">
        <v>65</v>
      </c>
      <c r="E233" s="4"/>
      <c r="F233" s="4"/>
      <c r="G233" s="3"/>
      <c r="H233" s="55"/>
    </row>
    <row r="234" spans="2:8" ht="23.25" x14ac:dyDescent="0.25">
      <c r="B234" s="4"/>
      <c r="C234" s="49" t="s">
        <v>81</v>
      </c>
      <c r="D234" s="50" t="s">
        <v>82</v>
      </c>
      <c r="E234" s="4"/>
      <c r="F234" s="4"/>
      <c r="G234" s="3"/>
      <c r="H234" s="55"/>
    </row>
    <row r="235" spans="2:8" ht="24" thickBot="1" x14ac:dyDescent="0.3">
      <c r="B235" s="4"/>
      <c r="C235" s="4"/>
      <c r="D235" s="4"/>
      <c r="E235" s="4"/>
      <c r="F235" s="4"/>
      <c r="G235" s="3"/>
      <c r="H235" s="55"/>
    </row>
    <row r="236" spans="2:8" ht="48" thickBot="1" x14ac:dyDescent="0.3">
      <c r="B236" s="180" t="s">
        <v>28</v>
      </c>
      <c r="C236" s="181"/>
      <c r="D236" s="9" t="s">
        <v>83</v>
      </c>
      <c r="E236" s="182" t="s">
        <v>84</v>
      </c>
      <c r="F236" s="183"/>
      <c r="G236" s="10" t="s">
        <v>85</v>
      </c>
      <c r="H236" s="55"/>
    </row>
    <row r="237" spans="2:8" ht="24" thickBot="1" x14ac:dyDescent="0.3">
      <c r="B237" s="155" t="s">
        <v>86</v>
      </c>
      <c r="C237" s="156"/>
      <c r="D237" s="32">
        <v>197.93</v>
      </c>
      <c r="E237" s="51">
        <v>3</v>
      </c>
      <c r="F237" s="33" t="s">
        <v>27</v>
      </c>
      <c r="G237" s="34">
        <f t="shared" ref="G237:G244" si="6">D237*E237</f>
        <v>593.79</v>
      </c>
      <c r="H237" s="157"/>
    </row>
    <row r="238" spans="2:8" ht="23.25" x14ac:dyDescent="0.25">
      <c r="B238" s="158" t="s">
        <v>87</v>
      </c>
      <c r="C238" s="159"/>
      <c r="D238" s="35">
        <v>70.41</v>
      </c>
      <c r="E238" s="61">
        <v>0.96</v>
      </c>
      <c r="F238" s="36" t="s">
        <v>29</v>
      </c>
      <c r="G238" s="37">
        <f t="shared" si="6"/>
        <v>67.593599999999995</v>
      </c>
      <c r="H238" s="157"/>
    </row>
    <row r="239" spans="2:8" ht="24" thickBot="1" x14ac:dyDescent="0.3">
      <c r="B239" s="160" t="s">
        <v>88</v>
      </c>
      <c r="C239" s="161"/>
      <c r="D239" s="38">
        <v>222.31</v>
      </c>
      <c r="E239" s="62">
        <v>0.96</v>
      </c>
      <c r="F239" s="39" t="s">
        <v>29</v>
      </c>
      <c r="G239" s="40">
        <f t="shared" si="6"/>
        <v>213.41759999999999</v>
      </c>
      <c r="H239" s="157"/>
    </row>
    <row r="240" spans="2:8" ht="24" thickBot="1" x14ac:dyDescent="0.3">
      <c r="B240" s="162" t="s">
        <v>30</v>
      </c>
      <c r="C240" s="163"/>
      <c r="D240" s="41"/>
      <c r="E240" s="41"/>
      <c r="F240" s="42" t="s">
        <v>27</v>
      </c>
      <c r="G240" s="43">
        <f t="shared" si="6"/>
        <v>0</v>
      </c>
      <c r="H240" s="157"/>
    </row>
    <row r="241" spans="2:8" ht="23.25" x14ac:dyDescent="0.25">
      <c r="B241" s="158" t="s">
        <v>89</v>
      </c>
      <c r="C241" s="159"/>
      <c r="D241" s="35">
        <v>665.33</v>
      </c>
      <c r="E241" s="35">
        <v>60</v>
      </c>
      <c r="F241" s="36" t="s">
        <v>27</v>
      </c>
      <c r="G241" s="37">
        <f t="shared" si="6"/>
        <v>39919.800000000003</v>
      </c>
      <c r="H241" s="157"/>
    </row>
    <row r="242" spans="2:8" ht="23.25" x14ac:dyDescent="0.25">
      <c r="B242" s="164" t="s">
        <v>90</v>
      </c>
      <c r="C242" s="165"/>
      <c r="D242" s="44"/>
      <c r="E242" s="44"/>
      <c r="F242" s="45" t="s">
        <v>27</v>
      </c>
      <c r="G242" s="46">
        <f t="shared" si="6"/>
        <v>0</v>
      </c>
      <c r="H242" s="157"/>
    </row>
    <row r="243" spans="2:8" ht="23.25" x14ac:dyDescent="0.25">
      <c r="B243" s="164" t="s">
        <v>31</v>
      </c>
      <c r="C243" s="165"/>
      <c r="D243" s="47">
        <v>2425.1</v>
      </c>
      <c r="E243" s="52">
        <v>3</v>
      </c>
      <c r="F243" s="45" t="s">
        <v>27</v>
      </c>
      <c r="G243" s="46">
        <f t="shared" si="6"/>
        <v>7275.2999999999993</v>
      </c>
      <c r="H243" s="157"/>
    </row>
    <row r="244" spans="2:8" ht="23.25" x14ac:dyDescent="0.25">
      <c r="B244" s="164" t="s">
        <v>91</v>
      </c>
      <c r="C244" s="165"/>
      <c r="D244" s="47">
        <v>1718.79</v>
      </c>
      <c r="E244" s="52">
        <v>3</v>
      </c>
      <c r="F244" s="45" t="s">
        <v>27</v>
      </c>
      <c r="G244" s="46">
        <f t="shared" si="6"/>
        <v>5156.37</v>
      </c>
      <c r="H244" s="157"/>
    </row>
    <row r="245" spans="2:8" ht="23.25" x14ac:dyDescent="0.25">
      <c r="B245" s="164" t="s">
        <v>33</v>
      </c>
      <c r="C245" s="165"/>
      <c r="D245" s="47">
        <v>473.91</v>
      </c>
      <c r="E245" s="52">
        <v>3</v>
      </c>
      <c r="F245" s="45" t="s">
        <v>27</v>
      </c>
      <c r="G245" s="46">
        <f>D245*E245</f>
        <v>1421.73</v>
      </c>
      <c r="H245" s="157"/>
    </row>
    <row r="246" spans="2:8" ht="24" thickBot="1" x14ac:dyDescent="0.3">
      <c r="B246" s="160" t="s">
        <v>32</v>
      </c>
      <c r="C246" s="161"/>
      <c r="D246" s="38">
        <v>320.5</v>
      </c>
      <c r="E246" s="38">
        <v>30</v>
      </c>
      <c r="F246" s="39" t="s">
        <v>27</v>
      </c>
      <c r="G246" s="48">
        <f>D246*E246</f>
        <v>9615</v>
      </c>
      <c r="H246" s="157"/>
    </row>
    <row r="247" spans="2:8" ht="23.25" x14ac:dyDescent="0.25">
      <c r="B247" s="4"/>
      <c r="C247" s="21"/>
      <c r="D247" s="21"/>
      <c r="E247" s="11"/>
      <c r="F247" s="11"/>
      <c r="G247" s="3"/>
      <c r="H247" s="57"/>
    </row>
    <row r="248" spans="2:8" ht="25.5" x14ac:dyDescent="0.25">
      <c r="B248" s="4"/>
      <c r="C248" s="14" t="s">
        <v>92</v>
      </c>
      <c r="D248" s="15"/>
      <c r="E248" s="4"/>
      <c r="F248" s="4"/>
      <c r="G248" s="3"/>
      <c r="H248" s="55"/>
    </row>
    <row r="249" spans="2:8" ht="18.75" x14ac:dyDescent="0.25">
      <c r="B249" s="4"/>
      <c r="C249" s="152" t="s">
        <v>93</v>
      </c>
      <c r="D249" s="116" t="s">
        <v>94</v>
      </c>
      <c r="E249" s="23">
        <f>ROUND((G237+D230)/D230,2)</f>
        <v>1.03</v>
      </c>
      <c r="F249" s="23"/>
      <c r="G249" s="5"/>
      <c r="H249" s="55"/>
    </row>
    <row r="250" spans="2:8" ht="23.25" x14ac:dyDescent="0.25">
      <c r="B250" s="4"/>
      <c r="C250" s="152"/>
      <c r="D250" s="116" t="s">
        <v>95</v>
      </c>
      <c r="E250" s="23">
        <f>ROUND((G238+G239+D230)/D230,2)</f>
        <v>1.02</v>
      </c>
      <c r="F250" s="23"/>
      <c r="G250" s="12"/>
      <c r="H250" s="58"/>
    </row>
    <row r="251" spans="2:8" ht="23.25" x14ac:dyDescent="0.25">
      <c r="B251" s="4"/>
      <c r="C251" s="152"/>
      <c r="D251" s="116" t="s">
        <v>96</v>
      </c>
      <c r="E251" s="23">
        <f>ROUND((G240+D230)/D230,2)</f>
        <v>1</v>
      </c>
      <c r="F251" s="5"/>
      <c r="G251" s="12"/>
      <c r="H251" s="55"/>
    </row>
    <row r="252" spans="2:8" ht="23.25" x14ac:dyDescent="0.25">
      <c r="B252" s="4"/>
      <c r="C252" s="152"/>
      <c r="D252" s="24" t="s">
        <v>97</v>
      </c>
      <c r="E252" s="25">
        <f>ROUND((SUM(G241:G246)+D230)/D230,2)</f>
        <v>4.45</v>
      </c>
      <c r="F252" s="5"/>
      <c r="G252" s="12"/>
      <c r="H252" s="55"/>
    </row>
    <row r="253" spans="2:8" ht="25.5" x14ac:dyDescent="0.25">
      <c r="B253" s="4"/>
      <c r="C253" s="4"/>
      <c r="D253" s="26" t="s">
        <v>98</v>
      </c>
      <c r="E253" s="27">
        <f>SUM(E249:E252)-IF(D234="сплошная",3,2)</f>
        <v>4.5</v>
      </c>
      <c r="F253" s="28"/>
      <c r="G253" s="3"/>
      <c r="H253" s="55"/>
    </row>
    <row r="254" spans="2:8" ht="23.25" x14ac:dyDescent="0.25">
      <c r="B254" s="4"/>
      <c r="C254" s="4"/>
      <c r="D254" s="4"/>
      <c r="E254" s="29"/>
      <c r="F254" s="4"/>
      <c r="G254" s="3"/>
      <c r="H254" s="55"/>
    </row>
    <row r="255" spans="2:8" ht="25.5" x14ac:dyDescent="0.35">
      <c r="B255" s="13"/>
      <c r="C255" s="30" t="s">
        <v>99</v>
      </c>
      <c r="D255" s="153">
        <f>E253*D230</f>
        <v>82575</v>
      </c>
      <c r="E255" s="153"/>
      <c r="F255" s="4"/>
      <c r="G255" s="3"/>
      <c r="H255" s="55"/>
    </row>
    <row r="256" spans="2:8" ht="18.75" x14ac:dyDescent="0.3">
      <c r="B256" s="4"/>
      <c r="C256" s="31" t="s">
        <v>100</v>
      </c>
      <c r="D256" s="154">
        <f>D255/D229</f>
        <v>146.40957446808511</v>
      </c>
      <c r="E256" s="154"/>
      <c r="F256" s="4"/>
      <c r="G256" s="4"/>
      <c r="H256" s="59"/>
    </row>
    <row r="258" spans="2:8" ht="60.75" x14ac:dyDescent="0.8">
      <c r="B258" s="166" t="s">
        <v>166</v>
      </c>
      <c r="C258" s="166"/>
      <c r="D258" s="166"/>
      <c r="E258" s="166"/>
      <c r="F258" s="166"/>
      <c r="G258" s="166"/>
      <c r="H258" s="166"/>
    </row>
    <row r="259" spans="2:8" ht="18.75" x14ac:dyDescent="0.25">
      <c r="B259" s="167" t="s">
        <v>72</v>
      </c>
      <c r="C259" s="167"/>
      <c r="D259" s="167"/>
      <c r="E259" s="167"/>
      <c r="F259" s="167"/>
      <c r="G259" s="167"/>
      <c r="H259" s="55"/>
    </row>
    <row r="260" spans="2:8" ht="25.5" x14ac:dyDescent="0.25">
      <c r="B260" s="4"/>
      <c r="C260" s="14" t="s">
        <v>73</v>
      </c>
      <c r="D260" s="15"/>
      <c r="E260" s="4"/>
      <c r="F260" s="4"/>
      <c r="G260" s="3"/>
      <c r="H260" s="55"/>
    </row>
    <row r="261" spans="2:8" ht="19.5" x14ac:dyDescent="0.25">
      <c r="B261" s="5"/>
      <c r="C261" s="168" t="s">
        <v>74</v>
      </c>
      <c r="D261" s="171" t="s">
        <v>139</v>
      </c>
      <c r="E261" s="172"/>
      <c r="F261" s="172"/>
      <c r="G261" s="173"/>
      <c r="H261" s="56"/>
    </row>
    <row r="262" spans="2:8" ht="19.5" x14ac:dyDescent="0.25">
      <c r="B262" s="5"/>
      <c r="C262" s="169"/>
      <c r="D262" s="171" t="s">
        <v>145</v>
      </c>
      <c r="E262" s="172"/>
      <c r="F262" s="172"/>
      <c r="G262" s="173"/>
      <c r="H262" s="56"/>
    </row>
    <row r="263" spans="2:8" ht="19.5" x14ac:dyDescent="0.25">
      <c r="B263" s="5"/>
      <c r="C263" s="170"/>
      <c r="D263" s="171" t="s">
        <v>168</v>
      </c>
      <c r="E263" s="172"/>
      <c r="F263" s="172"/>
      <c r="G263" s="173"/>
      <c r="H263" s="56"/>
    </row>
    <row r="264" spans="2:8" ht="23.25" x14ac:dyDescent="0.25">
      <c r="B264" s="4"/>
      <c r="C264" s="16" t="s">
        <v>75</v>
      </c>
      <c r="D264" s="6">
        <v>2.1</v>
      </c>
      <c r="E264" s="17"/>
      <c r="F264" s="5"/>
      <c r="G264" s="3"/>
      <c r="H264" s="55"/>
    </row>
    <row r="265" spans="2:8" ht="22.5" x14ac:dyDescent="0.25">
      <c r="B265" s="4"/>
      <c r="C265" s="18" t="s">
        <v>76</v>
      </c>
      <c r="D265" s="7">
        <v>399</v>
      </c>
      <c r="E265" s="174" t="s">
        <v>77</v>
      </c>
      <c r="F265" s="175"/>
      <c r="G265" s="178">
        <f>D266/D265</f>
        <v>12.205513784461154</v>
      </c>
      <c r="H265" s="55"/>
    </row>
    <row r="266" spans="2:8" ht="22.5" x14ac:dyDescent="0.25">
      <c r="B266" s="4"/>
      <c r="C266" s="18" t="s">
        <v>78</v>
      </c>
      <c r="D266" s="7">
        <v>4870</v>
      </c>
      <c r="E266" s="176"/>
      <c r="F266" s="177"/>
      <c r="G266" s="179"/>
      <c r="H266" s="55"/>
    </row>
    <row r="267" spans="2:8" ht="23.25" x14ac:dyDescent="0.25">
      <c r="B267" s="4"/>
      <c r="C267" s="19"/>
      <c r="D267" s="8"/>
      <c r="E267" s="20"/>
      <c r="F267" s="4"/>
      <c r="G267" s="3"/>
      <c r="H267" s="55"/>
    </row>
    <row r="268" spans="2:8" ht="23.25" x14ac:dyDescent="0.25">
      <c r="B268" s="4"/>
      <c r="C268" s="49" t="s">
        <v>79</v>
      </c>
      <c r="D268" s="60" t="s">
        <v>159</v>
      </c>
      <c r="E268" s="4"/>
      <c r="F268" s="4"/>
      <c r="G268" s="3"/>
      <c r="H268" s="55"/>
    </row>
    <row r="269" spans="2:8" ht="23.25" x14ac:dyDescent="0.25">
      <c r="B269" s="4"/>
      <c r="C269" s="49" t="s">
        <v>80</v>
      </c>
      <c r="D269" s="60">
        <v>50</v>
      </c>
      <c r="E269" s="4"/>
      <c r="F269" s="4"/>
      <c r="G269" s="3"/>
      <c r="H269" s="55"/>
    </row>
    <row r="270" spans="2:8" ht="23.25" x14ac:dyDescent="0.25">
      <c r="B270" s="4"/>
      <c r="C270" s="49" t="s">
        <v>81</v>
      </c>
      <c r="D270" s="50" t="s">
        <v>82</v>
      </c>
      <c r="E270" s="4"/>
      <c r="F270" s="4"/>
      <c r="G270" s="3"/>
      <c r="H270" s="55"/>
    </row>
    <row r="271" spans="2:8" ht="24" thickBot="1" x14ac:dyDescent="0.3">
      <c r="B271" s="4"/>
      <c r="C271" s="4"/>
      <c r="D271" s="4"/>
      <c r="E271" s="4"/>
      <c r="F271" s="4"/>
      <c r="G271" s="3"/>
      <c r="H271" s="55"/>
    </row>
    <row r="272" spans="2:8" ht="48" thickBot="1" x14ac:dyDescent="0.3">
      <c r="B272" s="180" t="s">
        <v>28</v>
      </c>
      <c r="C272" s="181"/>
      <c r="D272" s="9" t="s">
        <v>83</v>
      </c>
      <c r="E272" s="182" t="s">
        <v>84</v>
      </c>
      <c r="F272" s="183"/>
      <c r="G272" s="10" t="s">
        <v>85</v>
      </c>
      <c r="H272" s="55"/>
    </row>
    <row r="273" spans="2:8" ht="24" thickBot="1" x14ac:dyDescent="0.3">
      <c r="B273" s="155" t="s">
        <v>86</v>
      </c>
      <c r="C273" s="156"/>
      <c r="D273" s="32">
        <v>197.93</v>
      </c>
      <c r="E273" s="51">
        <v>2.1</v>
      </c>
      <c r="F273" s="33" t="s">
        <v>27</v>
      </c>
      <c r="G273" s="34">
        <f t="shared" ref="G273:G280" si="7">D273*E273</f>
        <v>415.65300000000002</v>
      </c>
      <c r="H273" s="157"/>
    </row>
    <row r="274" spans="2:8" ht="23.25" x14ac:dyDescent="0.25">
      <c r="B274" s="158" t="s">
        <v>87</v>
      </c>
      <c r="C274" s="159"/>
      <c r="D274" s="35">
        <v>70.41</v>
      </c>
      <c r="E274" s="61">
        <v>0.65</v>
      </c>
      <c r="F274" s="36" t="s">
        <v>29</v>
      </c>
      <c r="G274" s="37">
        <f t="shared" si="7"/>
        <v>45.766500000000001</v>
      </c>
      <c r="H274" s="157"/>
    </row>
    <row r="275" spans="2:8" ht="24" thickBot="1" x14ac:dyDescent="0.3">
      <c r="B275" s="160" t="s">
        <v>88</v>
      </c>
      <c r="C275" s="161"/>
      <c r="D275" s="38">
        <v>222.31</v>
      </c>
      <c r="E275" s="62">
        <v>0.65</v>
      </c>
      <c r="F275" s="39" t="s">
        <v>29</v>
      </c>
      <c r="G275" s="40">
        <f t="shared" si="7"/>
        <v>144.50149999999999</v>
      </c>
      <c r="H275" s="157"/>
    </row>
    <row r="276" spans="2:8" ht="24" thickBot="1" x14ac:dyDescent="0.3">
      <c r="B276" s="162" t="s">
        <v>30</v>
      </c>
      <c r="C276" s="163"/>
      <c r="D276" s="41"/>
      <c r="E276" s="41"/>
      <c r="F276" s="42" t="s">
        <v>27</v>
      </c>
      <c r="G276" s="43">
        <f t="shared" si="7"/>
        <v>0</v>
      </c>
      <c r="H276" s="157"/>
    </row>
    <row r="277" spans="2:8" ht="23.25" x14ac:dyDescent="0.25">
      <c r="B277" s="158" t="s">
        <v>89</v>
      </c>
      <c r="C277" s="159"/>
      <c r="D277" s="35">
        <v>665.33</v>
      </c>
      <c r="E277" s="35">
        <v>42</v>
      </c>
      <c r="F277" s="36" t="s">
        <v>27</v>
      </c>
      <c r="G277" s="37">
        <f t="shared" si="7"/>
        <v>27943.86</v>
      </c>
      <c r="H277" s="157"/>
    </row>
    <row r="278" spans="2:8" ht="23.25" x14ac:dyDescent="0.25">
      <c r="B278" s="164" t="s">
        <v>90</v>
      </c>
      <c r="C278" s="165"/>
      <c r="D278" s="44"/>
      <c r="E278" s="44"/>
      <c r="F278" s="45" t="s">
        <v>27</v>
      </c>
      <c r="G278" s="46">
        <f t="shared" si="7"/>
        <v>0</v>
      </c>
      <c r="H278" s="157"/>
    </row>
    <row r="279" spans="2:8" ht="23.25" x14ac:dyDescent="0.25">
      <c r="B279" s="164" t="s">
        <v>31</v>
      </c>
      <c r="C279" s="165"/>
      <c r="D279" s="47">
        <v>2425.1</v>
      </c>
      <c r="E279" s="52">
        <v>2.1</v>
      </c>
      <c r="F279" s="45" t="s">
        <v>27</v>
      </c>
      <c r="G279" s="46">
        <f t="shared" si="7"/>
        <v>5092.71</v>
      </c>
      <c r="H279" s="157"/>
    </row>
    <row r="280" spans="2:8" ht="23.25" x14ac:dyDescent="0.25">
      <c r="B280" s="164" t="s">
        <v>91</v>
      </c>
      <c r="C280" s="165"/>
      <c r="D280" s="47">
        <v>1718.79</v>
      </c>
      <c r="E280" s="52">
        <v>2.1</v>
      </c>
      <c r="F280" s="45" t="s">
        <v>27</v>
      </c>
      <c r="G280" s="46">
        <f t="shared" si="7"/>
        <v>3609.4590000000003</v>
      </c>
      <c r="H280" s="157"/>
    </row>
    <row r="281" spans="2:8" ht="23.25" x14ac:dyDescent="0.25">
      <c r="B281" s="164" t="s">
        <v>33</v>
      </c>
      <c r="C281" s="165"/>
      <c r="D281" s="47">
        <v>473.91</v>
      </c>
      <c r="E281" s="52">
        <v>2.1</v>
      </c>
      <c r="F281" s="45" t="s">
        <v>27</v>
      </c>
      <c r="G281" s="46">
        <f>D281*E281</f>
        <v>995.21100000000013</v>
      </c>
      <c r="H281" s="157"/>
    </row>
    <row r="282" spans="2:8" ht="24" thickBot="1" x14ac:dyDescent="0.3">
      <c r="B282" s="160" t="s">
        <v>32</v>
      </c>
      <c r="C282" s="161"/>
      <c r="D282" s="38">
        <v>320.5</v>
      </c>
      <c r="E282" s="38">
        <v>21</v>
      </c>
      <c r="F282" s="39" t="s">
        <v>27</v>
      </c>
      <c r="G282" s="48">
        <f>D282*E282</f>
        <v>6730.5</v>
      </c>
      <c r="H282" s="157"/>
    </row>
    <row r="283" spans="2:8" ht="23.25" x14ac:dyDescent="0.25">
      <c r="B283" s="4"/>
      <c r="C283" s="21"/>
      <c r="D283" s="21"/>
      <c r="E283" s="11"/>
      <c r="F283" s="11"/>
      <c r="G283" s="3"/>
      <c r="H283" s="57"/>
    </row>
    <row r="284" spans="2:8" ht="25.5" x14ac:dyDescent="0.25">
      <c r="B284" s="4"/>
      <c r="C284" s="14" t="s">
        <v>92</v>
      </c>
      <c r="D284" s="15"/>
      <c r="E284" s="4"/>
      <c r="F284" s="4"/>
      <c r="G284" s="3"/>
      <c r="H284" s="55"/>
    </row>
    <row r="285" spans="2:8" ht="18.75" x14ac:dyDescent="0.25">
      <c r="B285" s="4"/>
      <c r="C285" s="152" t="s">
        <v>93</v>
      </c>
      <c r="D285" s="116" t="s">
        <v>94</v>
      </c>
      <c r="E285" s="23">
        <f>ROUND((G273+D266)/D266,2)</f>
        <v>1.0900000000000001</v>
      </c>
      <c r="F285" s="23"/>
      <c r="G285" s="5"/>
      <c r="H285" s="55"/>
    </row>
    <row r="286" spans="2:8" ht="23.25" x14ac:dyDescent="0.25">
      <c r="B286" s="4"/>
      <c r="C286" s="152"/>
      <c r="D286" s="116" t="s">
        <v>95</v>
      </c>
      <c r="E286" s="23">
        <f>ROUND((G274+G275+D266)/D266,2)</f>
        <v>1.04</v>
      </c>
      <c r="F286" s="23"/>
      <c r="G286" s="12"/>
      <c r="H286" s="58"/>
    </row>
    <row r="287" spans="2:8" ht="23.25" x14ac:dyDescent="0.25">
      <c r="B287" s="4"/>
      <c r="C287" s="152"/>
      <c r="D287" s="116" t="s">
        <v>96</v>
      </c>
      <c r="E287" s="23">
        <f>ROUND((G276+D266)/D266,2)</f>
        <v>1</v>
      </c>
      <c r="F287" s="5"/>
      <c r="G287" s="12"/>
      <c r="H287" s="55"/>
    </row>
    <row r="288" spans="2:8" ht="23.25" x14ac:dyDescent="0.25">
      <c r="B288" s="4"/>
      <c r="C288" s="152"/>
      <c r="D288" s="24" t="s">
        <v>97</v>
      </c>
      <c r="E288" s="25">
        <f>ROUND((SUM(G277:G282)+D266)/D266,2)</f>
        <v>10.11</v>
      </c>
      <c r="F288" s="5"/>
      <c r="G288" s="12"/>
      <c r="H288" s="55"/>
    </row>
    <row r="289" spans="2:8" ht="25.5" x14ac:dyDescent="0.25">
      <c r="B289" s="4"/>
      <c r="C289" s="4"/>
      <c r="D289" s="26" t="s">
        <v>98</v>
      </c>
      <c r="E289" s="27">
        <f>SUM(E285:E288)-IF(D270="сплошная",3,2)</f>
        <v>10.239999999999998</v>
      </c>
      <c r="F289" s="28"/>
      <c r="G289" s="3"/>
      <c r="H289" s="55"/>
    </row>
    <row r="290" spans="2:8" ht="23.25" x14ac:dyDescent="0.25">
      <c r="B290" s="4"/>
      <c r="C290" s="4"/>
      <c r="D290" s="4"/>
      <c r="E290" s="29"/>
      <c r="F290" s="4"/>
      <c r="G290" s="3"/>
      <c r="H290" s="55"/>
    </row>
    <row r="291" spans="2:8" ht="25.5" x14ac:dyDescent="0.35">
      <c r="B291" s="13"/>
      <c r="C291" s="30" t="s">
        <v>99</v>
      </c>
      <c r="D291" s="153">
        <f>E289*D266</f>
        <v>49868.799999999996</v>
      </c>
      <c r="E291" s="153"/>
      <c r="F291" s="4"/>
      <c r="G291" s="3"/>
      <c r="H291" s="55"/>
    </row>
    <row r="292" spans="2:8" ht="18.75" x14ac:dyDescent="0.3">
      <c r="B292" s="4"/>
      <c r="C292" s="31" t="s">
        <v>100</v>
      </c>
      <c r="D292" s="154">
        <f>D291/D265</f>
        <v>124.98446115288219</v>
      </c>
      <c r="E292" s="154"/>
      <c r="F292" s="4"/>
      <c r="G292" s="4"/>
      <c r="H292" s="59"/>
    </row>
    <row r="294" spans="2:8" ht="60.75" x14ac:dyDescent="0.8">
      <c r="B294" s="166" t="s">
        <v>167</v>
      </c>
      <c r="C294" s="166"/>
      <c r="D294" s="166"/>
      <c r="E294" s="166"/>
      <c r="F294" s="166"/>
      <c r="G294" s="166"/>
      <c r="H294" s="166"/>
    </row>
    <row r="295" spans="2:8" ht="18.75" x14ac:dyDescent="0.25">
      <c r="B295" s="167" t="s">
        <v>72</v>
      </c>
      <c r="C295" s="167"/>
      <c r="D295" s="167"/>
      <c r="E295" s="167"/>
      <c r="F295" s="167"/>
      <c r="G295" s="167"/>
      <c r="H295" s="55"/>
    </row>
    <row r="296" spans="2:8" ht="25.5" x14ac:dyDescent="0.25">
      <c r="B296" s="4"/>
      <c r="C296" s="14" t="s">
        <v>73</v>
      </c>
      <c r="D296" s="15"/>
      <c r="E296" s="4"/>
      <c r="F296" s="4"/>
      <c r="G296" s="3"/>
      <c r="H296" s="55"/>
    </row>
    <row r="297" spans="2:8" ht="19.5" x14ac:dyDescent="0.25">
      <c r="B297" s="5"/>
      <c r="C297" s="168" t="s">
        <v>74</v>
      </c>
      <c r="D297" s="171" t="s">
        <v>139</v>
      </c>
      <c r="E297" s="172"/>
      <c r="F297" s="172"/>
      <c r="G297" s="173"/>
      <c r="H297" s="56"/>
    </row>
    <row r="298" spans="2:8" ht="19.5" x14ac:dyDescent="0.25">
      <c r="B298" s="5"/>
      <c r="C298" s="169"/>
      <c r="D298" s="171" t="s">
        <v>145</v>
      </c>
      <c r="E298" s="172"/>
      <c r="F298" s="172"/>
      <c r="G298" s="173"/>
      <c r="H298" s="56"/>
    </row>
    <row r="299" spans="2:8" ht="19.5" x14ac:dyDescent="0.25">
      <c r="B299" s="5"/>
      <c r="C299" s="170"/>
      <c r="D299" s="171" t="s">
        <v>170</v>
      </c>
      <c r="E299" s="172"/>
      <c r="F299" s="172"/>
      <c r="G299" s="173"/>
      <c r="H299" s="56"/>
    </row>
    <row r="300" spans="2:8" ht="23.25" x14ac:dyDescent="0.25">
      <c r="B300" s="4"/>
      <c r="C300" s="16" t="s">
        <v>75</v>
      </c>
      <c r="D300" s="6">
        <v>3</v>
      </c>
      <c r="E300" s="17"/>
      <c r="F300" s="5"/>
      <c r="G300" s="3"/>
      <c r="H300" s="55"/>
    </row>
    <row r="301" spans="2:8" ht="22.5" x14ac:dyDescent="0.25">
      <c r="B301" s="4"/>
      <c r="C301" s="18" t="s">
        <v>76</v>
      </c>
      <c r="D301" s="7">
        <v>460</v>
      </c>
      <c r="E301" s="174" t="s">
        <v>77</v>
      </c>
      <c r="F301" s="175"/>
      <c r="G301" s="178">
        <f>D302/D301</f>
        <v>74.515217391304347</v>
      </c>
      <c r="H301" s="55"/>
    </row>
    <row r="302" spans="2:8" ht="22.5" x14ac:dyDescent="0.25">
      <c r="B302" s="4"/>
      <c r="C302" s="18" t="s">
        <v>78</v>
      </c>
      <c r="D302" s="7">
        <v>34277</v>
      </c>
      <c r="E302" s="176"/>
      <c r="F302" s="177"/>
      <c r="G302" s="179"/>
      <c r="H302" s="55"/>
    </row>
    <row r="303" spans="2:8" ht="23.25" x14ac:dyDescent="0.25">
      <c r="B303" s="4"/>
      <c r="C303" s="19"/>
      <c r="D303" s="8"/>
      <c r="E303" s="20"/>
      <c r="F303" s="4"/>
      <c r="G303" s="3"/>
      <c r="H303" s="55"/>
    </row>
    <row r="304" spans="2:8" ht="23.25" x14ac:dyDescent="0.25">
      <c r="B304" s="4"/>
      <c r="C304" s="49" t="s">
        <v>79</v>
      </c>
      <c r="D304" s="60" t="s">
        <v>171</v>
      </c>
      <c r="E304" s="4"/>
      <c r="F304" s="4"/>
      <c r="G304" s="3"/>
      <c r="H304" s="55"/>
    </row>
    <row r="305" spans="2:8" ht="23.25" x14ac:dyDescent="0.25">
      <c r="B305" s="4"/>
      <c r="C305" s="49" t="s">
        <v>80</v>
      </c>
      <c r="D305" s="60">
        <v>50</v>
      </c>
      <c r="E305" s="4"/>
      <c r="F305" s="4"/>
      <c r="G305" s="3"/>
      <c r="H305" s="55"/>
    </row>
    <row r="306" spans="2:8" ht="23.25" x14ac:dyDescent="0.25">
      <c r="B306" s="4"/>
      <c r="C306" s="49" t="s">
        <v>81</v>
      </c>
      <c r="D306" s="50" t="s">
        <v>82</v>
      </c>
      <c r="E306" s="4"/>
      <c r="F306" s="4"/>
      <c r="G306" s="3"/>
      <c r="H306" s="55"/>
    </row>
    <row r="307" spans="2:8" ht="24" thickBot="1" x14ac:dyDescent="0.3">
      <c r="B307" s="4"/>
      <c r="C307" s="4"/>
      <c r="D307" s="4"/>
      <c r="E307" s="4"/>
      <c r="F307" s="4"/>
      <c r="G307" s="3"/>
      <c r="H307" s="55"/>
    </row>
    <row r="308" spans="2:8" ht="48" thickBot="1" x14ac:dyDescent="0.3">
      <c r="B308" s="180" t="s">
        <v>28</v>
      </c>
      <c r="C308" s="181"/>
      <c r="D308" s="9" t="s">
        <v>83</v>
      </c>
      <c r="E308" s="182" t="s">
        <v>84</v>
      </c>
      <c r="F308" s="183"/>
      <c r="G308" s="10" t="s">
        <v>85</v>
      </c>
      <c r="H308" s="55"/>
    </row>
    <row r="309" spans="2:8" ht="24" thickBot="1" x14ac:dyDescent="0.3">
      <c r="B309" s="155" t="s">
        <v>86</v>
      </c>
      <c r="C309" s="156"/>
      <c r="D309" s="32">
        <v>197.93</v>
      </c>
      <c r="E309" s="51">
        <v>3</v>
      </c>
      <c r="F309" s="33" t="s">
        <v>27</v>
      </c>
      <c r="G309" s="34">
        <f t="shared" ref="G309:G316" si="8">D309*E309</f>
        <v>593.79</v>
      </c>
      <c r="H309" s="157"/>
    </row>
    <row r="310" spans="2:8" ht="23.25" x14ac:dyDescent="0.25">
      <c r="B310" s="158" t="s">
        <v>87</v>
      </c>
      <c r="C310" s="159"/>
      <c r="D310" s="35">
        <v>70.41</v>
      </c>
      <c r="E310" s="61">
        <v>0.9</v>
      </c>
      <c r="F310" s="36" t="s">
        <v>29</v>
      </c>
      <c r="G310" s="37">
        <f t="shared" si="8"/>
        <v>63.369</v>
      </c>
      <c r="H310" s="157"/>
    </row>
    <row r="311" spans="2:8" ht="24" thickBot="1" x14ac:dyDescent="0.3">
      <c r="B311" s="160" t="s">
        <v>88</v>
      </c>
      <c r="C311" s="161"/>
      <c r="D311" s="38">
        <v>222.31</v>
      </c>
      <c r="E311" s="62">
        <v>0.9</v>
      </c>
      <c r="F311" s="39" t="s">
        <v>29</v>
      </c>
      <c r="G311" s="40">
        <f t="shared" si="8"/>
        <v>200.07900000000001</v>
      </c>
      <c r="H311" s="157"/>
    </row>
    <row r="312" spans="2:8" ht="24" thickBot="1" x14ac:dyDescent="0.3">
      <c r="B312" s="162" t="s">
        <v>30</v>
      </c>
      <c r="C312" s="163"/>
      <c r="D312" s="41"/>
      <c r="E312" s="41"/>
      <c r="F312" s="42" t="s">
        <v>27</v>
      </c>
      <c r="G312" s="43">
        <f t="shared" si="8"/>
        <v>0</v>
      </c>
      <c r="H312" s="157"/>
    </row>
    <row r="313" spans="2:8" ht="23.25" x14ac:dyDescent="0.25">
      <c r="B313" s="158" t="s">
        <v>89</v>
      </c>
      <c r="C313" s="159"/>
      <c r="D313" s="35">
        <v>665.33</v>
      </c>
      <c r="E313" s="35">
        <v>60</v>
      </c>
      <c r="F313" s="36" t="s">
        <v>27</v>
      </c>
      <c r="G313" s="37">
        <f t="shared" si="8"/>
        <v>39919.800000000003</v>
      </c>
      <c r="H313" s="157"/>
    </row>
    <row r="314" spans="2:8" ht="23.25" x14ac:dyDescent="0.25">
      <c r="B314" s="164" t="s">
        <v>90</v>
      </c>
      <c r="C314" s="165"/>
      <c r="D314" s="44"/>
      <c r="E314" s="44"/>
      <c r="F314" s="45" t="s">
        <v>27</v>
      </c>
      <c r="G314" s="46">
        <f t="shared" si="8"/>
        <v>0</v>
      </c>
      <c r="H314" s="157"/>
    </row>
    <row r="315" spans="2:8" ht="23.25" x14ac:dyDescent="0.25">
      <c r="B315" s="164" t="s">
        <v>31</v>
      </c>
      <c r="C315" s="165"/>
      <c r="D315" s="47">
        <v>2425.1</v>
      </c>
      <c r="E315" s="52">
        <v>3</v>
      </c>
      <c r="F315" s="45" t="s">
        <v>27</v>
      </c>
      <c r="G315" s="46">
        <f t="shared" si="8"/>
        <v>7275.2999999999993</v>
      </c>
      <c r="H315" s="157"/>
    </row>
    <row r="316" spans="2:8" ht="23.25" x14ac:dyDescent="0.25">
      <c r="B316" s="164" t="s">
        <v>91</v>
      </c>
      <c r="C316" s="165"/>
      <c r="D316" s="47">
        <v>1718.79</v>
      </c>
      <c r="E316" s="52">
        <v>3</v>
      </c>
      <c r="F316" s="45" t="s">
        <v>27</v>
      </c>
      <c r="G316" s="46">
        <f t="shared" si="8"/>
        <v>5156.37</v>
      </c>
      <c r="H316" s="157"/>
    </row>
    <row r="317" spans="2:8" ht="23.25" x14ac:dyDescent="0.25">
      <c r="B317" s="164" t="s">
        <v>33</v>
      </c>
      <c r="C317" s="165"/>
      <c r="D317" s="47">
        <v>473.91</v>
      </c>
      <c r="E317" s="52">
        <v>3</v>
      </c>
      <c r="F317" s="45" t="s">
        <v>27</v>
      </c>
      <c r="G317" s="46">
        <f>D317*E317</f>
        <v>1421.73</v>
      </c>
      <c r="H317" s="157"/>
    </row>
    <row r="318" spans="2:8" ht="24" thickBot="1" x14ac:dyDescent="0.3">
      <c r="B318" s="160" t="s">
        <v>32</v>
      </c>
      <c r="C318" s="161"/>
      <c r="D318" s="38">
        <v>320.5</v>
      </c>
      <c r="E318" s="38">
        <v>30</v>
      </c>
      <c r="F318" s="39" t="s">
        <v>27</v>
      </c>
      <c r="G318" s="48">
        <f>D318*E318</f>
        <v>9615</v>
      </c>
      <c r="H318" s="157"/>
    </row>
    <row r="319" spans="2:8" ht="23.25" x14ac:dyDescent="0.25">
      <c r="B319" s="4"/>
      <c r="C319" s="21"/>
      <c r="D319" s="21"/>
      <c r="E319" s="11"/>
      <c r="F319" s="11"/>
      <c r="G319" s="3"/>
      <c r="H319" s="57"/>
    </row>
    <row r="320" spans="2:8" ht="25.5" x14ac:dyDescent="0.25">
      <c r="B320" s="4"/>
      <c r="C320" s="14" t="s">
        <v>92</v>
      </c>
      <c r="D320" s="15"/>
      <c r="E320" s="4"/>
      <c r="F320" s="4"/>
      <c r="G320" s="3"/>
      <c r="H320" s="55"/>
    </row>
    <row r="321" spans="2:8" ht="18.75" x14ac:dyDescent="0.25">
      <c r="B321" s="4"/>
      <c r="C321" s="152" t="s">
        <v>93</v>
      </c>
      <c r="D321" s="116" t="s">
        <v>94</v>
      </c>
      <c r="E321" s="23">
        <f>ROUND((G309+D302)/D302,2)</f>
        <v>1.02</v>
      </c>
      <c r="F321" s="23"/>
      <c r="G321" s="5"/>
      <c r="H321" s="55"/>
    </row>
    <row r="322" spans="2:8" ht="23.25" x14ac:dyDescent="0.25">
      <c r="B322" s="4"/>
      <c r="C322" s="152"/>
      <c r="D322" s="116" t="s">
        <v>95</v>
      </c>
      <c r="E322" s="23">
        <f>ROUND((G310+G311+D302)/D302,2)</f>
        <v>1.01</v>
      </c>
      <c r="F322" s="23"/>
      <c r="G322" s="12"/>
      <c r="H322" s="58"/>
    </row>
    <row r="323" spans="2:8" ht="23.25" x14ac:dyDescent="0.25">
      <c r="B323" s="4"/>
      <c r="C323" s="152"/>
      <c r="D323" s="116" t="s">
        <v>96</v>
      </c>
      <c r="E323" s="23">
        <f>ROUND((G312+D302)/D302,2)</f>
        <v>1</v>
      </c>
      <c r="F323" s="5"/>
      <c r="G323" s="12"/>
      <c r="H323" s="55"/>
    </row>
    <row r="324" spans="2:8" ht="23.25" x14ac:dyDescent="0.25">
      <c r="B324" s="4"/>
      <c r="C324" s="152"/>
      <c r="D324" s="24" t="s">
        <v>97</v>
      </c>
      <c r="E324" s="25">
        <f>ROUND((SUM(G313:G318)+D302)/D302,2)</f>
        <v>2.85</v>
      </c>
      <c r="F324" s="5"/>
      <c r="G324" s="12"/>
      <c r="H324" s="55"/>
    </row>
    <row r="325" spans="2:8" ht="25.5" x14ac:dyDescent="0.25">
      <c r="B325" s="4"/>
      <c r="C325" s="4"/>
      <c r="D325" s="26" t="s">
        <v>98</v>
      </c>
      <c r="E325" s="27">
        <f>SUM(E321:E324)-IF(D306="сплошная",3,2)</f>
        <v>2.8800000000000008</v>
      </c>
      <c r="F325" s="28"/>
      <c r="G325" s="3"/>
      <c r="H325" s="55"/>
    </row>
    <row r="326" spans="2:8" ht="23.25" x14ac:dyDescent="0.25">
      <c r="B326" s="4"/>
      <c r="C326" s="4"/>
      <c r="D326" s="4"/>
      <c r="E326" s="29"/>
      <c r="F326" s="4"/>
      <c r="G326" s="3"/>
      <c r="H326" s="55"/>
    </row>
    <row r="327" spans="2:8" ht="25.5" x14ac:dyDescent="0.35">
      <c r="B327" s="13"/>
      <c r="C327" s="30" t="s">
        <v>99</v>
      </c>
      <c r="D327" s="153">
        <f>E325*D302</f>
        <v>98717.760000000024</v>
      </c>
      <c r="E327" s="153"/>
      <c r="F327" s="4"/>
      <c r="G327" s="3"/>
      <c r="H327" s="55"/>
    </row>
    <row r="328" spans="2:8" ht="18.75" x14ac:dyDescent="0.3">
      <c r="B328" s="4"/>
      <c r="C328" s="31" t="s">
        <v>100</v>
      </c>
      <c r="D328" s="154">
        <f>D327/D301</f>
        <v>214.60382608695659</v>
      </c>
      <c r="E328" s="154"/>
      <c r="F328" s="4"/>
      <c r="G328" s="4"/>
      <c r="H328" s="59"/>
    </row>
    <row r="330" spans="2:8" ht="60.75" x14ac:dyDescent="0.8">
      <c r="B330" s="166" t="s">
        <v>169</v>
      </c>
      <c r="C330" s="166"/>
      <c r="D330" s="166"/>
      <c r="E330" s="166"/>
      <c r="F330" s="166"/>
      <c r="G330" s="166"/>
      <c r="H330" s="166"/>
    </row>
    <row r="331" spans="2:8" ht="18.75" x14ac:dyDescent="0.25">
      <c r="B331" s="167" t="s">
        <v>72</v>
      </c>
      <c r="C331" s="167"/>
      <c r="D331" s="167"/>
      <c r="E331" s="167"/>
      <c r="F331" s="167"/>
      <c r="G331" s="167"/>
      <c r="H331" s="55"/>
    </row>
    <row r="332" spans="2:8" ht="25.5" x14ac:dyDescent="0.25">
      <c r="B332" s="4"/>
      <c r="C332" s="14" t="s">
        <v>73</v>
      </c>
      <c r="D332" s="15"/>
      <c r="E332" s="4"/>
      <c r="F332" s="4"/>
      <c r="G332" s="3"/>
      <c r="H332" s="55"/>
    </row>
    <row r="333" spans="2:8" ht="19.5" x14ac:dyDescent="0.25">
      <c r="B333" s="5"/>
      <c r="C333" s="168" t="s">
        <v>74</v>
      </c>
      <c r="D333" s="171" t="s">
        <v>139</v>
      </c>
      <c r="E333" s="172"/>
      <c r="F333" s="172"/>
      <c r="G333" s="173"/>
      <c r="H333" s="56"/>
    </row>
    <row r="334" spans="2:8" ht="19.5" x14ac:dyDescent="0.25">
      <c r="B334" s="5"/>
      <c r="C334" s="169"/>
      <c r="D334" s="171" t="s">
        <v>144</v>
      </c>
      <c r="E334" s="172"/>
      <c r="F334" s="172"/>
      <c r="G334" s="173"/>
      <c r="H334" s="56"/>
    </row>
    <row r="335" spans="2:8" ht="19.5" x14ac:dyDescent="0.25">
      <c r="B335" s="5"/>
      <c r="C335" s="170"/>
      <c r="D335" s="171" t="s">
        <v>204</v>
      </c>
      <c r="E335" s="172"/>
      <c r="F335" s="172"/>
      <c r="G335" s="173"/>
      <c r="H335" s="56"/>
    </row>
    <row r="336" spans="2:8" ht="23.25" x14ac:dyDescent="0.25">
      <c r="B336" s="4"/>
      <c r="C336" s="16" t="s">
        <v>75</v>
      </c>
      <c r="D336" s="6">
        <v>1.5</v>
      </c>
      <c r="E336" s="17"/>
      <c r="F336" s="5"/>
      <c r="G336" s="3"/>
      <c r="H336" s="55"/>
    </row>
    <row r="337" spans="2:8" ht="22.5" x14ac:dyDescent="0.25">
      <c r="B337" s="4"/>
      <c r="C337" s="18" t="s">
        <v>76</v>
      </c>
      <c r="D337" s="7">
        <v>273</v>
      </c>
      <c r="E337" s="174" t="s">
        <v>77</v>
      </c>
      <c r="F337" s="175"/>
      <c r="G337" s="178">
        <f>D338/D337</f>
        <v>21.490842490842489</v>
      </c>
      <c r="H337" s="55"/>
    </row>
    <row r="338" spans="2:8" ht="22.5" x14ac:dyDescent="0.25">
      <c r="B338" s="4"/>
      <c r="C338" s="18" t="s">
        <v>78</v>
      </c>
      <c r="D338" s="7">
        <v>5867</v>
      </c>
      <c r="E338" s="176"/>
      <c r="F338" s="177"/>
      <c r="G338" s="179"/>
      <c r="H338" s="55"/>
    </row>
    <row r="339" spans="2:8" ht="23.25" x14ac:dyDescent="0.25">
      <c r="B339" s="4"/>
      <c r="C339" s="19"/>
      <c r="D339" s="8"/>
      <c r="E339" s="20"/>
      <c r="F339" s="4"/>
      <c r="G339" s="3"/>
      <c r="H339" s="55"/>
    </row>
    <row r="340" spans="2:8" ht="23.25" x14ac:dyDescent="0.25">
      <c r="B340" s="4"/>
      <c r="C340" s="49" t="s">
        <v>79</v>
      </c>
      <c r="D340" s="60" t="s">
        <v>205</v>
      </c>
      <c r="E340" s="4"/>
      <c r="F340" s="4"/>
      <c r="G340" s="3"/>
      <c r="H340" s="55"/>
    </row>
    <row r="341" spans="2:8" ht="23.25" x14ac:dyDescent="0.25">
      <c r="B341" s="4"/>
      <c r="C341" s="49" t="s">
        <v>80</v>
      </c>
      <c r="D341" s="60">
        <v>65</v>
      </c>
      <c r="E341" s="4"/>
      <c r="F341" s="4"/>
      <c r="G341" s="3"/>
      <c r="H341" s="55"/>
    </row>
    <row r="342" spans="2:8" ht="23.25" x14ac:dyDescent="0.25">
      <c r="B342" s="4"/>
      <c r="C342" s="49" t="s">
        <v>81</v>
      </c>
      <c r="D342" s="50" t="s">
        <v>82</v>
      </c>
      <c r="E342" s="4"/>
      <c r="F342" s="4"/>
      <c r="G342" s="3"/>
      <c r="H342" s="55"/>
    </row>
    <row r="343" spans="2:8" ht="24" thickBot="1" x14ac:dyDescent="0.3">
      <c r="B343" s="4"/>
      <c r="C343" s="4"/>
      <c r="D343" s="4"/>
      <c r="E343" s="4"/>
      <c r="F343" s="4"/>
      <c r="G343" s="3"/>
      <c r="H343" s="55"/>
    </row>
    <row r="344" spans="2:8" ht="48" thickBot="1" x14ac:dyDescent="0.3">
      <c r="B344" s="180" t="s">
        <v>28</v>
      </c>
      <c r="C344" s="181"/>
      <c r="D344" s="9" t="s">
        <v>83</v>
      </c>
      <c r="E344" s="182" t="s">
        <v>84</v>
      </c>
      <c r="F344" s="183"/>
      <c r="G344" s="10" t="s">
        <v>85</v>
      </c>
      <c r="H344" s="55"/>
    </row>
    <row r="345" spans="2:8" ht="24" thickBot="1" x14ac:dyDescent="0.3">
      <c r="B345" s="155" t="s">
        <v>86</v>
      </c>
      <c r="C345" s="156"/>
      <c r="D345" s="32">
        <v>197.93</v>
      </c>
      <c r="E345" s="51">
        <v>1.5</v>
      </c>
      <c r="F345" s="33" t="s">
        <v>27</v>
      </c>
      <c r="G345" s="34">
        <f t="shared" ref="G345:G352" si="9">D345*E345</f>
        <v>296.89499999999998</v>
      </c>
      <c r="H345" s="157"/>
    </row>
    <row r="346" spans="2:8" ht="23.25" x14ac:dyDescent="0.25">
      <c r="B346" s="158" t="s">
        <v>87</v>
      </c>
      <c r="C346" s="159"/>
      <c r="D346" s="35">
        <v>70.41</v>
      </c>
      <c r="E346" s="61">
        <v>0.5</v>
      </c>
      <c r="F346" s="36" t="s">
        <v>29</v>
      </c>
      <c r="G346" s="37">
        <f t="shared" si="9"/>
        <v>35.204999999999998</v>
      </c>
      <c r="H346" s="157"/>
    </row>
    <row r="347" spans="2:8" ht="24" thickBot="1" x14ac:dyDescent="0.3">
      <c r="B347" s="160" t="s">
        <v>88</v>
      </c>
      <c r="C347" s="161"/>
      <c r="D347" s="38">
        <v>222.31</v>
      </c>
      <c r="E347" s="62">
        <v>0.5</v>
      </c>
      <c r="F347" s="39" t="s">
        <v>29</v>
      </c>
      <c r="G347" s="40">
        <f t="shared" si="9"/>
        <v>111.155</v>
      </c>
      <c r="H347" s="157"/>
    </row>
    <row r="348" spans="2:8" ht="24" thickBot="1" x14ac:dyDescent="0.3">
      <c r="B348" s="162" t="s">
        <v>30</v>
      </c>
      <c r="C348" s="163"/>
      <c r="D348" s="41"/>
      <c r="E348" s="41"/>
      <c r="F348" s="42" t="s">
        <v>27</v>
      </c>
      <c r="G348" s="43">
        <f t="shared" si="9"/>
        <v>0</v>
      </c>
      <c r="H348" s="157"/>
    </row>
    <row r="349" spans="2:8" ht="23.25" x14ac:dyDescent="0.25">
      <c r="B349" s="158" t="s">
        <v>89</v>
      </c>
      <c r="C349" s="159"/>
      <c r="D349" s="35">
        <v>665.33</v>
      </c>
      <c r="E349" s="35">
        <v>30</v>
      </c>
      <c r="F349" s="36" t="s">
        <v>27</v>
      </c>
      <c r="G349" s="37">
        <f t="shared" si="9"/>
        <v>19959.900000000001</v>
      </c>
      <c r="H349" s="157"/>
    </row>
    <row r="350" spans="2:8" ht="23.25" x14ac:dyDescent="0.25">
      <c r="B350" s="164" t="s">
        <v>90</v>
      </c>
      <c r="C350" s="165"/>
      <c r="D350" s="44"/>
      <c r="E350" s="44"/>
      <c r="F350" s="45" t="s">
        <v>27</v>
      </c>
      <c r="G350" s="46">
        <f t="shared" si="9"/>
        <v>0</v>
      </c>
      <c r="H350" s="157"/>
    </row>
    <row r="351" spans="2:8" ht="23.25" x14ac:dyDescent="0.25">
      <c r="B351" s="164" t="s">
        <v>31</v>
      </c>
      <c r="C351" s="165"/>
      <c r="D351" s="47">
        <v>2425.1</v>
      </c>
      <c r="E351" s="52">
        <v>1.5</v>
      </c>
      <c r="F351" s="45" t="s">
        <v>27</v>
      </c>
      <c r="G351" s="46">
        <f t="shared" si="9"/>
        <v>3637.6499999999996</v>
      </c>
      <c r="H351" s="157"/>
    </row>
    <row r="352" spans="2:8" ht="23.25" x14ac:dyDescent="0.25">
      <c r="B352" s="164" t="s">
        <v>91</v>
      </c>
      <c r="C352" s="165"/>
      <c r="D352" s="47">
        <v>1718.79</v>
      </c>
      <c r="E352" s="52">
        <v>1.5</v>
      </c>
      <c r="F352" s="45" t="s">
        <v>27</v>
      </c>
      <c r="G352" s="46">
        <f t="shared" si="9"/>
        <v>2578.1849999999999</v>
      </c>
      <c r="H352" s="157"/>
    </row>
    <row r="353" spans="2:8" ht="23.25" x14ac:dyDescent="0.25">
      <c r="B353" s="164" t="s">
        <v>33</v>
      </c>
      <c r="C353" s="165"/>
      <c r="D353" s="47">
        <v>473.91</v>
      </c>
      <c r="E353" s="52">
        <v>1.5</v>
      </c>
      <c r="F353" s="45" t="s">
        <v>27</v>
      </c>
      <c r="G353" s="46">
        <f>D353*E353</f>
        <v>710.86500000000001</v>
      </c>
      <c r="H353" s="157"/>
    </row>
    <row r="354" spans="2:8" ht="24" thickBot="1" x14ac:dyDescent="0.3">
      <c r="B354" s="160" t="s">
        <v>32</v>
      </c>
      <c r="C354" s="161"/>
      <c r="D354" s="38">
        <v>320.5</v>
      </c>
      <c r="E354" s="38">
        <v>15</v>
      </c>
      <c r="F354" s="39" t="s">
        <v>27</v>
      </c>
      <c r="G354" s="48">
        <f>D354*E354</f>
        <v>4807.5</v>
      </c>
      <c r="H354" s="157"/>
    </row>
    <row r="355" spans="2:8" ht="23.25" x14ac:dyDescent="0.25">
      <c r="B355" s="4"/>
      <c r="C355" s="21"/>
      <c r="D355" s="21"/>
      <c r="E355" s="11"/>
      <c r="F355" s="11"/>
      <c r="G355" s="3"/>
      <c r="H355" s="57"/>
    </row>
    <row r="356" spans="2:8" ht="25.5" x14ac:dyDescent="0.25">
      <c r="B356" s="4"/>
      <c r="C356" s="14" t="s">
        <v>92</v>
      </c>
      <c r="D356" s="15"/>
      <c r="E356" s="4"/>
      <c r="F356" s="4"/>
      <c r="G356" s="3"/>
      <c r="H356" s="55"/>
    </row>
    <row r="357" spans="2:8" ht="18.75" x14ac:dyDescent="0.25">
      <c r="B357" s="4"/>
      <c r="C357" s="152" t="s">
        <v>93</v>
      </c>
      <c r="D357" s="116" t="s">
        <v>94</v>
      </c>
      <c r="E357" s="23">
        <f>ROUND((G345+D338)/D338,2)</f>
        <v>1.05</v>
      </c>
      <c r="F357" s="23"/>
      <c r="G357" s="5"/>
      <c r="H357" s="55"/>
    </row>
    <row r="358" spans="2:8" ht="23.25" x14ac:dyDescent="0.25">
      <c r="B358" s="4"/>
      <c r="C358" s="152"/>
      <c r="D358" s="116" t="s">
        <v>95</v>
      </c>
      <c r="E358" s="23">
        <f>ROUND((G346+G347+D338)/D338,2)</f>
        <v>1.02</v>
      </c>
      <c r="F358" s="23"/>
      <c r="G358" s="12"/>
      <c r="H358" s="58"/>
    </row>
    <row r="359" spans="2:8" ht="23.25" x14ac:dyDescent="0.25">
      <c r="B359" s="4"/>
      <c r="C359" s="152"/>
      <c r="D359" s="116" t="s">
        <v>96</v>
      </c>
      <c r="E359" s="23">
        <f>ROUND((G348+D338)/D338,2)</f>
        <v>1</v>
      </c>
      <c r="F359" s="5"/>
      <c r="G359" s="12"/>
      <c r="H359" s="55"/>
    </row>
    <row r="360" spans="2:8" ht="23.25" x14ac:dyDescent="0.25">
      <c r="B360" s="4"/>
      <c r="C360" s="152"/>
      <c r="D360" s="24" t="s">
        <v>97</v>
      </c>
      <c r="E360" s="25">
        <f>ROUND((SUM(G349:G354)+D338)/D338,2)</f>
        <v>6.4</v>
      </c>
      <c r="F360" s="5"/>
      <c r="G360" s="12"/>
      <c r="H360" s="55"/>
    </row>
    <row r="361" spans="2:8" ht="25.5" x14ac:dyDescent="0.25">
      <c r="B361" s="4"/>
      <c r="C361" s="4"/>
      <c r="D361" s="26" t="s">
        <v>98</v>
      </c>
      <c r="E361" s="27">
        <f>SUM(E357:E360)-IF(D342="сплошная",3,2)</f>
        <v>6.4700000000000006</v>
      </c>
      <c r="F361" s="28"/>
      <c r="G361" s="3"/>
      <c r="H361" s="55"/>
    </row>
    <row r="362" spans="2:8" ht="23.25" x14ac:dyDescent="0.25">
      <c r="B362" s="4"/>
      <c r="C362" s="4"/>
      <c r="D362" s="4"/>
      <c r="E362" s="29"/>
      <c r="F362" s="4"/>
      <c r="G362" s="3"/>
      <c r="H362" s="55"/>
    </row>
    <row r="363" spans="2:8" ht="25.5" x14ac:dyDescent="0.35">
      <c r="B363" s="13"/>
      <c r="C363" s="30" t="s">
        <v>99</v>
      </c>
      <c r="D363" s="153">
        <f>E361*D338</f>
        <v>37959.490000000005</v>
      </c>
      <c r="E363" s="153"/>
      <c r="F363" s="4"/>
      <c r="G363" s="3"/>
      <c r="H363" s="55"/>
    </row>
    <row r="364" spans="2:8" ht="18.75" x14ac:dyDescent="0.3">
      <c r="B364" s="4"/>
      <c r="C364" s="31" t="s">
        <v>100</v>
      </c>
      <c r="D364" s="154">
        <f>D363/D337</f>
        <v>139.04575091575094</v>
      </c>
      <c r="E364" s="154"/>
      <c r="F364" s="4"/>
      <c r="G364" s="4"/>
      <c r="H364" s="59"/>
    </row>
    <row r="366" spans="2:8" ht="60.75" x14ac:dyDescent="0.8">
      <c r="B366" s="166" t="s">
        <v>172</v>
      </c>
      <c r="C366" s="166"/>
      <c r="D366" s="166"/>
      <c r="E366" s="166"/>
      <c r="F366" s="166"/>
      <c r="G366" s="166"/>
      <c r="H366" s="166"/>
    </row>
    <row r="367" spans="2:8" ht="18.75" x14ac:dyDescent="0.25">
      <c r="B367" s="167" t="s">
        <v>72</v>
      </c>
      <c r="C367" s="167"/>
      <c r="D367" s="167"/>
      <c r="E367" s="167"/>
      <c r="F367" s="167"/>
      <c r="G367" s="167"/>
      <c r="H367" s="55"/>
    </row>
    <row r="368" spans="2:8" ht="25.5" x14ac:dyDescent="0.25">
      <c r="B368" s="4"/>
      <c r="C368" s="14" t="s">
        <v>73</v>
      </c>
      <c r="D368" s="15"/>
      <c r="E368" s="4"/>
      <c r="F368" s="4"/>
      <c r="G368" s="3"/>
      <c r="H368" s="55"/>
    </row>
    <row r="369" spans="2:8" ht="19.5" x14ac:dyDescent="0.25">
      <c r="B369" s="5"/>
      <c r="C369" s="168" t="s">
        <v>74</v>
      </c>
      <c r="D369" s="171" t="s">
        <v>139</v>
      </c>
      <c r="E369" s="172"/>
      <c r="F369" s="172"/>
      <c r="G369" s="173"/>
      <c r="H369" s="56"/>
    </row>
    <row r="370" spans="2:8" ht="19.5" x14ac:dyDescent="0.25">
      <c r="B370" s="5"/>
      <c r="C370" s="169"/>
      <c r="D370" s="171" t="s">
        <v>145</v>
      </c>
      <c r="E370" s="172"/>
      <c r="F370" s="172"/>
      <c r="G370" s="173"/>
      <c r="H370" s="56"/>
    </row>
    <row r="371" spans="2:8" ht="19.5" x14ac:dyDescent="0.25">
      <c r="B371" s="5"/>
      <c r="C371" s="170"/>
      <c r="D371" s="171" t="s">
        <v>174</v>
      </c>
      <c r="E371" s="172"/>
      <c r="F371" s="172"/>
      <c r="G371" s="173"/>
      <c r="H371" s="56"/>
    </row>
    <row r="372" spans="2:8" ht="23.25" x14ac:dyDescent="0.25">
      <c r="B372" s="4"/>
      <c r="C372" s="16" t="s">
        <v>75</v>
      </c>
      <c r="D372" s="6">
        <v>2.4</v>
      </c>
      <c r="E372" s="17"/>
      <c r="F372" s="5"/>
      <c r="G372" s="3"/>
      <c r="H372" s="55"/>
    </row>
    <row r="373" spans="2:8" ht="22.5" x14ac:dyDescent="0.25">
      <c r="B373" s="4"/>
      <c r="C373" s="18" t="s">
        <v>76</v>
      </c>
      <c r="D373" s="7">
        <v>376</v>
      </c>
      <c r="E373" s="174" t="s">
        <v>77</v>
      </c>
      <c r="F373" s="175"/>
      <c r="G373" s="178">
        <f>D374/D373</f>
        <v>28.367021276595743</v>
      </c>
      <c r="H373" s="55"/>
    </row>
    <row r="374" spans="2:8" ht="22.5" x14ac:dyDescent="0.25">
      <c r="B374" s="4"/>
      <c r="C374" s="18" t="s">
        <v>78</v>
      </c>
      <c r="D374" s="7">
        <v>10666</v>
      </c>
      <c r="E374" s="176"/>
      <c r="F374" s="177"/>
      <c r="G374" s="179"/>
      <c r="H374" s="55"/>
    </row>
    <row r="375" spans="2:8" ht="23.25" x14ac:dyDescent="0.25">
      <c r="B375" s="4"/>
      <c r="C375" s="19"/>
      <c r="D375" s="8"/>
      <c r="E375" s="20"/>
      <c r="F375" s="4"/>
      <c r="G375" s="3"/>
      <c r="H375" s="55"/>
    </row>
    <row r="376" spans="2:8" ht="23.25" x14ac:dyDescent="0.25">
      <c r="B376" s="4"/>
      <c r="C376" s="49" t="s">
        <v>79</v>
      </c>
      <c r="D376" s="60" t="s">
        <v>175</v>
      </c>
      <c r="E376" s="4"/>
      <c r="F376" s="4"/>
      <c r="G376" s="3"/>
      <c r="H376" s="55"/>
    </row>
    <row r="377" spans="2:8" ht="23.25" x14ac:dyDescent="0.25">
      <c r="B377" s="4"/>
      <c r="C377" s="49" t="s">
        <v>80</v>
      </c>
      <c r="D377" s="60">
        <v>45</v>
      </c>
      <c r="E377" s="4"/>
      <c r="F377" s="4"/>
      <c r="G377" s="3"/>
      <c r="H377" s="55"/>
    </row>
    <row r="378" spans="2:8" ht="23.25" x14ac:dyDescent="0.25">
      <c r="B378" s="4"/>
      <c r="C378" s="49" t="s">
        <v>81</v>
      </c>
      <c r="D378" s="50" t="s">
        <v>82</v>
      </c>
      <c r="E378" s="4"/>
      <c r="F378" s="4"/>
      <c r="G378" s="3"/>
      <c r="H378" s="55"/>
    </row>
    <row r="379" spans="2:8" ht="24" thickBot="1" x14ac:dyDescent="0.3">
      <c r="B379" s="4"/>
      <c r="C379" s="4"/>
      <c r="D379" s="4"/>
      <c r="E379" s="4"/>
      <c r="F379" s="4"/>
      <c r="G379" s="3"/>
      <c r="H379" s="55"/>
    </row>
    <row r="380" spans="2:8" ht="48" thickBot="1" x14ac:dyDescent="0.3">
      <c r="B380" s="180" t="s">
        <v>28</v>
      </c>
      <c r="C380" s="181"/>
      <c r="D380" s="9" t="s">
        <v>83</v>
      </c>
      <c r="E380" s="182" t="s">
        <v>84</v>
      </c>
      <c r="F380" s="183"/>
      <c r="G380" s="10" t="s">
        <v>85</v>
      </c>
      <c r="H380" s="55"/>
    </row>
    <row r="381" spans="2:8" ht="24" thickBot="1" x14ac:dyDescent="0.3">
      <c r="B381" s="155" t="s">
        <v>86</v>
      </c>
      <c r="C381" s="156"/>
      <c r="D381" s="32">
        <v>197.93</v>
      </c>
      <c r="E381" s="51">
        <v>2.4</v>
      </c>
      <c r="F381" s="33" t="s">
        <v>27</v>
      </c>
      <c r="G381" s="34">
        <f t="shared" ref="G381:G388" si="10">D381*E381</f>
        <v>475.03199999999998</v>
      </c>
      <c r="H381" s="157"/>
    </row>
    <row r="382" spans="2:8" ht="23.25" x14ac:dyDescent="0.25">
      <c r="B382" s="158" t="s">
        <v>87</v>
      </c>
      <c r="C382" s="159"/>
      <c r="D382" s="35">
        <v>70.41</v>
      </c>
      <c r="E382" s="61">
        <v>0.69</v>
      </c>
      <c r="F382" s="36" t="s">
        <v>29</v>
      </c>
      <c r="G382" s="37">
        <f t="shared" si="10"/>
        <v>48.582899999999995</v>
      </c>
      <c r="H382" s="157"/>
    </row>
    <row r="383" spans="2:8" ht="24" thickBot="1" x14ac:dyDescent="0.3">
      <c r="B383" s="160" t="s">
        <v>88</v>
      </c>
      <c r="C383" s="161"/>
      <c r="D383" s="38">
        <v>222.31</v>
      </c>
      <c r="E383" s="62">
        <v>0.69</v>
      </c>
      <c r="F383" s="39" t="s">
        <v>29</v>
      </c>
      <c r="G383" s="40">
        <f t="shared" si="10"/>
        <v>153.3939</v>
      </c>
      <c r="H383" s="157"/>
    </row>
    <row r="384" spans="2:8" ht="24" thickBot="1" x14ac:dyDescent="0.3">
      <c r="B384" s="162" t="s">
        <v>30</v>
      </c>
      <c r="C384" s="163"/>
      <c r="D384" s="41"/>
      <c r="E384" s="41"/>
      <c r="F384" s="42" t="s">
        <v>27</v>
      </c>
      <c r="G384" s="43">
        <f t="shared" si="10"/>
        <v>0</v>
      </c>
      <c r="H384" s="157"/>
    </row>
    <row r="385" spans="2:8" ht="23.25" x14ac:dyDescent="0.25">
      <c r="B385" s="158" t="s">
        <v>89</v>
      </c>
      <c r="C385" s="159"/>
      <c r="D385" s="35">
        <v>665.33</v>
      </c>
      <c r="E385" s="35">
        <v>48</v>
      </c>
      <c r="F385" s="36" t="s">
        <v>27</v>
      </c>
      <c r="G385" s="37">
        <f t="shared" si="10"/>
        <v>31935.840000000004</v>
      </c>
      <c r="H385" s="157"/>
    </row>
    <row r="386" spans="2:8" ht="23.25" x14ac:dyDescent="0.25">
      <c r="B386" s="164" t="s">
        <v>90</v>
      </c>
      <c r="C386" s="165"/>
      <c r="D386" s="44"/>
      <c r="E386" s="44"/>
      <c r="F386" s="45" t="s">
        <v>27</v>
      </c>
      <c r="G386" s="46">
        <f t="shared" si="10"/>
        <v>0</v>
      </c>
      <c r="H386" s="157"/>
    </row>
    <row r="387" spans="2:8" ht="23.25" x14ac:dyDescent="0.25">
      <c r="B387" s="164" t="s">
        <v>31</v>
      </c>
      <c r="C387" s="165"/>
      <c r="D387" s="47">
        <v>2425.1</v>
      </c>
      <c r="E387" s="52">
        <v>2.4</v>
      </c>
      <c r="F387" s="45" t="s">
        <v>27</v>
      </c>
      <c r="G387" s="46">
        <f t="shared" si="10"/>
        <v>5820.24</v>
      </c>
      <c r="H387" s="157"/>
    </row>
    <row r="388" spans="2:8" ht="23.25" x14ac:dyDescent="0.25">
      <c r="B388" s="164" t="s">
        <v>91</v>
      </c>
      <c r="C388" s="165"/>
      <c r="D388" s="47">
        <v>1718.79</v>
      </c>
      <c r="E388" s="52">
        <v>2.4</v>
      </c>
      <c r="F388" s="45" t="s">
        <v>27</v>
      </c>
      <c r="G388" s="46">
        <f t="shared" si="10"/>
        <v>4125.0959999999995</v>
      </c>
      <c r="H388" s="157"/>
    </row>
    <row r="389" spans="2:8" ht="23.25" x14ac:dyDescent="0.25">
      <c r="B389" s="164" t="s">
        <v>33</v>
      </c>
      <c r="C389" s="165"/>
      <c r="D389" s="47">
        <v>473.91</v>
      </c>
      <c r="E389" s="52">
        <v>2.4</v>
      </c>
      <c r="F389" s="45" t="s">
        <v>27</v>
      </c>
      <c r="G389" s="46">
        <f>D389*E389</f>
        <v>1137.384</v>
      </c>
      <c r="H389" s="157"/>
    </row>
    <row r="390" spans="2:8" ht="24" thickBot="1" x14ac:dyDescent="0.3">
      <c r="B390" s="160" t="s">
        <v>32</v>
      </c>
      <c r="C390" s="161"/>
      <c r="D390" s="38">
        <v>320.5</v>
      </c>
      <c r="E390" s="38">
        <v>24</v>
      </c>
      <c r="F390" s="39" t="s">
        <v>27</v>
      </c>
      <c r="G390" s="48">
        <f>D390*E390</f>
        <v>7692</v>
      </c>
      <c r="H390" s="157"/>
    </row>
    <row r="391" spans="2:8" ht="23.25" x14ac:dyDescent="0.25">
      <c r="B391" s="4"/>
      <c r="C391" s="21"/>
      <c r="D391" s="21"/>
      <c r="E391" s="11"/>
      <c r="F391" s="11"/>
      <c r="G391" s="3"/>
      <c r="H391" s="57"/>
    </row>
    <row r="392" spans="2:8" ht="25.5" x14ac:dyDescent="0.25">
      <c r="B392" s="4"/>
      <c r="C392" s="14" t="s">
        <v>92</v>
      </c>
      <c r="D392" s="15"/>
      <c r="E392" s="4"/>
      <c r="F392" s="4"/>
      <c r="G392" s="3"/>
      <c r="H392" s="55"/>
    </row>
    <row r="393" spans="2:8" ht="18.75" x14ac:dyDescent="0.25">
      <c r="B393" s="4"/>
      <c r="C393" s="152" t="s">
        <v>93</v>
      </c>
      <c r="D393" s="116" t="s">
        <v>94</v>
      </c>
      <c r="E393" s="23">
        <f>ROUND((G381+D374)/D374,2)</f>
        <v>1.04</v>
      </c>
      <c r="F393" s="23"/>
      <c r="G393" s="5"/>
      <c r="H393" s="55"/>
    </row>
    <row r="394" spans="2:8" ht="23.25" x14ac:dyDescent="0.25">
      <c r="B394" s="4"/>
      <c r="C394" s="152"/>
      <c r="D394" s="116" t="s">
        <v>95</v>
      </c>
      <c r="E394" s="23">
        <f>ROUND((G382+G383+D374)/D374,2)</f>
        <v>1.02</v>
      </c>
      <c r="F394" s="23"/>
      <c r="G394" s="12"/>
      <c r="H394" s="58"/>
    </row>
    <row r="395" spans="2:8" ht="23.25" x14ac:dyDescent="0.25">
      <c r="B395" s="4"/>
      <c r="C395" s="152"/>
      <c r="D395" s="116" t="s">
        <v>96</v>
      </c>
      <c r="E395" s="23">
        <f>ROUND((G384+D374)/D374,2)</f>
        <v>1</v>
      </c>
      <c r="F395" s="5"/>
      <c r="G395" s="12"/>
      <c r="H395" s="55"/>
    </row>
    <row r="396" spans="2:8" ht="23.25" x14ac:dyDescent="0.25">
      <c r="B396" s="4"/>
      <c r="C396" s="152"/>
      <c r="D396" s="24" t="s">
        <v>97</v>
      </c>
      <c r="E396" s="25">
        <f>ROUND((SUM(G385:G390)+D374)/D374,2)</f>
        <v>5.75</v>
      </c>
      <c r="F396" s="5"/>
      <c r="G396" s="12"/>
      <c r="H396" s="55"/>
    </row>
    <row r="397" spans="2:8" ht="25.5" x14ac:dyDescent="0.25">
      <c r="B397" s="4"/>
      <c r="C397" s="4"/>
      <c r="D397" s="26" t="s">
        <v>98</v>
      </c>
      <c r="E397" s="27">
        <f>SUM(E393:E396)-IF(D378="сплошная",3,2)</f>
        <v>5.8100000000000005</v>
      </c>
      <c r="F397" s="28"/>
      <c r="G397" s="3"/>
      <c r="H397" s="55"/>
    </row>
    <row r="398" spans="2:8" ht="23.25" x14ac:dyDescent="0.25">
      <c r="B398" s="4"/>
      <c r="C398" s="4"/>
      <c r="D398" s="4"/>
      <c r="E398" s="29"/>
      <c r="F398" s="4"/>
      <c r="G398" s="3"/>
      <c r="H398" s="55"/>
    </row>
    <row r="399" spans="2:8" ht="25.5" x14ac:dyDescent="0.35">
      <c r="B399" s="13"/>
      <c r="C399" s="30" t="s">
        <v>99</v>
      </c>
      <c r="D399" s="153">
        <f>E397*D374</f>
        <v>61969.460000000006</v>
      </c>
      <c r="E399" s="153"/>
      <c r="F399" s="4"/>
      <c r="G399" s="3"/>
      <c r="H399" s="55"/>
    </row>
    <row r="400" spans="2:8" ht="18.75" x14ac:dyDescent="0.3">
      <c r="B400" s="4"/>
      <c r="C400" s="31" t="s">
        <v>100</v>
      </c>
      <c r="D400" s="154">
        <f>D399/D373</f>
        <v>164.81239361702129</v>
      </c>
      <c r="E400" s="154"/>
      <c r="F400" s="4"/>
      <c r="G400" s="4"/>
      <c r="H400" s="59"/>
    </row>
    <row r="402" spans="2:8" ht="60.75" x14ac:dyDescent="0.8">
      <c r="B402" s="166" t="s">
        <v>173</v>
      </c>
      <c r="C402" s="166"/>
      <c r="D402" s="166"/>
      <c r="E402" s="166"/>
      <c r="F402" s="166"/>
      <c r="G402" s="166"/>
      <c r="H402" s="166"/>
    </row>
    <row r="403" spans="2:8" ht="18.75" x14ac:dyDescent="0.25">
      <c r="B403" s="167" t="s">
        <v>72</v>
      </c>
      <c r="C403" s="167"/>
      <c r="D403" s="167"/>
      <c r="E403" s="167"/>
      <c r="F403" s="167"/>
      <c r="G403" s="167"/>
      <c r="H403" s="55"/>
    </row>
    <row r="404" spans="2:8" ht="25.5" x14ac:dyDescent="0.25">
      <c r="B404" s="4"/>
      <c r="C404" s="14" t="s">
        <v>73</v>
      </c>
      <c r="D404" s="15"/>
      <c r="E404" s="4"/>
      <c r="F404" s="4"/>
      <c r="G404" s="3"/>
      <c r="H404" s="55"/>
    </row>
    <row r="405" spans="2:8" ht="19.5" x14ac:dyDescent="0.25">
      <c r="B405" s="5"/>
      <c r="C405" s="168" t="s">
        <v>74</v>
      </c>
      <c r="D405" s="171" t="s">
        <v>139</v>
      </c>
      <c r="E405" s="172"/>
      <c r="F405" s="172"/>
      <c r="G405" s="173"/>
      <c r="H405" s="56"/>
    </row>
    <row r="406" spans="2:8" ht="19.5" x14ac:dyDescent="0.25">
      <c r="B406" s="5"/>
      <c r="C406" s="169"/>
      <c r="D406" s="171" t="s">
        <v>145</v>
      </c>
      <c r="E406" s="172"/>
      <c r="F406" s="172"/>
      <c r="G406" s="173"/>
      <c r="H406" s="56"/>
    </row>
    <row r="407" spans="2:8" ht="19.5" x14ac:dyDescent="0.25">
      <c r="B407" s="5"/>
      <c r="C407" s="170"/>
      <c r="D407" s="171" t="s">
        <v>177</v>
      </c>
      <c r="E407" s="172"/>
      <c r="F407" s="172"/>
      <c r="G407" s="173"/>
      <c r="H407" s="56"/>
    </row>
    <row r="408" spans="2:8" ht="23.25" x14ac:dyDescent="0.25">
      <c r="B408" s="4"/>
      <c r="C408" s="16" t="s">
        <v>75</v>
      </c>
      <c r="D408" s="6">
        <v>1.6</v>
      </c>
      <c r="E408" s="17"/>
      <c r="F408" s="5"/>
      <c r="G408" s="3"/>
      <c r="H408" s="55"/>
    </row>
    <row r="409" spans="2:8" ht="22.5" x14ac:dyDescent="0.25">
      <c r="B409" s="4"/>
      <c r="C409" s="18" t="s">
        <v>76</v>
      </c>
      <c r="D409" s="7">
        <v>408</v>
      </c>
      <c r="E409" s="174" t="s">
        <v>77</v>
      </c>
      <c r="F409" s="175"/>
      <c r="G409" s="178">
        <f>D410/D409</f>
        <v>21.909313725490197</v>
      </c>
      <c r="H409" s="55"/>
    </row>
    <row r="410" spans="2:8" ht="22.5" x14ac:dyDescent="0.25">
      <c r="B410" s="4"/>
      <c r="C410" s="18" t="s">
        <v>78</v>
      </c>
      <c r="D410" s="7">
        <v>8939</v>
      </c>
      <c r="E410" s="176"/>
      <c r="F410" s="177"/>
      <c r="G410" s="179"/>
      <c r="H410" s="55"/>
    </row>
    <row r="411" spans="2:8" ht="23.25" x14ac:dyDescent="0.25">
      <c r="B411" s="4"/>
      <c r="C411" s="19"/>
      <c r="D411" s="8"/>
      <c r="E411" s="20"/>
      <c r="F411" s="4"/>
      <c r="G411" s="3"/>
      <c r="H411" s="55"/>
    </row>
    <row r="412" spans="2:8" ht="23.25" x14ac:dyDescent="0.25">
      <c r="B412" s="4"/>
      <c r="C412" s="49" t="s">
        <v>79</v>
      </c>
      <c r="D412" s="60" t="s">
        <v>178</v>
      </c>
      <c r="E412" s="4"/>
      <c r="F412" s="4"/>
      <c r="G412" s="3"/>
      <c r="H412" s="55"/>
    </row>
    <row r="413" spans="2:8" ht="23.25" x14ac:dyDescent="0.25">
      <c r="B413" s="4"/>
      <c r="C413" s="49" t="s">
        <v>80</v>
      </c>
      <c r="D413" s="60">
        <v>50</v>
      </c>
      <c r="E413" s="4"/>
      <c r="F413" s="4"/>
      <c r="G413" s="3"/>
      <c r="H413" s="55"/>
    </row>
    <row r="414" spans="2:8" ht="23.25" x14ac:dyDescent="0.25">
      <c r="B414" s="4"/>
      <c r="C414" s="49" t="s">
        <v>81</v>
      </c>
      <c r="D414" s="50" t="s">
        <v>82</v>
      </c>
      <c r="E414" s="4"/>
      <c r="F414" s="4"/>
      <c r="G414" s="3"/>
      <c r="H414" s="55"/>
    </row>
    <row r="415" spans="2:8" ht="24" thickBot="1" x14ac:dyDescent="0.3">
      <c r="B415" s="4"/>
      <c r="C415" s="4"/>
      <c r="D415" s="4"/>
      <c r="E415" s="4"/>
      <c r="F415" s="4"/>
      <c r="G415" s="3"/>
      <c r="H415" s="55"/>
    </row>
    <row r="416" spans="2:8" ht="48" thickBot="1" x14ac:dyDescent="0.3">
      <c r="B416" s="180" t="s">
        <v>28</v>
      </c>
      <c r="C416" s="181"/>
      <c r="D416" s="9" t="s">
        <v>83</v>
      </c>
      <c r="E416" s="182" t="s">
        <v>84</v>
      </c>
      <c r="F416" s="183"/>
      <c r="G416" s="10" t="s">
        <v>85</v>
      </c>
      <c r="H416" s="55"/>
    </row>
    <row r="417" spans="2:8" ht="24" thickBot="1" x14ac:dyDescent="0.3">
      <c r="B417" s="155" t="s">
        <v>86</v>
      </c>
      <c r="C417" s="156"/>
      <c r="D417" s="32">
        <v>197.93</v>
      </c>
      <c r="E417" s="51">
        <v>1.6</v>
      </c>
      <c r="F417" s="33" t="s">
        <v>27</v>
      </c>
      <c r="G417" s="34">
        <f t="shared" ref="G417:G424" si="11">D417*E417</f>
        <v>316.68800000000005</v>
      </c>
      <c r="H417" s="157"/>
    </row>
    <row r="418" spans="2:8" ht="23.25" x14ac:dyDescent="0.25">
      <c r="B418" s="158" t="s">
        <v>87</v>
      </c>
      <c r="C418" s="159"/>
      <c r="D418" s="35">
        <v>70.41</v>
      </c>
      <c r="E418" s="61">
        <v>0.6</v>
      </c>
      <c r="F418" s="36" t="s">
        <v>29</v>
      </c>
      <c r="G418" s="37">
        <f t="shared" si="11"/>
        <v>42.245999999999995</v>
      </c>
      <c r="H418" s="157"/>
    </row>
    <row r="419" spans="2:8" ht="24" thickBot="1" x14ac:dyDescent="0.3">
      <c r="B419" s="160" t="s">
        <v>88</v>
      </c>
      <c r="C419" s="161"/>
      <c r="D419" s="38">
        <v>222.31</v>
      </c>
      <c r="E419" s="62">
        <v>0.6</v>
      </c>
      <c r="F419" s="39" t="s">
        <v>29</v>
      </c>
      <c r="G419" s="40">
        <f t="shared" si="11"/>
        <v>133.386</v>
      </c>
      <c r="H419" s="157"/>
    </row>
    <row r="420" spans="2:8" ht="24" thickBot="1" x14ac:dyDescent="0.3">
      <c r="B420" s="162" t="s">
        <v>30</v>
      </c>
      <c r="C420" s="163"/>
      <c r="D420" s="41"/>
      <c r="E420" s="41"/>
      <c r="F420" s="42" t="s">
        <v>27</v>
      </c>
      <c r="G420" s="43">
        <f t="shared" si="11"/>
        <v>0</v>
      </c>
      <c r="H420" s="157"/>
    </row>
    <row r="421" spans="2:8" ht="23.25" x14ac:dyDescent="0.25">
      <c r="B421" s="158" t="s">
        <v>89</v>
      </c>
      <c r="C421" s="159"/>
      <c r="D421" s="35">
        <v>665.33</v>
      </c>
      <c r="E421" s="35">
        <v>32</v>
      </c>
      <c r="F421" s="36" t="s">
        <v>27</v>
      </c>
      <c r="G421" s="37">
        <f t="shared" si="11"/>
        <v>21290.560000000001</v>
      </c>
      <c r="H421" s="157"/>
    </row>
    <row r="422" spans="2:8" ht="23.25" x14ac:dyDescent="0.25">
      <c r="B422" s="164" t="s">
        <v>90</v>
      </c>
      <c r="C422" s="165"/>
      <c r="D422" s="44"/>
      <c r="E422" s="44"/>
      <c r="F422" s="45" t="s">
        <v>27</v>
      </c>
      <c r="G422" s="46">
        <f t="shared" si="11"/>
        <v>0</v>
      </c>
      <c r="H422" s="157"/>
    </row>
    <row r="423" spans="2:8" ht="23.25" x14ac:dyDescent="0.25">
      <c r="B423" s="164" t="s">
        <v>31</v>
      </c>
      <c r="C423" s="165"/>
      <c r="D423" s="47">
        <v>2425.1</v>
      </c>
      <c r="E423" s="52">
        <v>1.6</v>
      </c>
      <c r="F423" s="45" t="s">
        <v>27</v>
      </c>
      <c r="G423" s="46">
        <f t="shared" si="11"/>
        <v>3880.16</v>
      </c>
      <c r="H423" s="157"/>
    </row>
    <row r="424" spans="2:8" ht="23.25" x14ac:dyDescent="0.25">
      <c r="B424" s="164" t="s">
        <v>91</v>
      </c>
      <c r="C424" s="165"/>
      <c r="D424" s="47">
        <v>1718.79</v>
      </c>
      <c r="E424" s="52">
        <v>1.6</v>
      </c>
      <c r="F424" s="45" t="s">
        <v>27</v>
      </c>
      <c r="G424" s="46">
        <f t="shared" si="11"/>
        <v>2750.0640000000003</v>
      </c>
      <c r="H424" s="157"/>
    </row>
    <row r="425" spans="2:8" ht="23.25" x14ac:dyDescent="0.25">
      <c r="B425" s="164" t="s">
        <v>33</v>
      </c>
      <c r="C425" s="165"/>
      <c r="D425" s="47">
        <v>473.91</v>
      </c>
      <c r="E425" s="52">
        <v>1.6</v>
      </c>
      <c r="F425" s="45" t="s">
        <v>27</v>
      </c>
      <c r="G425" s="46">
        <f>D425*E425</f>
        <v>758.25600000000009</v>
      </c>
      <c r="H425" s="157"/>
    </row>
    <row r="426" spans="2:8" ht="24" thickBot="1" x14ac:dyDescent="0.3">
      <c r="B426" s="160" t="s">
        <v>32</v>
      </c>
      <c r="C426" s="161"/>
      <c r="D426" s="38">
        <v>320.5</v>
      </c>
      <c r="E426" s="38">
        <v>16</v>
      </c>
      <c r="F426" s="39" t="s">
        <v>27</v>
      </c>
      <c r="G426" s="48">
        <f>D426*E426</f>
        <v>5128</v>
      </c>
      <c r="H426" s="157"/>
    </row>
    <row r="427" spans="2:8" ht="23.25" x14ac:dyDescent="0.25">
      <c r="B427" s="4"/>
      <c r="C427" s="21"/>
      <c r="D427" s="21"/>
      <c r="E427" s="11"/>
      <c r="F427" s="11"/>
      <c r="G427" s="3"/>
      <c r="H427" s="57"/>
    </row>
    <row r="428" spans="2:8" ht="25.5" x14ac:dyDescent="0.25">
      <c r="B428" s="4"/>
      <c r="C428" s="14" t="s">
        <v>92</v>
      </c>
      <c r="D428" s="15"/>
      <c r="E428" s="4"/>
      <c r="F428" s="4"/>
      <c r="G428" s="3"/>
      <c r="H428" s="55"/>
    </row>
    <row r="429" spans="2:8" ht="18.75" x14ac:dyDescent="0.25">
      <c r="B429" s="4"/>
      <c r="C429" s="152" t="s">
        <v>93</v>
      </c>
      <c r="D429" s="116" t="s">
        <v>94</v>
      </c>
      <c r="E429" s="23">
        <f>ROUND((G417+D410)/D410,2)</f>
        <v>1.04</v>
      </c>
      <c r="F429" s="23"/>
      <c r="G429" s="5"/>
      <c r="H429" s="55"/>
    </row>
    <row r="430" spans="2:8" ht="23.25" x14ac:dyDescent="0.25">
      <c r="B430" s="4"/>
      <c r="C430" s="152"/>
      <c r="D430" s="116" t="s">
        <v>95</v>
      </c>
      <c r="E430" s="23">
        <f>ROUND((G418+G419+D410)/D410,2)</f>
        <v>1.02</v>
      </c>
      <c r="F430" s="23"/>
      <c r="G430" s="12"/>
      <c r="H430" s="58"/>
    </row>
    <row r="431" spans="2:8" ht="23.25" x14ac:dyDescent="0.25">
      <c r="B431" s="4"/>
      <c r="C431" s="152"/>
      <c r="D431" s="116" t="s">
        <v>96</v>
      </c>
      <c r="E431" s="23">
        <f>ROUND((G420+D410)/D410,2)</f>
        <v>1</v>
      </c>
      <c r="F431" s="5"/>
      <c r="G431" s="12"/>
      <c r="H431" s="55"/>
    </row>
    <row r="432" spans="2:8" ht="23.25" x14ac:dyDescent="0.25">
      <c r="B432" s="4"/>
      <c r="C432" s="152"/>
      <c r="D432" s="24" t="s">
        <v>97</v>
      </c>
      <c r="E432" s="25">
        <f>ROUND((SUM(G421:G426)+D410)/D410,2)</f>
        <v>4.78</v>
      </c>
      <c r="F432" s="5"/>
      <c r="G432" s="12"/>
      <c r="H432" s="55"/>
    </row>
    <row r="433" spans="2:8" ht="25.5" x14ac:dyDescent="0.25">
      <c r="B433" s="4"/>
      <c r="C433" s="4"/>
      <c r="D433" s="26" t="s">
        <v>98</v>
      </c>
      <c r="E433" s="27">
        <f>SUM(E429:E432)-IF(D414="сплошная",3,2)</f>
        <v>4.84</v>
      </c>
      <c r="F433" s="28"/>
      <c r="G433" s="3"/>
      <c r="H433" s="55"/>
    </row>
    <row r="434" spans="2:8" ht="23.25" x14ac:dyDescent="0.25">
      <c r="B434" s="4"/>
      <c r="C434" s="4"/>
      <c r="D434" s="4"/>
      <c r="E434" s="29"/>
      <c r="F434" s="4"/>
      <c r="G434" s="3"/>
      <c r="H434" s="55"/>
    </row>
    <row r="435" spans="2:8" ht="25.5" x14ac:dyDescent="0.35">
      <c r="B435" s="13"/>
      <c r="C435" s="30" t="s">
        <v>99</v>
      </c>
      <c r="D435" s="153">
        <f>E433*D410</f>
        <v>43264.76</v>
      </c>
      <c r="E435" s="153"/>
      <c r="F435" s="4"/>
      <c r="G435" s="3"/>
      <c r="H435" s="55"/>
    </row>
    <row r="436" spans="2:8" ht="18.75" x14ac:dyDescent="0.3">
      <c r="B436" s="4"/>
      <c r="C436" s="31" t="s">
        <v>100</v>
      </c>
      <c r="D436" s="154">
        <f>D435/D409</f>
        <v>106.04107843137255</v>
      </c>
      <c r="E436" s="154"/>
      <c r="F436" s="4"/>
      <c r="G436" s="4"/>
      <c r="H436" s="59"/>
    </row>
    <row r="438" spans="2:8" ht="60.75" x14ac:dyDescent="0.8">
      <c r="B438" s="166" t="s">
        <v>176</v>
      </c>
      <c r="C438" s="166"/>
      <c r="D438" s="166"/>
      <c r="E438" s="166"/>
      <c r="F438" s="166"/>
      <c r="G438" s="166"/>
      <c r="H438" s="166"/>
    </row>
    <row r="439" spans="2:8" ht="18.75" x14ac:dyDescent="0.25">
      <c r="B439" s="167" t="s">
        <v>72</v>
      </c>
      <c r="C439" s="167"/>
      <c r="D439" s="167"/>
      <c r="E439" s="167"/>
      <c r="F439" s="167"/>
      <c r="G439" s="167"/>
      <c r="H439" s="55"/>
    </row>
    <row r="440" spans="2:8" ht="25.5" x14ac:dyDescent="0.25">
      <c r="B440" s="4"/>
      <c r="C440" s="14" t="s">
        <v>73</v>
      </c>
      <c r="D440" s="15"/>
      <c r="E440" s="4"/>
      <c r="F440" s="4"/>
      <c r="G440" s="3"/>
      <c r="H440" s="55"/>
    </row>
    <row r="441" spans="2:8" ht="19.5" x14ac:dyDescent="0.25">
      <c r="B441" s="5"/>
      <c r="C441" s="168" t="s">
        <v>74</v>
      </c>
      <c r="D441" s="171" t="s">
        <v>139</v>
      </c>
      <c r="E441" s="172"/>
      <c r="F441" s="172"/>
      <c r="G441" s="173"/>
      <c r="H441" s="56"/>
    </row>
    <row r="442" spans="2:8" ht="19.5" x14ac:dyDescent="0.25">
      <c r="B442" s="5"/>
      <c r="C442" s="169"/>
      <c r="D442" s="171" t="s">
        <v>145</v>
      </c>
      <c r="E442" s="172"/>
      <c r="F442" s="172"/>
      <c r="G442" s="173"/>
      <c r="H442" s="56"/>
    </row>
    <row r="443" spans="2:8" ht="19.5" x14ac:dyDescent="0.25">
      <c r="B443" s="5"/>
      <c r="C443" s="170"/>
      <c r="D443" s="171" t="s">
        <v>180</v>
      </c>
      <c r="E443" s="172"/>
      <c r="F443" s="172"/>
      <c r="G443" s="173"/>
      <c r="H443" s="56"/>
    </row>
    <row r="444" spans="2:8" ht="23.25" x14ac:dyDescent="0.25">
      <c r="B444" s="4"/>
      <c r="C444" s="16" t="s">
        <v>75</v>
      </c>
      <c r="D444" s="6">
        <v>2</v>
      </c>
      <c r="E444" s="17"/>
      <c r="F444" s="5"/>
      <c r="G444" s="3"/>
      <c r="H444" s="55"/>
    </row>
    <row r="445" spans="2:8" ht="22.5" x14ac:dyDescent="0.25">
      <c r="B445" s="4"/>
      <c r="C445" s="18" t="s">
        <v>76</v>
      </c>
      <c r="D445" s="7">
        <v>382</v>
      </c>
      <c r="E445" s="174" t="s">
        <v>77</v>
      </c>
      <c r="F445" s="175"/>
      <c r="G445" s="178">
        <f>D446/D445</f>
        <v>49.196335078534034</v>
      </c>
      <c r="H445" s="55"/>
    </row>
    <row r="446" spans="2:8" ht="22.5" x14ac:dyDescent="0.25">
      <c r="B446" s="4"/>
      <c r="C446" s="18" t="s">
        <v>78</v>
      </c>
      <c r="D446" s="7">
        <v>18793</v>
      </c>
      <c r="E446" s="176"/>
      <c r="F446" s="177"/>
      <c r="G446" s="179"/>
      <c r="H446" s="55"/>
    </row>
    <row r="447" spans="2:8" ht="23.25" x14ac:dyDescent="0.25">
      <c r="B447" s="4"/>
      <c r="C447" s="19"/>
      <c r="D447" s="8"/>
      <c r="E447" s="20"/>
      <c r="F447" s="4"/>
      <c r="G447" s="3"/>
      <c r="H447" s="55"/>
    </row>
    <row r="448" spans="2:8" ht="23.25" x14ac:dyDescent="0.25">
      <c r="B448" s="4"/>
      <c r="C448" s="49" t="s">
        <v>79</v>
      </c>
      <c r="D448" s="60" t="s">
        <v>181</v>
      </c>
      <c r="E448" s="4"/>
      <c r="F448" s="4"/>
      <c r="G448" s="3"/>
      <c r="H448" s="55"/>
    </row>
    <row r="449" spans="2:8" ht="23.25" x14ac:dyDescent="0.25">
      <c r="B449" s="4"/>
      <c r="C449" s="49" t="s">
        <v>80</v>
      </c>
      <c r="D449" s="60">
        <v>65</v>
      </c>
      <c r="E449" s="4"/>
      <c r="F449" s="4"/>
      <c r="G449" s="3"/>
      <c r="H449" s="55"/>
    </row>
    <row r="450" spans="2:8" ht="23.25" x14ac:dyDescent="0.25">
      <c r="B450" s="4"/>
      <c r="C450" s="49" t="s">
        <v>81</v>
      </c>
      <c r="D450" s="50" t="s">
        <v>82</v>
      </c>
      <c r="E450" s="4"/>
      <c r="F450" s="4"/>
      <c r="G450" s="3"/>
      <c r="H450" s="55"/>
    </row>
    <row r="451" spans="2:8" ht="24" thickBot="1" x14ac:dyDescent="0.3">
      <c r="B451" s="4"/>
      <c r="C451" s="4"/>
      <c r="D451" s="4"/>
      <c r="E451" s="4"/>
      <c r="F451" s="4"/>
      <c r="G451" s="3"/>
      <c r="H451" s="55"/>
    </row>
    <row r="452" spans="2:8" ht="48" thickBot="1" x14ac:dyDescent="0.3">
      <c r="B452" s="180" t="s">
        <v>28</v>
      </c>
      <c r="C452" s="181"/>
      <c r="D452" s="9" t="s">
        <v>83</v>
      </c>
      <c r="E452" s="182" t="s">
        <v>84</v>
      </c>
      <c r="F452" s="183"/>
      <c r="G452" s="10" t="s">
        <v>85</v>
      </c>
      <c r="H452" s="55"/>
    </row>
    <row r="453" spans="2:8" ht="24" thickBot="1" x14ac:dyDescent="0.3">
      <c r="B453" s="155" t="s">
        <v>86</v>
      </c>
      <c r="C453" s="156"/>
      <c r="D453" s="32">
        <v>197.93</v>
      </c>
      <c r="E453" s="51">
        <v>2</v>
      </c>
      <c r="F453" s="33" t="s">
        <v>27</v>
      </c>
      <c r="G453" s="34">
        <f t="shared" ref="G453:G460" si="12">D453*E453</f>
        <v>395.86</v>
      </c>
      <c r="H453" s="157"/>
    </row>
    <row r="454" spans="2:8" ht="23.25" x14ac:dyDescent="0.25">
      <c r="B454" s="158" t="s">
        <v>87</v>
      </c>
      <c r="C454" s="159"/>
      <c r="D454" s="35">
        <v>70.41</v>
      </c>
      <c r="E454" s="61">
        <v>0.6</v>
      </c>
      <c r="F454" s="36" t="s">
        <v>29</v>
      </c>
      <c r="G454" s="37">
        <f t="shared" si="12"/>
        <v>42.245999999999995</v>
      </c>
      <c r="H454" s="157"/>
    </row>
    <row r="455" spans="2:8" ht="24" thickBot="1" x14ac:dyDescent="0.3">
      <c r="B455" s="160" t="s">
        <v>88</v>
      </c>
      <c r="C455" s="161"/>
      <c r="D455" s="38">
        <v>222.31</v>
      </c>
      <c r="E455" s="62">
        <v>0.6</v>
      </c>
      <c r="F455" s="39" t="s">
        <v>29</v>
      </c>
      <c r="G455" s="40">
        <f t="shared" si="12"/>
        <v>133.386</v>
      </c>
      <c r="H455" s="157"/>
    </row>
    <row r="456" spans="2:8" ht="24" thickBot="1" x14ac:dyDescent="0.3">
      <c r="B456" s="162" t="s">
        <v>30</v>
      </c>
      <c r="C456" s="163"/>
      <c r="D456" s="41"/>
      <c r="E456" s="41"/>
      <c r="F456" s="42" t="s">
        <v>27</v>
      </c>
      <c r="G456" s="43">
        <f t="shared" si="12"/>
        <v>0</v>
      </c>
      <c r="H456" s="157"/>
    </row>
    <row r="457" spans="2:8" ht="23.25" x14ac:dyDescent="0.25">
      <c r="B457" s="158" t="s">
        <v>89</v>
      </c>
      <c r="C457" s="159"/>
      <c r="D457" s="35">
        <v>665.33</v>
      </c>
      <c r="E457" s="35">
        <v>40</v>
      </c>
      <c r="F457" s="36" t="s">
        <v>27</v>
      </c>
      <c r="G457" s="37">
        <f t="shared" si="12"/>
        <v>26613.200000000001</v>
      </c>
      <c r="H457" s="157"/>
    </row>
    <row r="458" spans="2:8" ht="23.25" x14ac:dyDescent="0.25">
      <c r="B458" s="164" t="s">
        <v>90</v>
      </c>
      <c r="C458" s="165"/>
      <c r="D458" s="44"/>
      <c r="E458" s="44"/>
      <c r="F458" s="45" t="s">
        <v>27</v>
      </c>
      <c r="G458" s="46">
        <f t="shared" si="12"/>
        <v>0</v>
      </c>
      <c r="H458" s="157"/>
    </row>
    <row r="459" spans="2:8" ht="23.25" x14ac:dyDescent="0.25">
      <c r="B459" s="164" t="s">
        <v>31</v>
      </c>
      <c r="C459" s="165"/>
      <c r="D459" s="47">
        <v>2425.1</v>
      </c>
      <c r="E459" s="52">
        <v>2</v>
      </c>
      <c r="F459" s="45" t="s">
        <v>27</v>
      </c>
      <c r="G459" s="46">
        <f t="shared" si="12"/>
        <v>4850.2</v>
      </c>
      <c r="H459" s="157"/>
    </row>
    <row r="460" spans="2:8" ht="23.25" x14ac:dyDescent="0.25">
      <c r="B460" s="164" t="s">
        <v>91</v>
      </c>
      <c r="C460" s="165"/>
      <c r="D460" s="47">
        <v>1718.79</v>
      </c>
      <c r="E460" s="52">
        <v>2</v>
      </c>
      <c r="F460" s="45" t="s">
        <v>27</v>
      </c>
      <c r="G460" s="46">
        <f t="shared" si="12"/>
        <v>3437.58</v>
      </c>
      <c r="H460" s="157"/>
    </row>
    <row r="461" spans="2:8" ht="23.25" x14ac:dyDescent="0.25">
      <c r="B461" s="164" t="s">
        <v>33</v>
      </c>
      <c r="C461" s="165"/>
      <c r="D461" s="47">
        <v>473.91</v>
      </c>
      <c r="E461" s="52">
        <v>2</v>
      </c>
      <c r="F461" s="45" t="s">
        <v>27</v>
      </c>
      <c r="G461" s="46">
        <f>D461*E461</f>
        <v>947.82</v>
      </c>
      <c r="H461" s="157"/>
    </row>
    <row r="462" spans="2:8" ht="24" thickBot="1" x14ac:dyDescent="0.3">
      <c r="B462" s="160" t="s">
        <v>32</v>
      </c>
      <c r="C462" s="161"/>
      <c r="D462" s="38">
        <v>320.5</v>
      </c>
      <c r="E462" s="38">
        <v>20</v>
      </c>
      <c r="F462" s="39" t="s">
        <v>27</v>
      </c>
      <c r="G462" s="48">
        <f>D462*E462</f>
        <v>6410</v>
      </c>
      <c r="H462" s="157"/>
    </row>
    <row r="463" spans="2:8" ht="23.25" x14ac:dyDescent="0.25">
      <c r="B463" s="4"/>
      <c r="C463" s="21"/>
      <c r="D463" s="21"/>
      <c r="E463" s="11"/>
      <c r="F463" s="11"/>
      <c r="G463" s="3"/>
      <c r="H463" s="57"/>
    </row>
    <row r="464" spans="2:8" ht="25.5" x14ac:dyDescent="0.25">
      <c r="B464" s="4"/>
      <c r="C464" s="14" t="s">
        <v>92</v>
      </c>
      <c r="D464" s="15"/>
      <c r="E464" s="4"/>
      <c r="F464" s="4"/>
      <c r="G464" s="3"/>
      <c r="H464" s="55"/>
    </row>
    <row r="465" spans="2:8" ht="18.75" x14ac:dyDescent="0.25">
      <c r="B465" s="4"/>
      <c r="C465" s="152" t="s">
        <v>93</v>
      </c>
      <c r="D465" s="116" t="s">
        <v>94</v>
      </c>
      <c r="E465" s="23">
        <f>ROUND((G453+D446)/D446,2)</f>
        <v>1.02</v>
      </c>
      <c r="F465" s="23"/>
      <c r="G465" s="5"/>
      <c r="H465" s="55"/>
    </row>
    <row r="466" spans="2:8" ht="23.25" x14ac:dyDescent="0.25">
      <c r="B466" s="4"/>
      <c r="C466" s="152"/>
      <c r="D466" s="116" t="s">
        <v>95</v>
      </c>
      <c r="E466" s="23">
        <f>ROUND((G454+G455+D446)/D446,2)</f>
        <v>1.01</v>
      </c>
      <c r="F466" s="23"/>
      <c r="G466" s="12"/>
      <c r="H466" s="58"/>
    </row>
    <row r="467" spans="2:8" ht="23.25" x14ac:dyDescent="0.25">
      <c r="B467" s="4"/>
      <c r="C467" s="152"/>
      <c r="D467" s="116" t="s">
        <v>96</v>
      </c>
      <c r="E467" s="23">
        <f>ROUND((G456+D446)/D446,2)</f>
        <v>1</v>
      </c>
      <c r="F467" s="5"/>
      <c r="G467" s="12"/>
      <c r="H467" s="55"/>
    </row>
    <row r="468" spans="2:8" ht="23.25" x14ac:dyDescent="0.25">
      <c r="B468" s="4"/>
      <c r="C468" s="152"/>
      <c r="D468" s="24" t="s">
        <v>97</v>
      </c>
      <c r="E468" s="25">
        <f>ROUND((SUM(G457:G462)+D446)/D446,2)</f>
        <v>3.25</v>
      </c>
      <c r="F468" s="5"/>
      <c r="G468" s="12"/>
      <c r="H468" s="55"/>
    </row>
    <row r="469" spans="2:8" ht="25.5" x14ac:dyDescent="0.25">
      <c r="B469" s="4"/>
      <c r="C469" s="4"/>
      <c r="D469" s="26" t="s">
        <v>98</v>
      </c>
      <c r="E469" s="27">
        <f>SUM(E465:E468)-IF(D450="сплошная",3,2)</f>
        <v>3.2800000000000002</v>
      </c>
      <c r="F469" s="28"/>
      <c r="G469" s="3"/>
      <c r="H469" s="55"/>
    </row>
    <row r="470" spans="2:8" ht="23.25" x14ac:dyDescent="0.25">
      <c r="B470" s="4"/>
      <c r="C470" s="4"/>
      <c r="D470" s="4"/>
      <c r="E470" s="29"/>
      <c r="F470" s="4"/>
      <c r="G470" s="3"/>
      <c r="H470" s="55"/>
    </row>
    <row r="471" spans="2:8" ht="25.5" x14ac:dyDescent="0.35">
      <c r="B471" s="13"/>
      <c r="C471" s="30" t="s">
        <v>99</v>
      </c>
      <c r="D471" s="153">
        <f>E469*D446</f>
        <v>61641.040000000008</v>
      </c>
      <c r="E471" s="153"/>
      <c r="F471" s="4"/>
      <c r="G471" s="3"/>
      <c r="H471" s="55"/>
    </row>
    <row r="472" spans="2:8" ht="18.75" x14ac:dyDescent="0.3">
      <c r="B472" s="4"/>
      <c r="C472" s="31" t="s">
        <v>100</v>
      </c>
      <c r="D472" s="154">
        <f>D471/D445</f>
        <v>161.36397905759165</v>
      </c>
      <c r="E472" s="154"/>
      <c r="F472" s="4"/>
      <c r="G472" s="4"/>
      <c r="H472" s="59"/>
    </row>
    <row r="474" spans="2:8" ht="60.75" x14ac:dyDescent="0.8">
      <c r="B474" s="166" t="s">
        <v>179</v>
      </c>
      <c r="C474" s="166"/>
      <c r="D474" s="166"/>
      <c r="E474" s="166"/>
      <c r="F474" s="166"/>
      <c r="G474" s="166"/>
      <c r="H474" s="166"/>
    </row>
    <row r="475" spans="2:8" ht="18.75" x14ac:dyDescent="0.25">
      <c r="B475" s="167" t="s">
        <v>72</v>
      </c>
      <c r="C475" s="167"/>
      <c r="D475" s="167"/>
      <c r="E475" s="167"/>
      <c r="F475" s="167"/>
      <c r="G475" s="167"/>
      <c r="H475" s="55"/>
    </row>
    <row r="476" spans="2:8" ht="25.5" x14ac:dyDescent="0.25">
      <c r="B476" s="4"/>
      <c r="C476" s="14" t="s">
        <v>73</v>
      </c>
      <c r="D476" s="15"/>
      <c r="E476" s="4"/>
      <c r="F476" s="4"/>
      <c r="G476" s="3"/>
      <c r="H476" s="55"/>
    </row>
    <row r="477" spans="2:8" ht="19.5" x14ac:dyDescent="0.25">
      <c r="B477" s="5"/>
      <c r="C477" s="168" t="s">
        <v>74</v>
      </c>
      <c r="D477" s="171" t="s">
        <v>139</v>
      </c>
      <c r="E477" s="172"/>
      <c r="F477" s="172"/>
      <c r="G477" s="173"/>
      <c r="H477" s="56"/>
    </row>
    <row r="478" spans="2:8" ht="19.5" x14ac:dyDescent="0.25">
      <c r="B478" s="5"/>
      <c r="C478" s="169"/>
      <c r="D478" s="171" t="s">
        <v>145</v>
      </c>
      <c r="E478" s="172"/>
      <c r="F478" s="172"/>
      <c r="G478" s="173"/>
      <c r="H478" s="56"/>
    </row>
    <row r="479" spans="2:8" ht="19.5" x14ac:dyDescent="0.25">
      <c r="B479" s="5"/>
      <c r="C479" s="170"/>
      <c r="D479" s="171" t="s">
        <v>183</v>
      </c>
      <c r="E479" s="172"/>
      <c r="F479" s="172"/>
      <c r="G479" s="173"/>
      <c r="H479" s="56"/>
    </row>
    <row r="480" spans="2:8" ht="23.25" x14ac:dyDescent="0.25">
      <c r="B480" s="4"/>
      <c r="C480" s="16" t="s">
        <v>75</v>
      </c>
      <c r="D480" s="6">
        <v>1.2</v>
      </c>
      <c r="E480" s="17"/>
      <c r="F480" s="5"/>
      <c r="G480" s="3"/>
      <c r="H480" s="55"/>
    </row>
    <row r="481" spans="2:8" ht="22.5" x14ac:dyDescent="0.25">
      <c r="B481" s="4"/>
      <c r="C481" s="18" t="s">
        <v>76</v>
      </c>
      <c r="D481" s="7">
        <v>188</v>
      </c>
      <c r="E481" s="174" t="s">
        <v>77</v>
      </c>
      <c r="F481" s="175"/>
      <c r="G481" s="178">
        <f>D482/D481</f>
        <v>24.335106382978722</v>
      </c>
      <c r="H481" s="55"/>
    </row>
    <row r="482" spans="2:8" ht="22.5" x14ac:dyDescent="0.25">
      <c r="B482" s="4"/>
      <c r="C482" s="18" t="s">
        <v>78</v>
      </c>
      <c r="D482" s="7">
        <v>4575</v>
      </c>
      <c r="E482" s="176"/>
      <c r="F482" s="177"/>
      <c r="G482" s="179"/>
      <c r="H482" s="55"/>
    </row>
    <row r="483" spans="2:8" ht="23.25" x14ac:dyDescent="0.25">
      <c r="B483" s="4"/>
      <c r="C483" s="19"/>
      <c r="D483" s="8"/>
      <c r="E483" s="20"/>
      <c r="F483" s="4"/>
      <c r="G483" s="3"/>
      <c r="H483" s="55"/>
    </row>
    <row r="484" spans="2:8" ht="23.25" x14ac:dyDescent="0.25">
      <c r="B484" s="4"/>
      <c r="C484" s="49" t="s">
        <v>79</v>
      </c>
      <c r="D484" s="60" t="s">
        <v>184</v>
      </c>
      <c r="E484" s="4"/>
      <c r="F484" s="4"/>
      <c r="G484" s="3"/>
      <c r="H484" s="55"/>
    </row>
    <row r="485" spans="2:8" ht="23.25" x14ac:dyDescent="0.25">
      <c r="B485" s="4"/>
      <c r="C485" s="49" t="s">
        <v>80</v>
      </c>
      <c r="D485" s="60">
        <v>45</v>
      </c>
      <c r="E485" s="4"/>
      <c r="F485" s="4"/>
      <c r="G485" s="3"/>
      <c r="H485" s="55"/>
    </row>
    <row r="486" spans="2:8" ht="23.25" x14ac:dyDescent="0.25">
      <c r="B486" s="4"/>
      <c r="C486" s="49" t="s">
        <v>81</v>
      </c>
      <c r="D486" s="50" t="s">
        <v>82</v>
      </c>
      <c r="E486" s="4"/>
      <c r="F486" s="4"/>
      <c r="G486" s="3"/>
      <c r="H486" s="55"/>
    </row>
    <row r="487" spans="2:8" ht="24" thickBot="1" x14ac:dyDescent="0.3">
      <c r="B487" s="4"/>
      <c r="C487" s="4"/>
      <c r="D487" s="4"/>
      <c r="E487" s="4"/>
      <c r="F487" s="4"/>
      <c r="G487" s="3"/>
      <c r="H487" s="55"/>
    </row>
    <row r="488" spans="2:8" ht="48" thickBot="1" x14ac:dyDescent="0.3">
      <c r="B488" s="180" t="s">
        <v>28</v>
      </c>
      <c r="C488" s="181"/>
      <c r="D488" s="9" t="s">
        <v>83</v>
      </c>
      <c r="E488" s="182" t="s">
        <v>84</v>
      </c>
      <c r="F488" s="183"/>
      <c r="G488" s="10" t="s">
        <v>85</v>
      </c>
      <c r="H488" s="55"/>
    </row>
    <row r="489" spans="2:8" ht="24" thickBot="1" x14ac:dyDescent="0.3">
      <c r="B489" s="155" t="s">
        <v>86</v>
      </c>
      <c r="C489" s="156"/>
      <c r="D489" s="32">
        <v>197.93</v>
      </c>
      <c r="E489" s="51">
        <v>1.2</v>
      </c>
      <c r="F489" s="33" t="s">
        <v>27</v>
      </c>
      <c r="G489" s="34">
        <f t="shared" ref="G489:G496" si="13">D489*E489</f>
        <v>237.51599999999999</v>
      </c>
      <c r="H489" s="157"/>
    </row>
    <row r="490" spans="2:8" ht="23.25" x14ac:dyDescent="0.25">
      <c r="B490" s="158" t="s">
        <v>87</v>
      </c>
      <c r="C490" s="159"/>
      <c r="D490" s="35">
        <v>70.41</v>
      </c>
      <c r="E490" s="61">
        <v>0.5</v>
      </c>
      <c r="F490" s="36" t="s">
        <v>29</v>
      </c>
      <c r="G490" s="37">
        <f t="shared" si="13"/>
        <v>35.204999999999998</v>
      </c>
      <c r="H490" s="157"/>
    </row>
    <row r="491" spans="2:8" ht="24" thickBot="1" x14ac:dyDescent="0.3">
      <c r="B491" s="160" t="s">
        <v>88</v>
      </c>
      <c r="C491" s="161"/>
      <c r="D491" s="38">
        <v>222.31</v>
      </c>
      <c r="E491" s="62">
        <v>0.5</v>
      </c>
      <c r="F491" s="39" t="s">
        <v>29</v>
      </c>
      <c r="G491" s="40">
        <f t="shared" si="13"/>
        <v>111.155</v>
      </c>
      <c r="H491" s="157"/>
    </row>
    <row r="492" spans="2:8" ht="24" thickBot="1" x14ac:dyDescent="0.3">
      <c r="B492" s="162" t="s">
        <v>30</v>
      </c>
      <c r="C492" s="163"/>
      <c r="D492" s="41"/>
      <c r="E492" s="41"/>
      <c r="F492" s="42" t="s">
        <v>27</v>
      </c>
      <c r="G492" s="43">
        <f t="shared" si="13"/>
        <v>0</v>
      </c>
      <c r="H492" s="157"/>
    </row>
    <row r="493" spans="2:8" ht="23.25" x14ac:dyDescent="0.25">
      <c r="B493" s="158" t="s">
        <v>89</v>
      </c>
      <c r="C493" s="159"/>
      <c r="D493" s="35">
        <v>665.33</v>
      </c>
      <c r="E493" s="35">
        <v>24</v>
      </c>
      <c r="F493" s="36" t="s">
        <v>27</v>
      </c>
      <c r="G493" s="37">
        <f t="shared" si="13"/>
        <v>15967.920000000002</v>
      </c>
      <c r="H493" s="157"/>
    </row>
    <row r="494" spans="2:8" ht="23.25" x14ac:dyDescent="0.25">
      <c r="B494" s="164" t="s">
        <v>90</v>
      </c>
      <c r="C494" s="165"/>
      <c r="D494" s="44"/>
      <c r="E494" s="44"/>
      <c r="F494" s="45" t="s">
        <v>27</v>
      </c>
      <c r="G494" s="46">
        <f t="shared" si="13"/>
        <v>0</v>
      </c>
      <c r="H494" s="157"/>
    </row>
    <row r="495" spans="2:8" ht="23.25" x14ac:dyDescent="0.25">
      <c r="B495" s="164" t="s">
        <v>31</v>
      </c>
      <c r="C495" s="165"/>
      <c r="D495" s="47">
        <v>2425.1</v>
      </c>
      <c r="E495" s="52">
        <v>1.2</v>
      </c>
      <c r="F495" s="45" t="s">
        <v>27</v>
      </c>
      <c r="G495" s="46">
        <f t="shared" si="13"/>
        <v>2910.12</v>
      </c>
      <c r="H495" s="157"/>
    </row>
    <row r="496" spans="2:8" ht="23.25" x14ac:dyDescent="0.25">
      <c r="B496" s="164" t="s">
        <v>91</v>
      </c>
      <c r="C496" s="165"/>
      <c r="D496" s="47">
        <v>1718.79</v>
      </c>
      <c r="E496" s="52">
        <v>1.2</v>
      </c>
      <c r="F496" s="45" t="s">
        <v>27</v>
      </c>
      <c r="G496" s="46">
        <f t="shared" si="13"/>
        <v>2062.5479999999998</v>
      </c>
      <c r="H496" s="157"/>
    </row>
    <row r="497" spans="2:8" ht="23.25" x14ac:dyDescent="0.25">
      <c r="B497" s="164" t="s">
        <v>33</v>
      </c>
      <c r="C497" s="165"/>
      <c r="D497" s="47">
        <v>473.91</v>
      </c>
      <c r="E497" s="52">
        <v>1.2</v>
      </c>
      <c r="F497" s="45" t="s">
        <v>27</v>
      </c>
      <c r="G497" s="46">
        <f>D497*E497</f>
        <v>568.69200000000001</v>
      </c>
      <c r="H497" s="157"/>
    </row>
    <row r="498" spans="2:8" ht="24" thickBot="1" x14ac:dyDescent="0.3">
      <c r="B498" s="160" t="s">
        <v>32</v>
      </c>
      <c r="C498" s="161"/>
      <c r="D498" s="38">
        <v>320.5</v>
      </c>
      <c r="E498" s="38">
        <v>12</v>
      </c>
      <c r="F498" s="39" t="s">
        <v>27</v>
      </c>
      <c r="G498" s="48">
        <f>D498*E498</f>
        <v>3846</v>
      </c>
      <c r="H498" s="157"/>
    </row>
    <row r="499" spans="2:8" ht="23.25" x14ac:dyDescent="0.25">
      <c r="B499" s="4"/>
      <c r="C499" s="21"/>
      <c r="D499" s="21"/>
      <c r="E499" s="11"/>
      <c r="F499" s="11"/>
      <c r="G499" s="3"/>
      <c r="H499" s="57"/>
    </row>
    <row r="500" spans="2:8" ht="25.5" x14ac:dyDescent="0.25">
      <c r="B500" s="4"/>
      <c r="C500" s="14" t="s">
        <v>92</v>
      </c>
      <c r="D500" s="15"/>
      <c r="E500" s="4"/>
      <c r="F500" s="4"/>
      <c r="G500" s="3"/>
      <c r="H500" s="55"/>
    </row>
    <row r="501" spans="2:8" ht="18.75" x14ac:dyDescent="0.25">
      <c r="B501" s="4"/>
      <c r="C501" s="152" t="s">
        <v>93</v>
      </c>
      <c r="D501" s="116" t="s">
        <v>94</v>
      </c>
      <c r="E501" s="23">
        <f>ROUND((G489+D482)/D482,2)</f>
        <v>1.05</v>
      </c>
      <c r="F501" s="23"/>
      <c r="G501" s="5"/>
      <c r="H501" s="55"/>
    </row>
    <row r="502" spans="2:8" ht="23.25" x14ac:dyDescent="0.25">
      <c r="B502" s="4"/>
      <c r="C502" s="152"/>
      <c r="D502" s="116" t="s">
        <v>95</v>
      </c>
      <c r="E502" s="23">
        <f>ROUND((G490+G491+D482)/D482,2)</f>
        <v>1.03</v>
      </c>
      <c r="F502" s="23"/>
      <c r="G502" s="12"/>
      <c r="H502" s="58"/>
    </row>
    <row r="503" spans="2:8" ht="23.25" x14ac:dyDescent="0.25">
      <c r="B503" s="4"/>
      <c r="C503" s="152"/>
      <c r="D503" s="116" t="s">
        <v>96</v>
      </c>
      <c r="E503" s="23">
        <f>ROUND((G492+D482)/D482,2)</f>
        <v>1</v>
      </c>
      <c r="F503" s="5"/>
      <c r="G503" s="12"/>
      <c r="H503" s="55"/>
    </row>
    <row r="504" spans="2:8" ht="23.25" x14ac:dyDescent="0.25">
      <c r="B504" s="4"/>
      <c r="C504" s="152"/>
      <c r="D504" s="24" t="s">
        <v>97</v>
      </c>
      <c r="E504" s="25">
        <f>ROUND((SUM(G493:G498)+D482)/D482,2)</f>
        <v>6.54</v>
      </c>
      <c r="F504" s="5"/>
      <c r="G504" s="12"/>
      <c r="H504" s="55"/>
    </row>
    <row r="505" spans="2:8" ht="25.5" x14ac:dyDescent="0.25">
      <c r="B505" s="4"/>
      <c r="C505" s="4"/>
      <c r="D505" s="26" t="s">
        <v>98</v>
      </c>
      <c r="E505" s="27">
        <f>SUM(E501:E504)-IF(D486="сплошная",3,2)</f>
        <v>6.620000000000001</v>
      </c>
      <c r="F505" s="28"/>
      <c r="G505" s="3"/>
      <c r="H505" s="55"/>
    </row>
    <row r="506" spans="2:8" ht="23.25" x14ac:dyDescent="0.25">
      <c r="B506" s="4"/>
      <c r="C506" s="4"/>
      <c r="D506" s="4"/>
      <c r="E506" s="29"/>
      <c r="F506" s="4"/>
      <c r="G506" s="3"/>
      <c r="H506" s="55"/>
    </row>
    <row r="507" spans="2:8" ht="25.5" x14ac:dyDescent="0.35">
      <c r="B507" s="13"/>
      <c r="C507" s="30" t="s">
        <v>99</v>
      </c>
      <c r="D507" s="153">
        <f>E505*D482</f>
        <v>30286.500000000004</v>
      </c>
      <c r="E507" s="153"/>
      <c r="F507" s="4"/>
      <c r="G507" s="3"/>
      <c r="H507" s="55"/>
    </row>
    <row r="508" spans="2:8" ht="18.75" x14ac:dyDescent="0.3">
      <c r="B508" s="4"/>
      <c r="C508" s="31" t="s">
        <v>100</v>
      </c>
      <c r="D508" s="154">
        <f>D507/D481</f>
        <v>161.09840425531917</v>
      </c>
      <c r="E508" s="154"/>
      <c r="F508" s="4"/>
      <c r="G508" s="4"/>
      <c r="H508" s="59"/>
    </row>
    <row r="510" spans="2:8" ht="60.75" x14ac:dyDescent="0.8">
      <c r="B510" s="166" t="s">
        <v>182</v>
      </c>
      <c r="C510" s="166"/>
      <c r="D510" s="166"/>
      <c r="E510" s="166"/>
      <c r="F510" s="166"/>
      <c r="G510" s="166"/>
      <c r="H510" s="166"/>
    </row>
    <row r="511" spans="2:8" ht="18.75" x14ac:dyDescent="0.25">
      <c r="B511" s="167" t="s">
        <v>72</v>
      </c>
      <c r="C511" s="167"/>
      <c r="D511" s="167"/>
      <c r="E511" s="167"/>
      <c r="F511" s="167"/>
      <c r="G511" s="167"/>
      <c r="H511" s="55"/>
    </row>
    <row r="512" spans="2:8" ht="25.5" x14ac:dyDescent="0.25">
      <c r="B512" s="4"/>
      <c r="C512" s="14" t="s">
        <v>73</v>
      </c>
      <c r="D512" s="15"/>
      <c r="E512" s="4"/>
      <c r="F512" s="4"/>
      <c r="G512" s="3"/>
      <c r="H512" s="55"/>
    </row>
    <row r="513" spans="2:8" ht="19.5" x14ac:dyDescent="0.25">
      <c r="B513" s="5"/>
      <c r="C513" s="168" t="s">
        <v>74</v>
      </c>
      <c r="D513" s="171" t="s">
        <v>139</v>
      </c>
      <c r="E513" s="172"/>
      <c r="F513" s="172"/>
      <c r="G513" s="173"/>
      <c r="H513" s="56"/>
    </row>
    <row r="514" spans="2:8" ht="19.5" x14ac:dyDescent="0.25">
      <c r="B514" s="5"/>
      <c r="C514" s="169"/>
      <c r="D514" s="171" t="s">
        <v>145</v>
      </c>
      <c r="E514" s="172"/>
      <c r="F514" s="172"/>
      <c r="G514" s="173"/>
      <c r="H514" s="56"/>
    </row>
    <row r="515" spans="2:8" ht="19.5" x14ac:dyDescent="0.25">
      <c r="B515" s="5"/>
      <c r="C515" s="170"/>
      <c r="D515" s="171" t="s">
        <v>186</v>
      </c>
      <c r="E515" s="172"/>
      <c r="F515" s="172"/>
      <c r="G515" s="173"/>
      <c r="H515" s="56"/>
    </row>
    <row r="516" spans="2:8" ht="23.25" x14ac:dyDescent="0.25">
      <c r="B516" s="4"/>
      <c r="C516" s="16" t="s">
        <v>75</v>
      </c>
      <c r="D516" s="6">
        <v>1.7</v>
      </c>
      <c r="E516" s="17"/>
      <c r="F516" s="5"/>
      <c r="G516" s="3"/>
      <c r="H516" s="55"/>
    </row>
    <row r="517" spans="2:8" ht="22.5" x14ac:dyDescent="0.25">
      <c r="B517" s="4"/>
      <c r="C517" s="18" t="s">
        <v>76</v>
      </c>
      <c r="D517" s="7">
        <v>264</v>
      </c>
      <c r="E517" s="174" t="s">
        <v>77</v>
      </c>
      <c r="F517" s="175"/>
      <c r="G517" s="178">
        <f>D518/D517</f>
        <v>23.810606060606062</v>
      </c>
      <c r="H517" s="55"/>
    </row>
    <row r="518" spans="2:8" ht="22.5" x14ac:dyDescent="0.25">
      <c r="B518" s="4"/>
      <c r="C518" s="18" t="s">
        <v>78</v>
      </c>
      <c r="D518" s="7">
        <v>6286</v>
      </c>
      <c r="E518" s="176"/>
      <c r="F518" s="177"/>
      <c r="G518" s="179"/>
      <c r="H518" s="55"/>
    </row>
    <row r="519" spans="2:8" ht="23.25" x14ac:dyDescent="0.25">
      <c r="B519" s="4"/>
      <c r="C519" s="19"/>
      <c r="D519" s="8"/>
      <c r="E519" s="20"/>
      <c r="F519" s="4"/>
      <c r="G519" s="3"/>
      <c r="H519" s="55"/>
    </row>
    <row r="520" spans="2:8" ht="23.25" x14ac:dyDescent="0.25">
      <c r="B520" s="4"/>
      <c r="C520" s="49" t="s">
        <v>79</v>
      </c>
      <c r="D520" s="60" t="s">
        <v>187</v>
      </c>
      <c r="E520" s="4"/>
      <c r="F520" s="4"/>
      <c r="G520" s="3"/>
      <c r="H520" s="55"/>
    </row>
    <row r="521" spans="2:8" ht="23.25" x14ac:dyDescent="0.25">
      <c r="B521" s="4"/>
      <c r="C521" s="49" t="s">
        <v>80</v>
      </c>
      <c r="D521" s="60">
        <v>45</v>
      </c>
      <c r="E521" s="4"/>
      <c r="F521" s="4"/>
      <c r="G521" s="3"/>
      <c r="H521" s="55"/>
    </row>
    <row r="522" spans="2:8" ht="23.25" x14ac:dyDescent="0.25">
      <c r="B522" s="4"/>
      <c r="C522" s="49" t="s">
        <v>81</v>
      </c>
      <c r="D522" s="50" t="s">
        <v>82</v>
      </c>
      <c r="E522" s="4"/>
      <c r="F522" s="4"/>
      <c r="G522" s="3"/>
      <c r="H522" s="55"/>
    </row>
    <row r="523" spans="2:8" ht="24" thickBot="1" x14ac:dyDescent="0.3">
      <c r="B523" s="4"/>
      <c r="C523" s="4"/>
      <c r="D523" s="4"/>
      <c r="E523" s="4"/>
      <c r="F523" s="4"/>
      <c r="G523" s="3"/>
      <c r="H523" s="55"/>
    </row>
    <row r="524" spans="2:8" ht="48" thickBot="1" x14ac:dyDescent="0.3">
      <c r="B524" s="180" t="s">
        <v>28</v>
      </c>
      <c r="C524" s="181"/>
      <c r="D524" s="9" t="s">
        <v>83</v>
      </c>
      <c r="E524" s="182" t="s">
        <v>84</v>
      </c>
      <c r="F524" s="183"/>
      <c r="G524" s="10" t="s">
        <v>85</v>
      </c>
      <c r="H524" s="55"/>
    </row>
    <row r="525" spans="2:8" ht="24" thickBot="1" x14ac:dyDescent="0.3">
      <c r="B525" s="155" t="s">
        <v>86</v>
      </c>
      <c r="C525" s="156"/>
      <c r="D525" s="32">
        <v>197.93</v>
      </c>
      <c r="E525" s="51">
        <v>1.7</v>
      </c>
      <c r="F525" s="33" t="s">
        <v>27</v>
      </c>
      <c r="G525" s="34">
        <f t="shared" ref="G525:G532" si="14">D525*E525</f>
        <v>336.48099999999999</v>
      </c>
      <c r="H525" s="157"/>
    </row>
    <row r="526" spans="2:8" ht="23.25" x14ac:dyDescent="0.25">
      <c r="B526" s="158" t="s">
        <v>87</v>
      </c>
      <c r="C526" s="159"/>
      <c r="D526" s="35">
        <v>70.41</v>
      </c>
      <c r="E526" s="61">
        <v>0.7</v>
      </c>
      <c r="F526" s="36" t="s">
        <v>29</v>
      </c>
      <c r="G526" s="37">
        <f t="shared" si="14"/>
        <v>49.286999999999992</v>
      </c>
      <c r="H526" s="157"/>
    </row>
    <row r="527" spans="2:8" ht="24" thickBot="1" x14ac:dyDescent="0.3">
      <c r="B527" s="160" t="s">
        <v>88</v>
      </c>
      <c r="C527" s="161"/>
      <c r="D527" s="38">
        <v>222.31</v>
      </c>
      <c r="E527" s="62">
        <v>0.7</v>
      </c>
      <c r="F527" s="39" t="s">
        <v>29</v>
      </c>
      <c r="G527" s="40">
        <f t="shared" si="14"/>
        <v>155.61699999999999</v>
      </c>
      <c r="H527" s="157"/>
    </row>
    <row r="528" spans="2:8" ht="24" thickBot="1" x14ac:dyDescent="0.3">
      <c r="B528" s="162" t="s">
        <v>30</v>
      </c>
      <c r="C528" s="163"/>
      <c r="D528" s="41"/>
      <c r="E528" s="41"/>
      <c r="F528" s="42" t="s">
        <v>27</v>
      </c>
      <c r="G528" s="43">
        <f t="shared" si="14"/>
        <v>0</v>
      </c>
      <c r="H528" s="157"/>
    </row>
    <row r="529" spans="2:8" ht="23.25" x14ac:dyDescent="0.25">
      <c r="B529" s="158" t="s">
        <v>89</v>
      </c>
      <c r="C529" s="159"/>
      <c r="D529" s="35">
        <v>665.33</v>
      </c>
      <c r="E529" s="35">
        <v>34</v>
      </c>
      <c r="F529" s="36" t="s">
        <v>27</v>
      </c>
      <c r="G529" s="37">
        <f t="shared" si="14"/>
        <v>22621.22</v>
      </c>
      <c r="H529" s="157"/>
    </row>
    <row r="530" spans="2:8" ht="23.25" x14ac:dyDescent="0.25">
      <c r="B530" s="164" t="s">
        <v>90</v>
      </c>
      <c r="C530" s="165"/>
      <c r="D530" s="44"/>
      <c r="E530" s="44"/>
      <c r="F530" s="45" t="s">
        <v>27</v>
      </c>
      <c r="G530" s="46">
        <f t="shared" si="14"/>
        <v>0</v>
      </c>
      <c r="H530" s="157"/>
    </row>
    <row r="531" spans="2:8" ht="23.25" x14ac:dyDescent="0.25">
      <c r="B531" s="164" t="s">
        <v>31</v>
      </c>
      <c r="C531" s="165"/>
      <c r="D531" s="47">
        <v>2425.1</v>
      </c>
      <c r="E531" s="52">
        <v>1.7</v>
      </c>
      <c r="F531" s="45" t="s">
        <v>27</v>
      </c>
      <c r="G531" s="46">
        <f t="shared" si="14"/>
        <v>4122.67</v>
      </c>
      <c r="H531" s="157"/>
    </row>
    <row r="532" spans="2:8" ht="23.25" x14ac:dyDescent="0.25">
      <c r="B532" s="164" t="s">
        <v>91</v>
      </c>
      <c r="C532" s="165"/>
      <c r="D532" s="47">
        <v>1718.79</v>
      </c>
      <c r="E532" s="52">
        <v>1.7</v>
      </c>
      <c r="F532" s="45" t="s">
        <v>27</v>
      </c>
      <c r="G532" s="46">
        <f t="shared" si="14"/>
        <v>2921.9429999999998</v>
      </c>
      <c r="H532" s="157"/>
    </row>
    <row r="533" spans="2:8" ht="23.25" x14ac:dyDescent="0.25">
      <c r="B533" s="164" t="s">
        <v>33</v>
      </c>
      <c r="C533" s="165"/>
      <c r="D533" s="47">
        <v>473.91</v>
      </c>
      <c r="E533" s="52">
        <v>1.7</v>
      </c>
      <c r="F533" s="45" t="s">
        <v>27</v>
      </c>
      <c r="G533" s="46">
        <f>D533*E533</f>
        <v>805.64700000000005</v>
      </c>
      <c r="H533" s="157"/>
    </row>
    <row r="534" spans="2:8" ht="24" thickBot="1" x14ac:dyDescent="0.3">
      <c r="B534" s="160" t="s">
        <v>32</v>
      </c>
      <c r="C534" s="161"/>
      <c r="D534" s="38">
        <v>320.5</v>
      </c>
      <c r="E534" s="38">
        <v>17</v>
      </c>
      <c r="F534" s="39" t="s">
        <v>27</v>
      </c>
      <c r="G534" s="48">
        <f>D534*E534</f>
        <v>5448.5</v>
      </c>
      <c r="H534" s="157"/>
    </row>
    <row r="535" spans="2:8" ht="23.25" x14ac:dyDescent="0.25">
      <c r="B535" s="4"/>
      <c r="C535" s="21"/>
      <c r="D535" s="21"/>
      <c r="E535" s="11"/>
      <c r="F535" s="11"/>
      <c r="G535" s="3"/>
      <c r="H535" s="57"/>
    </row>
    <row r="536" spans="2:8" ht="25.5" x14ac:dyDescent="0.25">
      <c r="B536" s="4"/>
      <c r="C536" s="14" t="s">
        <v>92</v>
      </c>
      <c r="D536" s="15"/>
      <c r="E536" s="4"/>
      <c r="F536" s="4"/>
      <c r="G536" s="3"/>
      <c r="H536" s="55"/>
    </row>
    <row r="537" spans="2:8" ht="18.75" x14ac:dyDescent="0.25">
      <c r="B537" s="4"/>
      <c r="C537" s="152" t="s">
        <v>93</v>
      </c>
      <c r="D537" s="116" t="s">
        <v>94</v>
      </c>
      <c r="E537" s="23">
        <f>ROUND((G525+D518)/D518,2)</f>
        <v>1.05</v>
      </c>
      <c r="F537" s="23"/>
      <c r="G537" s="5"/>
      <c r="H537" s="55"/>
    </row>
    <row r="538" spans="2:8" ht="23.25" x14ac:dyDescent="0.25">
      <c r="B538" s="4"/>
      <c r="C538" s="152"/>
      <c r="D538" s="116" t="s">
        <v>95</v>
      </c>
      <c r="E538" s="23">
        <f>ROUND((G526+G527+D518)/D518,2)</f>
        <v>1.03</v>
      </c>
      <c r="F538" s="23"/>
      <c r="G538" s="12"/>
      <c r="H538" s="58"/>
    </row>
    <row r="539" spans="2:8" ht="23.25" x14ac:dyDescent="0.25">
      <c r="B539" s="4"/>
      <c r="C539" s="152"/>
      <c r="D539" s="116" t="s">
        <v>96</v>
      </c>
      <c r="E539" s="23">
        <f>ROUND((G528+D518)/D518,2)</f>
        <v>1</v>
      </c>
      <c r="F539" s="5"/>
      <c r="G539" s="12"/>
      <c r="H539" s="55"/>
    </row>
    <row r="540" spans="2:8" ht="23.25" x14ac:dyDescent="0.25">
      <c r="B540" s="4"/>
      <c r="C540" s="152"/>
      <c r="D540" s="24" t="s">
        <v>97</v>
      </c>
      <c r="E540" s="25">
        <f>ROUND((SUM(G529:G534)+D518)/D518,2)</f>
        <v>6.71</v>
      </c>
      <c r="F540" s="5"/>
      <c r="G540" s="12"/>
      <c r="H540" s="55"/>
    </row>
    <row r="541" spans="2:8" ht="25.5" x14ac:dyDescent="0.25">
      <c r="B541" s="4"/>
      <c r="C541" s="4"/>
      <c r="D541" s="26" t="s">
        <v>98</v>
      </c>
      <c r="E541" s="27">
        <f>SUM(E537:E540)-IF(D522="сплошная",3,2)</f>
        <v>6.7899999999999991</v>
      </c>
      <c r="F541" s="28"/>
      <c r="G541" s="3"/>
      <c r="H541" s="55"/>
    </row>
    <row r="542" spans="2:8" ht="23.25" x14ac:dyDescent="0.25">
      <c r="B542" s="4"/>
      <c r="C542" s="4"/>
      <c r="D542" s="4"/>
      <c r="E542" s="29"/>
      <c r="F542" s="4"/>
      <c r="G542" s="3"/>
      <c r="H542" s="55"/>
    </row>
    <row r="543" spans="2:8" ht="25.5" x14ac:dyDescent="0.35">
      <c r="B543" s="13"/>
      <c r="C543" s="30" t="s">
        <v>99</v>
      </c>
      <c r="D543" s="153">
        <f>E541*D518</f>
        <v>42681.939999999995</v>
      </c>
      <c r="E543" s="153"/>
      <c r="F543" s="4"/>
      <c r="G543" s="3"/>
      <c r="H543" s="55"/>
    </row>
    <row r="544" spans="2:8" ht="18.75" x14ac:dyDescent="0.3">
      <c r="B544" s="4"/>
      <c r="C544" s="31" t="s">
        <v>100</v>
      </c>
      <c r="D544" s="154">
        <f>D543/D517</f>
        <v>161.67401515151514</v>
      </c>
      <c r="E544" s="154"/>
      <c r="F544" s="4"/>
      <c r="G544" s="4"/>
      <c r="H544" s="59"/>
    </row>
    <row r="546" spans="2:8" ht="60.75" x14ac:dyDescent="0.8">
      <c r="B546" s="166" t="s">
        <v>185</v>
      </c>
      <c r="C546" s="166"/>
      <c r="D546" s="166"/>
      <c r="E546" s="166"/>
      <c r="F546" s="166"/>
      <c r="G546" s="166"/>
      <c r="H546" s="166"/>
    </row>
    <row r="547" spans="2:8" ht="18.75" x14ac:dyDescent="0.25">
      <c r="B547" s="167" t="s">
        <v>72</v>
      </c>
      <c r="C547" s="167"/>
      <c r="D547" s="167"/>
      <c r="E547" s="167"/>
      <c r="F547" s="167"/>
      <c r="G547" s="167"/>
      <c r="H547" s="55"/>
    </row>
    <row r="548" spans="2:8" ht="25.5" x14ac:dyDescent="0.25">
      <c r="B548" s="4"/>
      <c r="C548" s="14" t="s">
        <v>73</v>
      </c>
      <c r="D548" s="15"/>
      <c r="E548" s="4"/>
      <c r="F548" s="4"/>
      <c r="G548" s="3"/>
      <c r="H548" s="55"/>
    </row>
    <row r="549" spans="2:8" ht="19.5" x14ac:dyDescent="0.25">
      <c r="B549" s="5"/>
      <c r="C549" s="168" t="s">
        <v>74</v>
      </c>
      <c r="D549" s="171" t="s">
        <v>139</v>
      </c>
      <c r="E549" s="172"/>
      <c r="F549" s="172"/>
      <c r="G549" s="173"/>
      <c r="H549" s="56"/>
    </row>
    <row r="550" spans="2:8" ht="19.5" x14ac:dyDescent="0.25">
      <c r="B550" s="5"/>
      <c r="C550" s="169"/>
      <c r="D550" s="171" t="s">
        <v>145</v>
      </c>
      <c r="E550" s="172"/>
      <c r="F550" s="172"/>
      <c r="G550" s="173"/>
      <c r="H550" s="56"/>
    </row>
    <row r="551" spans="2:8" ht="19.5" x14ac:dyDescent="0.25">
      <c r="B551" s="5"/>
      <c r="C551" s="170"/>
      <c r="D551" s="171" t="s">
        <v>189</v>
      </c>
      <c r="E551" s="172"/>
      <c r="F551" s="172"/>
      <c r="G551" s="173"/>
      <c r="H551" s="56"/>
    </row>
    <row r="552" spans="2:8" ht="23.25" x14ac:dyDescent="0.25">
      <c r="B552" s="4"/>
      <c r="C552" s="16" t="s">
        <v>75</v>
      </c>
      <c r="D552" s="6">
        <v>1.7</v>
      </c>
      <c r="E552" s="17"/>
      <c r="F552" s="5"/>
      <c r="G552" s="3"/>
      <c r="H552" s="55"/>
    </row>
    <row r="553" spans="2:8" ht="22.5" x14ac:dyDescent="0.25">
      <c r="B553" s="4"/>
      <c r="C553" s="18" t="s">
        <v>76</v>
      </c>
      <c r="D553" s="7">
        <v>252</v>
      </c>
      <c r="E553" s="174" t="s">
        <v>77</v>
      </c>
      <c r="F553" s="175"/>
      <c r="G553" s="178">
        <f>D554/D553</f>
        <v>16.238095238095237</v>
      </c>
      <c r="H553" s="55"/>
    </row>
    <row r="554" spans="2:8" ht="22.5" x14ac:dyDescent="0.25">
      <c r="B554" s="4"/>
      <c r="C554" s="18" t="s">
        <v>78</v>
      </c>
      <c r="D554" s="7">
        <v>4092</v>
      </c>
      <c r="E554" s="176"/>
      <c r="F554" s="177"/>
      <c r="G554" s="179"/>
      <c r="H554" s="55"/>
    </row>
    <row r="555" spans="2:8" ht="23.25" x14ac:dyDescent="0.25">
      <c r="B555" s="4"/>
      <c r="C555" s="19"/>
      <c r="D555" s="8"/>
      <c r="E555" s="20"/>
      <c r="F555" s="4"/>
      <c r="G555" s="3"/>
      <c r="H555" s="55"/>
    </row>
    <row r="556" spans="2:8" ht="23.25" x14ac:dyDescent="0.25">
      <c r="B556" s="4"/>
      <c r="C556" s="49" t="s">
        <v>79</v>
      </c>
      <c r="D556" s="60" t="s">
        <v>190</v>
      </c>
      <c r="E556" s="4"/>
      <c r="F556" s="4"/>
      <c r="G556" s="3"/>
      <c r="H556" s="55"/>
    </row>
    <row r="557" spans="2:8" ht="23.25" x14ac:dyDescent="0.25">
      <c r="B557" s="4"/>
      <c r="C557" s="49" t="s">
        <v>80</v>
      </c>
      <c r="D557" s="60">
        <v>45</v>
      </c>
      <c r="E557" s="4"/>
      <c r="F557" s="4"/>
      <c r="G557" s="3"/>
      <c r="H557" s="55"/>
    </row>
    <row r="558" spans="2:8" ht="23.25" x14ac:dyDescent="0.25">
      <c r="B558" s="4"/>
      <c r="C558" s="49" t="s">
        <v>81</v>
      </c>
      <c r="D558" s="50" t="s">
        <v>82</v>
      </c>
      <c r="E558" s="4"/>
      <c r="F558" s="4"/>
      <c r="G558" s="3"/>
      <c r="H558" s="55"/>
    </row>
    <row r="559" spans="2:8" ht="24" thickBot="1" x14ac:dyDescent="0.3">
      <c r="B559" s="4"/>
      <c r="C559" s="4"/>
      <c r="D559" s="4"/>
      <c r="E559" s="4"/>
      <c r="F559" s="4"/>
      <c r="G559" s="3"/>
      <c r="H559" s="55"/>
    </row>
    <row r="560" spans="2:8" ht="48" thickBot="1" x14ac:dyDescent="0.3">
      <c r="B560" s="180" t="s">
        <v>28</v>
      </c>
      <c r="C560" s="181"/>
      <c r="D560" s="9" t="s">
        <v>83</v>
      </c>
      <c r="E560" s="182" t="s">
        <v>84</v>
      </c>
      <c r="F560" s="183"/>
      <c r="G560" s="10" t="s">
        <v>85</v>
      </c>
      <c r="H560" s="55"/>
    </row>
    <row r="561" spans="2:8" ht="24" thickBot="1" x14ac:dyDescent="0.3">
      <c r="B561" s="155" t="s">
        <v>86</v>
      </c>
      <c r="C561" s="156"/>
      <c r="D561" s="32">
        <v>197.93</v>
      </c>
      <c r="E561" s="51">
        <v>1.7</v>
      </c>
      <c r="F561" s="33" t="s">
        <v>27</v>
      </c>
      <c r="G561" s="34">
        <f t="shared" ref="G561:G568" si="15">D561*E561</f>
        <v>336.48099999999999</v>
      </c>
      <c r="H561" s="157"/>
    </row>
    <row r="562" spans="2:8" ht="23.25" x14ac:dyDescent="0.25">
      <c r="B562" s="158" t="s">
        <v>87</v>
      </c>
      <c r="C562" s="159"/>
      <c r="D562" s="35">
        <v>70.41</v>
      </c>
      <c r="E562" s="61">
        <v>0.67</v>
      </c>
      <c r="F562" s="36" t="s">
        <v>29</v>
      </c>
      <c r="G562" s="37">
        <f t="shared" si="15"/>
        <v>47.174700000000001</v>
      </c>
      <c r="H562" s="157"/>
    </row>
    <row r="563" spans="2:8" ht="24" thickBot="1" x14ac:dyDescent="0.3">
      <c r="B563" s="160" t="s">
        <v>88</v>
      </c>
      <c r="C563" s="161"/>
      <c r="D563" s="38">
        <v>222.31</v>
      </c>
      <c r="E563" s="62">
        <v>0.67</v>
      </c>
      <c r="F563" s="39" t="s">
        <v>29</v>
      </c>
      <c r="G563" s="40">
        <f t="shared" si="15"/>
        <v>148.9477</v>
      </c>
      <c r="H563" s="157"/>
    </row>
    <row r="564" spans="2:8" ht="24" thickBot="1" x14ac:dyDescent="0.3">
      <c r="B564" s="162" t="s">
        <v>30</v>
      </c>
      <c r="C564" s="163"/>
      <c r="D564" s="41"/>
      <c r="E564" s="41"/>
      <c r="F564" s="42" t="s">
        <v>27</v>
      </c>
      <c r="G564" s="43">
        <f t="shared" si="15"/>
        <v>0</v>
      </c>
      <c r="H564" s="157"/>
    </row>
    <row r="565" spans="2:8" ht="23.25" x14ac:dyDescent="0.25">
      <c r="B565" s="158" t="s">
        <v>89</v>
      </c>
      <c r="C565" s="159"/>
      <c r="D565" s="35">
        <v>665.33</v>
      </c>
      <c r="E565" s="35">
        <v>34</v>
      </c>
      <c r="F565" s="36" t="s">
        <v>27</v>
      </c>
      <c r="G565" s="37">
        <f t="shared" si="15"/>
        <v>22621.22</v>
      </c>
      <c r="H565" s="157"/>
    </row>
    <row r="566" spans="2:8" ht="23.25" x14ac:dyDescent="0.25">
      <c r="B566" s="164" t="s">
        <v>90</v>
      </c>
      <c r="C566" s="165"/>
      <c r="D566" s="44"/>
      <c r="E566" s="44"/>
      <c r="F566" s="45" t="s">
        <v>27</v>
      </c>
      <c r="G566" s="46">
        <f t="shared" si="15"/>
        <v>0</v>
      </c>
      <c r="H566" s="157"/>
    </row>
    <row r="567" spans="2:8" ht="23.25" x14ac:dyDescent="0.25">
      <c r="B567" s="164" t="s">
        <v>31</v>
      </c>
      <c r="C567" s="165"/>
      <c r="D567" s="47">
        <v>2425.1</v>
      </c>
      <c r="E567" s="52">
        <v>1.7</v>
      </c>
      <c r="F567" s="45" t="s">
        <v>27</v>
      </c>
      <c r="G567" s="46">
        <f t="shared" si="15"/>
        <v>4122.67</v>
      </c>
      <c r="H567" s="157"/>
    </row>
    <row r="568" spans="2:8" ht="23.25" x14ac:dyDescent="0.25">
      <c r="B568" s="164" t="s">
        <v>91</v>
      </c>
      <c r="C568" s="165"/>
      <c r="D568" s="47">
        <v>1718.79</v>
      </c>
      <c r="E568" s="52">
        <v>1.7</v>
      </c>
      <c r="F568" s="45" t="s">
        <v>27</v>
      </c>
      <c r="G568" s="46">
        <f t="shared" si="15"/>
        <v>2921.9429999999998</v>
      </c>
      <c r="H568" s="157"/>
    </row>
    <row r="569" spans="2:8" ht="23.25" x14ac:dyDescent="0.25">
      <c r="B569" s="164" t="s">
        <v>33</v>
      </c>
      <c r="C569" s="165"/>
      <c r="D569" s="47">
        <v>473.91</v>
      </c>
      <c r="E569" s="52">
        <v>1.7</v>
      </c>
      <c r="F569" s="45" t="s">
        <v>27</v>
      </c>
      <c r="G569" s="46">
        <f>D569*E569</f>
        <v>805.64700000000005</v>
      </c>
      <c r="H569" s="157"/>
    </row>
    <row r="570" spans="2:8" ht="24" thickBot="1" x14ac:dyDescent="0.3">
      <c r="B570" s="160" t="s">
        <v>32</v>
      </c>
      <c r="C570" s="161"/>
      <c r="D570" s="38">
        <v>320.5</v>
      </c>
      <c r="E570" s="38">
        <v>17</v>
      </c>
      <c r="F570" s="39" t="s">
        <v>27</v>
      </c>
      <c r="G570" s="48">
        <f>D570*E570</f>
        <v>5448.5</v>
      </c>
      <c r="H570" s="157"/>
    </row>
    <row r="571" spans="2:8" ht="23.25" x14ac:dyDescent="0.25">
      <c r="B571" s="4"/>
      <c r="C571" s="21"/>
      <c r="D571" s="21"/>
      <c r="E571" s="11"/>
      <c r="F571" s="11"/>
      <c r="G571" s="3"/>
      <c r="H571" s="57"/>
    </row>
    <row r="572" spans="2:8" ht="25.5" x14ac:dyDescent="0.25">
      <c r="B572" s="4"/>
      <c r="C572" s="14" t="s">
        <v>92</v>
      </c>
      <c r="D572" s="15"/>
      <c r="E572" s="4"/>
      <c r="F572" s="4"/>
      <c r="G572" s="3"/>
      <c r="H572" s="55"/>
    </row>
    <row r="573" spans="2:8" ht="18.75" x14ac:dyDescent="0.25">
      <c r="B573" s="4"/>
      <c r="C573" s="152" t="s">
        <v>93</v>
      </c>
      <c r="D573" s="116" t="s">
        <v>94</v>
      </c>
      <c r="E573" s="23">
        <f>ROUND((G561+D554)/D554,2)</f>
        <v>1.08</v>
      </c>
      <c r="F573" s="23"/>
      <c r="G573" s="5"/>
      <c r="H573" s="55"/>
    </row>
    <row r="574" spans="2:8" ht="23.25" x14ac:dyDescent="0.25">
      <c r="B574" s="4"/>
      <c r="C574" s="152"/>
      <c r="D574" s="116" t="s">
        <v>95</v>
      </c>
      <c r="E574" s="23">
        <f>ROUND((G562+G563+D554)/D554,2)</f>
        <v>1.05</v>
      </c>
      <c r="F574" s="23"/>
      <c r="G574" s="12"/>
      <c r="H574" s="58"/>
    </row>
    <row r="575" spans="2:8" ht="23.25" x14ac:dyDescent="0.25">
      <c r="B575" s="4"/>
      <c r="C575" s="152"/>
      <c r="D575" s="116" t="s">
        <v>96</v>
      </c>
      <c r="E575" s="23">
        <f>ROUND((G564+D554)/D554,2)</f>
        <v>1</v>
      </c>
      <c r="F575" s="5"/>
      <c r="G575" s="12"/>
      <c r="H575" s="55"/>
    </row>
    <row r="576" spans="2:8" ht="23.25" x14ac:dyDescent="0.25">
      <c r="B576" s="4"/>
      <c r="C576" s="152"/>
      <c r="D576" s="24" t="s">
        <v>97</v>
      </c>
      <c r="E576" s="25">
        <f>ROUND((SUM(G565:G570)+D554)/D554,2)</f>
        <v>9.7799999999999994</v>
      </c>
      <c r="F576" s="5"/>
      <c r="G576" s="12"/>
      <c r="H576" s="55"/>
    </row>
    <row r="577" spans="2:8" ht="25.5" x14ac:dyDescent="0.25">
      <c r="B577" s="4"/>
      <c r="C577" s="4"/>
      <c r="D577" s="26" t="s">
        <v>98</v>
      </c>
      <c r="E577" s="27">
        <f>SUM(E573:E576)-IF(D558="сплошная",3,2)</f>
        <v>9.91</v>
      </c>
      <c r="F577" s="28"/>
      <c r="G577" s="3"/>
      <c r="H577" s="55"/>
    </row>
    <row r="578" spans="2:8" ht="23.25" x14ac:dyDescent="0.25">
      <c r="B578" s="4"/>
      <c r="C578" s="4"/>
      <c r="D578" s="4"/>
      <c r="E578" s="29"/>
      <c r="F578" s="4"/>
      <c r="G578" s="3"/>
      <c r="H578" s="55"/>
    </row>
    <row r="579" spans="2:8" ht="25.5" x14ac:dyDescent="0.35">
      <c r="B579" s="13"/>
      <c r="C579" s="30" t="s">
        <v>99</v>
      </c>
      <c r="D579" s="153">
        <f>E577*D554</f>
        <v>40551.72</v>
      </c>
      <c r="E579" s="153"/>
      <c r="F579" s="4"/>
      <c r="G579" s="3"/>
      <c r="H579" s="55"/>
    </row>
    <row r="580" spans="2:8" ht="18.75" x14ac:dyDescent="0.3">
      <c r="B580" s="4"/>
      <c r="C580" s="31" t="s">
        <v>100</v>
      </c>
      <c r="D580" s="154">
        <f>D579/D553</f>
        <v>160.91952380952381</v>
      </c>
      <c r="E580" s="154"/>
      <c r="F580" s="4"/>
      <c r="G580" s="4"/>
      <c r="H580" s="59"/>
    </row>
    <row r="582" spans="2:8" ht="60.75" x14ac:dyDescent="0.8">
      <c r="B582" s="166" t="s">
        <v>188</v>
      </c>
      <c r="C582" s="166"/>
      <c r="D582" s="166"/>
      <c r="E582" s="166"/>
      <c r="F582" s="166"/>
      <c r="G582" s="166"/>
      <c r="H582" s="166"/>
    </row>
    <row r="583" spans="2:8" ht="18.75" x14ac:dyDescent="0.25">
      <c r="B583" s="167" t="s">
        <v>72</v>
      </c>
      <c r="C583" s="167"/>
      <c r="D583" s="167"/>
      <c r="E583" s="167"/>
      <c r="F583" s="167"/>
      <c r="G583" s="167"/>
      <c r="H583" s="55"/>
    </row>
    <row r="584" spans="2:8" ht="25.5" x14ac:dyDescent="0.25">
      <c r="B584" s="4"/>
      <c r="C584" s="14" t="s">
        <v>73</v>
      </c>
      <c r="D584" s="15"/>
      <c r="E584" s="4"/>
      <c r="F584" s="4"/>
      <c r="G584" s="3"/>
      <c r="H584" s="55"/>
    </row>
    <row r="585" spans="2:8" ht="19.5" x14ac:dyDescent="0.25">
      <c r="B585" s="5"/>
      <c r="C585" s="168" t="s">
        <v>74</v>
      </c>
      <c r="D585" s="171" t="s">
        <v>139</v>
      </c>
      <c r="E585" s="172"/>
      <c r="F585" s="172"/>
      <c r="G585" s="173"/>
      <c r="H585" s="56"/>
    </row>
    <row r="586" spans="2:8" ht="19.5" x14ac:dyDescent="0.25">
      <c r="B586" s="5"/>
      <c r="C586" s="169"/>
      <c r="D586" s="171" t="s">
        <v>145</v>
      </c>
      <c r="E586" s="172"/>
      <c r="F586" s="172"/>
      <c r="G586" s="173"/>
      <c r="H586" s="56"/>
    </row>
    <row r="587" spans="2:8" ht="19.5" x14ac:dyDescent="0.25">
      <c r="B587" s="5"/>
      <c r="C587" s="170"/>
      <c r="D587" s="171" t="s">
        <v>191</v>
      </c>
      <c r="E587" s="172"/>
      <c r="F587" s="172"/>
      <c r="G587" s="173"/>
      <c r="H587" s="56"/>
    </row>
    <row r="588" spans="2:8" ht="23.25" x14ac:dyDescent="0.25">
      <c r="B588" s="4"/>
      <c r="C588" s="16" t="s">
        <v>75</v>
      </c>
      <c r="D588" s="6">
        <v>3.5</v>
      </c>
      <c r="E588" s="17"/>
      <c r="F588" s="5"/>
      <c r="G588" s="3"/>
      <c r="H588" s="55"/>
    </row>
    <row r="589" spans="2:8" ht="22.5" x14ac:dyDescent="0.25">
      <c r="B589" s="4"/>
      <c r="C589" s="18" t="s">
        <v>76</v>
      </c>
      <c r="D589" s="7">
        <v>639</v>
      </c>
      <c r="E589" s="174" t="s">
        <v>77</v>
      </c>
      <c r="F589" s="175"/>
      <c r="G589" s="178">
        <f>D590/D589</f>
        <v>21.388106416275431</v>
      </c>
      <c r="H589" s="55"/>
    </row>
    <row r="590" spans="2:8" ht="22.5" x14ac:dyDescent="0.25">
      <c r="B590" s="4"/>
      <c r="C590" s="18" t="s">
        <v>78</v>
      </c>
      <c r="D590" s="7">
        <v>13667</v>
      </c>
      <c r="E590" s="176"/>
      <c r="F590" s="177"/>
      <c r="G590" s="179"/>
      <c r="H590" s="55"/>
    </row>
    <row r="591" spans="2:8" ht="23.25" x14ac:dyDescent="0.25">
      <c r="B591" s="4"/>
      <c r="C591" s="19"/>
      <c r="D591" s="8"/>
      <c r="E591" s="20"/>
      <c r="F591" s="4"/>
      <c r="G591" s="3"/>
      <c r="H591" s="55"/>
    </row>
    <row r="592" spans="2:8" ht="23.25" x14ac:dyDescent="0.25">
      <c r="B592" s="4"/>
      <c r="C592" s="49" t="s">
        <v>79</v>
      </c>
      <c r="D592" s="60" t="s">
        <v>192</v>
      </c>
      <c r="E592" s="4"/>
      <c r="F592" s="4"/>
      <c r="G592" s="3"/>
      <c r="H592" s="55"/>
    </row>
    <row r="593" spans="2:8" ht="23.25" x14ac:dyDescent="0.25">
      <c r="B593" s="4"/>
      <c r="C593" s="49" t="s">
        <v>80</v>
      </c>
      <c r="D593" s="60">
        <v>45</v>
      </c>
      <c r="E593" s="4"/>
      <c r="F593" s="4"/>
      <c r="G593" s="3"/>
      <c r="H593" s="55"/>
    </row>
    <row r="594" spans="2:8" ht="23.25" x14ac:dyDescent="0.25">
      <c r="B594" s="4"/>
      <c r="C594" s="49" t="s">
        <v>81</v>
      </c>
      <c r="D594" s="50" t="s">
        <v>82</v>
      </c>
      <c r="E594" s="4"/>
      <c r="F594" s="4"/>
      <c r="G594" s="3"/>
      <c r="H594" s="55"/>
    </row>
    <row r="595" spans="2:8" ht="24" thickBot="1" x14ac:dyDescent="0.3">
      <c r="B595" s="4"/>
      <c r="C595" s="4"/>
      <c r="D595" s="4"/>
      <c r="E595" s="4"/>
      <c r="F595" s="4"/>
      <c r="G595" s="3"/>
      <c r="H595" s="55"/>
    </row>
    <row r="596" spans="2:8" ht="48" thickBot="1" x14ac:dyDescent="0.3">
      <c r="B596" s="180" t="s">
        <v>28</v>
      </c>
      <c r="C596" s="181"/>
      <c r="D596" s="9" t="s">
        <v>83</v>
      </c>
      <c r="E596" s="182" t="s">
        <v>84</v>
      </c>
      <c r="F596" s="183"/>
      <c r="G596" s="10" t="s">
        <v>85</v>
      </c>
      <c r="H596" s="55"/>
    </row>
    <row r="597" spans="2:8" ht="24" thickBot="1" x14ac:dyDescent="0.3">
      <c r="B597" s="155" t="s">
        <v>86</v>
      </c>
      <c r="C597" s="156"/>
      <c r="D597" s="32">
        <v>197.93</v>
      </c>
      <c r="E597" s="51">
        <v>3.5</v>
      </c>
      <c r="F597" s="33" t="s">
        <v>27</v>
      </c>
      <c r="G597" s="34">
        <f t="shared" ref="G597:G604" si="16">D597*E597</f>
        <v>692.755</v>
      </c>
      <c r="H597" s="157"/>
    </row>
    <row r="598" spans="2:8" ht="23.25" x14ac:dyDescent="0.25">
      <c r="B598" s="158" t="s">
        <v>87</v>
      </c>
      <c r="C598" s="159"/>
      <c r="D598" s="35">
        <v>70.41</v>
      </c>
      <c r="E598" s="61">
        <v>0.9</v>
      </c>
      <c r="F598" s="36" t="s">
        <v>29</v>
      </c>
      <c r="G598" s="37">
        <f t="shared" si="16"/>
        <v>63.369</v>
      </c>
      <c r="H598" s="157"/>
    </row>
    <row r="599" spans="2:8" ht="24" thickBot="1" x14ac:dyDescent="0.3">
      <c r="B599" s="160" t="s">
        <v>88</v>
      </c>
      <c r="C599" s="161"/>
      <c r="D599" s="38">
        <v>222.31</v>
      </c>
      <c r="E599" s="62">
        <v>0.9</v>
      </c>
      <c r="F599" s="39" t="s">
        <v>29</v>
      </c>
      <c r="G599" s="40">
        <f t="shared" si="16"/>
        <v>200.07900000000001</v>
      </c>
      <c r="H599" s="157"/>
    </row>
    <row r="600" spans="2:8" ht="24" thickBot="1" x14ac:dyDescent="0.3">
      <c r="B600" s="162" t="s">
        <v>30</v>
      </c>
      <c r="C600" s="163"/>
      <c r="D600" s="41"/>
      <c r="E600" s="41"/>
      <c r="F600" s="42" t="s">
        <v>27</v>
      </c>
      <c r="G600" s="43">
        <f t="shared" si="16"/>
        <v>0</v>
      </c>
      <c r="H600" s="157"/>
    </row>
    <row r="601" spans="2:8" ht="23.25" x14ac:dyDescent="0.25">
      <c r="B601" s="158" t="s">
        <v>89</v>
      </c>
      <c r="C601" s="159"/>
      <c r="D601" s="35">
        <v>665.33</v>
      </c>
      <c r="E601" s="35">
        <v>70</v>
      </c>
      <c r="F601" s="36" t="s">
        <v>27</v>
      </c>
      <c r="G601" s="37">
        <f t="shared" si="16"/>
        <v>46573.100000000006</v>
      </c>
      <c r="H601" s="157"/>
    </row>
    <row r="602" spans="2:8" ht="23.25" x14ac:dyDescent="0.25">
      <c r="B602" s="164" t="s">
        <v>90</v>
      </c>
      <c r="C602" s="165"/>
      <c r="D602" s="44"/>
      <c r="E602" s="44"/>
      <c r="F602" s="45" t="s">
        <v>27</v>
      </c>
      <c r="G602" s="46">
        <f t="shared" si="16"/>
        <v>0</v>
      </c>
      <c r="H602" s="157"/>
    </row>
    <row r="603" spans="2:8" ht="23.25" x14ac:dyDescent="0.25">
      <c r="B603" s="164" t="s">
        <v>31</v>
      </c>
      <c r="C603" s="165"/>
      <c r="D603" s="47">
        <v>2425.1</v>
      </c>
      <c r="E603" s="52">
        <v>3.5</v>
      </c>
      <c r="F603" s="45" t="s">
        <v>27</v>
      </c>
      <c r="G603" s="46">
        <f t="shared" si="16"/>
        <v>8487.85</v>
      </c>
      <c r="H603" s="157"/>
    </row>
    <row r="604" spans="2:8" ht="23.25" x14ac:dyDescent="0.25">
      <c r="B604" s="164" t="s">
        <v>91</v>
      </c>
      <c r="C604" s="165"/>
      <c r="D604" s="47">
        <v>1718.79</v>
      </c>
      <c r="E604" s="52">
        <v>3.5</v>
      </c>
      <c r="F604" s="45" t="s">
        <v>27</v>
      </c>
      <c r="G604" s="46">
        <f t="shared" si="16"/>
        <v>6015.7649999999994</v>
      </c>
      <c r="H604" s="157"/>
    </row>
    <row r="605" spans="2:8" ht="23.25" x14ac:dyDescent="0.25">
      <c r="B605" s="164" t="s">
        <v>33</v>
      </c>
      <c r="C605" s="165"/>
      <c r="D605" s="47">
        <v>473.91</v>
      </c>
      <c r="E605" s="52">
        <v>3.5</v>
      </c>
      <c r="F605" s="45" t="s">
        <v>27</v>
      </c>
      <c r="G605" s="46">
        <f>D605*E605</f>
        <v>1658.6850000000002</v>
      </c>
      <c r="H605" s="157"/>
    </row>
    <row r="606" spans="2:8" ht="24" thickBot="1" x14ac:dyDescent="0.3">
      <c r="B606" s="160" t="s">
        <v>32</v>
      </c>
      <c r="C606" s="161"/>
      <c r="D606" s="38">
        <v>320.5</v>
      </c>
      <c r="E606" s="38">
        <v>35</v>
      </c>
      <c r="F606" s="39" t="s">
        <v>27</v>
      </c>
      <c r="G606" s="48">
        <f>D606*E606</f>
        <v>11217.5</v>
      </c>
      <c r="H606" s="157"/>
    </row>
    <row r="607" spans="2:8" ht="23.25" x14ac:dyDescent="0.25">
      <c r="B607" s="4"/>
      <c r="C607" s="21"/>
      <c r="D607" s="21"/>
      <c r="E607" s="11"/>
      <c r="F607" s="11"/>
      <c r="G607" s="3"/>
      <c r="H607" s="57"/>
    </row>
    <row r="608" spans="2:8" ht="25.5" x14ac:dyDescent="0.25">
      <c r="B608" s="4"/>
      <c r="C608" s="14" t="s">
        <v>92</v>
      </c>
      <c r="D608" s="15"/>
      <c r="E608" s="4"/>
      <c r="F608" s="4"/>
      <c r="G608" s="3"/>
      <c r="H608" s="55"/>
    </row>
    <row r="609" spans="2:8" ht="18.75" x14ac:dyDescent="0.25">
      <c r="B609" s="4"/>
      <c r="C609" s="152" t="s">
        <v>93</v>
      </c>
      <c r="D609" s="116" t="s">
        <v>94</v>
      </c>
      <c r="E609" s="23">
        <f>ROUND((G597+D590)/D590,2)</f>
        <v>1.05</v>
      </c>
      <c r="F609" s="23"/>
      <c r="G609" s="5"/>
      <c r="H609" s="55"/>
    </row>
    <row r="610" spans="2:8" ht="23.25" x14ac:dyDescent="0.25">
      <c r="B610" s="4"/>
      <c r="C610" s="152"/>
      <c r="D610" s="116" t="s">
        <v>95</v>
      </c>
      <c r="E610" s="23">
        <f>ROUND((G598+G599+D590)/D590,2)</f>
        <v>1.02</v>
      </c>
      <c r="F610" s="23"/>
      <c r="G610" s="12"/>
      <c r="H610" s="58"/>
    </row>
    <row r="611" spans="2:8" ht="23.25" x14ac:dyDescent="0.25">
      <c r="B611" s="4"/>
      <c r="C611" s="152"/>
      <c r="D611" s="116" t="s">
        <v>96</v>
      </c>
      <c r="E611" s="23">
        <f>ROUND((G600+D590)/D590,2)</f>
        <v>1</v>
      </c>
      <c r="F611" s="5"/>
      <c r="G611" s="12"/>
      <c r="H611" s="55"/>
    </row>
    <row r="612" spans="2:8" ht="23.25" x14ac:dyDescent="0.25">
      <c r="B612" s="4"/>
      <c r="C612" s="152"/>
      <c r="D612" s="24" t="s">
        <v>97</v>
      </c>
      <c r="E612" s="25">
        <f>ROUND((SUM(G601:G606)+D590)/D590,2)</f>
        <v>6.41</v>
      </c>
      <c r="F612" s="5"/>
      <c r="G612" s="12"/>
      <c r="H612" s="55"/>
    </row>
    <row r="613" spans="2:8" ht="25.5" x14ac:dyDescent="0.25">
      <c r="B613" s="4"/>
      <c r="C613" s="4"/>
      <c r="D613" s="26" t="s">
        <v>98</v>
      </c>
      <c r="E613" s="27">
        <f>SUM(E609:E612)-IF(D594="сплошная",3,2)</f>
        <v>6.48</v>
      </c>
      <c r="F613" s="28"/>
      <c r="G613" s="3"/>
      <c r="H613" s="55"/>
    </row>
    <row r="614" spans="2:8" ht="23.25" x14ac:dyDescent="0.25">
      <c r="B614" s="4"/>
      <c r="C614" s="4"/>
      <c r="D614" s="4"/>
      <c r="E614" s="29"/>
      <c r="F614" s="4"/>
      <c r="G614" s="3"/>
      <c r="H614" s="55"/>
    </row>
    <row r="615" spans="2:8" ht="25.5" x14ac:dyDescent="0.35">
      <c r="B615" s="13"/>
      <c r="C615" s="30" t="s">
        <v>99</v>
      </c>
      <c r="D615" s="153">
        <f>E613*D590</f>
        <v>88562.16</v>
      </c>
      <c r="E615" s="153"/>
      <c r="F615" s="4"/>
      <c r="G615" s="3"/>
      <c r="H615" s="55"/>
    </row>
    <row r="616" spans="2:8" ht="18.75" x14ac:dyDescent="0.3">
      <c r="B616" s="4"/>
      <c r="C616" s="31" t="s">
        <v>100</v>
      </c>
      <c r="D616" s="154">
        <f>D615/D589</f>
        <v>138.5949295774648</v>
      </c>
      <c r="E616" s="154"/>
      <c r="F616" s="4"/>
      <c r="G616" s="4"/>
      <c r="H616" s="59"/>
    </row>
    <row r="618" spans="2:8" ht="60.75" x14ac:dyDescent="0.8">
      <c r="B618" s="166" t="s">
        <v>206</v>
      </c>
      <c r="C618" s="166"/>
      <c r="D618" s="166"/>
      <c r="E618" s="166"/>
      <c r="F618" s="166"/>
      <c r="G618" s="166"/>
      <c r="H618" s="166"/>
    </row>
    <row r="619" spans="2:8" ht="18.75" x14ac:dyDescent="0.25">
      <c r="B619" s="167" t="s">
        <v>72</v>
      </c>
      <c r="C619" s="167"/>
      <c r="D619" s="167"/>
      <c r="E619" s="167"/>
      <c r="F619" s="167"/>
      <c r="G619" s="167"/>
      <c r="H619" s="55"/>
    </row>
    <row r="620" spans="2:8" ht="25.5" x14ac:dyDescent="0.25">
      <c r="B620" s="4"/>
      <c r="C620" s="14" t="s">
        <v>73</v>
      </c>
      <c r="D620" s="15"/>
      <c r="E620" s="4"/>
      <c r="F620" s="4"/>
      <c r="G620" s="3"/>
      <c r="H620" s="55"/>
    </row>
    <row r="621" spans="2:8" ht="19.5" x14ac:dyDescent="0.25">
      <c r="B621" s="5"/>
      <c r="C621" s="168" t="s">
        <v>74</v>
      </c>
      <c r="D621" s="171" t="s">
        <v>139</v>
      </c>
      <c r="E621" s="172"/>
      <c r="F621" s="172"/>
      <c r="G621" s="173"/>
      <c r="H621" s="56"/>
    </row>
    <row r="622" spans="2:8" ht="19.5" x14ac:dyDescent="0.25">
      <c r="B622" s="5"/>
      <c r="C622" s="169"/>
      <c r="D622" s="171" t="s">
        <v>144</v>
      </c>
      <c r="E622" s="172"/>
      <c r="F622" s="172"/>
      <c r="G622" s="173"/>
      <c r="H622" s="56"/>
    </row>
    <row r="623" spans="2:8" ht="19.5" x14ac:dyDescent="0.25">
      <c r="B623" s="5"/>
      <c r="C623" s="170"/>
      <c r="D623" s="171" t="s">
        <v>207</v>
      </c>
      <c r="E623" s="172"/>
      <c r="F623" s="172"/>
      <c r="G623" s="173"/>
      <c r="H623" s="56"/>
    </row>
    <row r="624" spans="2:8" ht="23.25" x14ac:dyDescent="0.25">
      <c r="B624" s="4"/>
      <c r="C624" s="16" t="s">
        <v>75</v>
      </c>
      <c r="D624" s="6">
        <v>2.7</v>
      </c>
      <c r="E624" s="17"/>
      <c r="F624" s="5"/>
      <c r="G624" s="3"/>
      <c r="H624" s="55"/>
    </row>
    <row r="625" spans="2:8" ht="22.5" x14ac:dyDescent="0.25">
      <c r="B625" s="4"/>
      <c r="C625" s="18" t="s">
        <v>76</v>
      </c>
      <c r="D625" s="7">
        <v>359</v>
      </c>
      <c r="E625" s="174" t="s">
        <v>77</v>
      </c>
      <c r="F625" s="175"/>
      <c r="G625" s="178">
        <f>D626/D625</f>
        <v>30.392757660167131</v>
      </c>
      <c r="H625" s="55"/>
    </row>
    <row r="626" spans="2:8" ht="22.5" x14ac:dyDescent="0.25">
      <c r="B626" s="4"/>
      <c r="C626" s="18" t="s">
        <v>78</v>
      </c>
      <c r="D626" s="7">
        <v>10911</v>
      </c>
      <c r="E626" s="176"/>
      <c r="F626" s="177"/>
      <c r="G626" s="179"/>
      <c r="H626" s="55"/>
    </row>
    <row r="627" spans="2:8" ht="23.25" x14ac:dyDescent="0.25">
      <c r="B627" s="4"/>
      <c r="C627" s="19"/>
      <c r="D627" s="8"/>
      <c r="E627" s="20"/>
      <c r="F627" s="4"/>
      <c r="G627" s="3"/>
      <c r="H627" s="55"/>
    </row>
    <row r="628" spans="2:8" ht="23.25" x14ac:dyDescent="0.25">
      <c r="B628" s="4"/>
      <c r="C628" s="49" t="s">
        <v>79</v>
      </c>
      <c r="D628" s="60" t="s">
        <v>208</v>
      </c>
      <c r="E628" s="4"/>
      <c r="F628" s="4"/>
      <c r="G628" s="3"/>
      <c r="H628" s="55"/>
    </row>
    <row r="629" spans="2:8" ht="23.25" x14ac:dyDescent="0.25">
      <c r="B629" s="4"/>
      <c r="C629" s="49" t="s">
        <v>80</v>
      </c>
      <c r="D629" s="60">
        <v>65</v>
      </c>
      <c r="E629" s="4"/>
      <c r="F629" s="4"/>
      <c r="G629" s="3"/>
      <c r="H629" s="55"/>
    </row>
    <row r="630" spans="2:8" ht="23.25" x14ac:dyDescent="0.25">
      <c r="B630" s="4"/>
      <c r="C630" s="49" t="s">
        <v>81</v>
      </c>
      <c r="D630" s="50" t="s">
        <v>82</v>
      </c>
      <c r="E630" s="4"/>
      <c r="F630" s="4"/>
      <c r="G630" s="3"/>
      <c r="H630" s="55"/>
    </row>
    <row r="631" spans="2:8" ht="24" thickBot="1" x14ac:dyDescent="0.3">
      <c r="B631" s="4"/>
      <c r="C631" s="4"/>
      <c r="D631" s="4"/>
      <c r="E631" s="4"/>
      <c r="F631" s="4"/>
      <c r="G631" s="3"/>
      <c r="H631" s="55"/>
    </row>
    <row r="632" spans="2:8" ht="48" thickBot="1" x14ac:dyDescent="0.3">
      <c r="B632" s="180" t="s">
        <v>28</v>
      </c>
      <c r="C632" s="181"/>
      <c r="D632" s="9" t="s">
        <v>83</v>
      </c>
      <c r="E632" s="182" t="s">
        <v>84</v>
      </c>
      <c r="F632" s="183"/>
      <c r="G632" s="10" t="s">
        <v>85</v>
      </c>
      <c r="H632" s="55"/>
    </row>
    <row r="633" spans="2:8" ht="24" thickBot="1" x14ac:dyDescent="0.3">
      <c r="B633" s="155" t="s">
        <v>86</v>
      </c>
      <c r="C633" s="156"/>
      <c r="D633" s="32">
        <v>197.93</v>
      </c>
      <c r="E633" s="51">
        <v>2.7</v>
      </c>
      <c r="F633" s="33" t="s">
        <v>27</v>
      </c>
      <c r="G633" s="34">
        <f t="shared" ref="G633:G640" si="17">D633*E633</f>
        <v>534.41100000000006</v>
      </c>
      <c r="H633" s="157"/>
    </row>
    <row r="634" spans="2:8" ht="23.25" x14ac:dyDescent="0.25">
      <c r="B634" s="158" t="s">
        <v>87</v>
      </c>
      <c r="C634" s="159"/>
      <c r="D634" s="35">
        <v>70.41</v>
      </c>
      <c r="E634" s="61">
        <v>0.8</v>
      </c>
      <c r="F634" s="36" t="s">
        <v>29</v>
      </c>
      <c r="G634" s="37">
        <f t="shared" si="17"/>
        <v>56.328000000000003</v>
      </c>
      <c r="H634" s="157"/>
    </row>
    <row r="635" spans="2:8" ht="24" thickBot="1" x14ac:dyDescent="0.3">
      <c r="B635" s="160" t="s">
        <v>88</v>
      </c>
      <c r="C635" s="161"/>
      <c r="D635" s="38">
        <v>222.31</v>
      </c>
      <c r="E635" s="62">
        <v>0.8</v>
      </c>
      <c r="F635" s="39" t="s">
        <v>29</v>
      </c>
      <c r="G635" s="40">
        <f t="shared" si="17"/>
        <v>177.84800000000001</v>
      </c>
      <c r="H635" s="157"/>
    </row>
    <row r="636" spans="2:8" ht="24" thickBot="1" x14ac:dyDescent="0.3">
      <c r="B636" s="162" t="s">
        <v>30</v>
      </c>
      <c r="C636" s="163"/>
      <c r="D636" s="41"/>
      <c r="E636" s="41"/>
      <c r="F636" s="42" t="s">
        <v>27</v>
      </c>
      <c r="G636" s="43">
        <f t="shared" si="17"/>
        <v>0</v>
      </c>
      <c r="H636" s="157"/>
    </row>
    <row r="637" spans="2:8" ht="23.25" x14ac:dyDescent="0.25">
      <c r="B637" s="158" t="s">
        <v>89</v>
      </c>
      <c r="C637" s="159"/>
      <c r="D637" s="35">
        <v>665.33</v>
      </c>
      <c r="E637" s="35">
        <v>54</v>
      </c>
      <c r="F637" s="36" t="s">
        <v>27</v>
      </c>
      <c r="G637" s="37">
        <f t="shared" si="17"/>
        <v>35927.82</v>
      </c>
      <c r="H637" s="157"/>
    </row>
    <row r="638" spans="2:8" ht="23.25" x14ac:dyDescent="0.25">
      <c r="B638" s="164" t="s">
        <v>90</v>
      </c>
      <c r="C638" s="165"/>
      <c r="D638" s="44"/>
      <c r="E638" s="44"/>
      <c r="F638" s="45" t="s">
        <v>27</v>
      </c>
      <c r="G638" s="46">
        <f t="shared" si="17"/>
        <v>0</v>
      </c>
      <c r="H638" s="157"/>
    </row>
    <row r="639" spans="2:8" ht="23.25" x14ac:dyDescent="0.25">
      <c r="B639" s="164" t="s">
        <v>31</v>
      </c>
      <c r="C639" s="165"/>
      <c r="D639" s="47">
        <v>2425.1</v>
      </c>
      <c r="E639" s="52">
        <v>2.7</v>
      </c>
      <c r="F639" s="45" t="s">
        <v>27</v>
      </c>
      <c r="G639" s="46">
        <f t="shared" si="17"/>
        <v>6547.77</v>
      </c>
      <c r="H639" s="157"/>
    </row>
    <row r="640" spans="2:8" ht="23.25" x14ac:dyDescent="0.25">
      <c r="B640" s="164" t="s">
        <v>91</v>
      </c>
      <c r="C640" s="165"/>
      <c r="D640" s="47">
        <v>1718.79</v>
      </c>
      <c r="E640" s="52">
        <v>2.7</v>
      </c>
      <c r="F640" s="45" t="s">
        <v>27</v>
      </c>
      <c r="G640" s="46">
        <f t="shared" si="17"/>
        <v>4640.7330000000002</v>
      </c>
      <c r="H640" s="157"/>
    </row>
    <row r="641" spans="2:8" ht="23.25" x14ac:dyDescent="0.25">
      <c r="B641" s="164" t="s">
        <v>33</v>
      </c>
      <c r="C641" s="165"/>
      <c r="D641" s="47">
        <v>473.91</v>
      </c>
      <c r="E641" s="52">
        <v>2.7</v>
      </c>
      <c r="F641" s="45" t="s">
        <v>27</v>
      </c>
      <c r="G641" s="46">
        <f>D641*E641</f>
        <v>1279.5570000000002</v>
      </c>
      <c r="H641" s="157"/>
    </row>
    <row r="642" spans="2:8" ht="24" thickBot="1" x14ac:dyDescent="0.3">
      <c r="B642" s="160" t="s">
        <v>32</v>
      </c>
      <c r="C642" s="161"/>
      <c r="D642" s="38">
        <v>320.5</v>
      </c>
      <c r="E642" s="38">
        <v>57</v>
      </c>
      <c r="F642" s="39" t="s">
        <v>27</v>
      </c>
      <c r="G642" s="48">
        <f>D642*E642</f>
        <v>18268.5</v>
      </c>
      <c r="H642" s="157"/>
    </row>
    <row r="643" spans="2:8" ht="23.25" x14ac:dyDescent="0.25">
      <c r="B643" s="4"/>
      <c r="C643" s="21"/>
      <c r="D643" s="21"/>
      <c r="E643" s="11"/>
      <c r="F643" s="11"/>
      <c r="G643" s="3"/>
      <c r="H643" s="57"/>
    </row>
    <row r="644" spans="2:8" ht="25.5" x14ac:dyDescent="0.25">
      <c r="B644" s="4"/>
      <c r="C644" s="14" t="s">
        <v>92</v>
      </c>
      <c r="D644" s="15"/>
      <c r="E644" s="4"/>
      <c r="F644" s="4"/>
      <c r="G644" s="3"/>
      <c r="H644" s="55"/>
    </row>
    <row r="645" spans="2:8" ht="18.75" x14ac:dyDescent="0.25">
      <c r="B645" s="4"/>
      <c r="C645" s="152" t="s">
        <v>93</v>
      </c>
      <c r="D645" s="126" t="s">
        <v>94</v>
      </c>
      <c r="E645" s="23">
        <f>ROUND((G633+D626)/D626,2)</f>
        <v>1.05</v>
      </c>
      <c r="F645" s="23"/>
      <c r="G645" s="5"/>
      <c r="H645" s="55"/>
    </row>
    <row r="646" spans="2:8" ht="23.25" x14ac:dyDescent="0.25">
      <c r="B646" s="4"/>
      <c r="C646" s="152"/>
      <c r="D646" s="126" t="s">
        <v>95</v>
      </c>
      <c r="E646" s="23">
        <f>ROUND((G634+G635+D626)/D626,2)</f>
        <v>1.02</v>
      </c>
      <c r="F646" s="23"/>
      <c r="G646" s="12"/>
      <c r="H646" s="58"/>
    </row>
    <row r="647" spans="2:8" ht="23.25" x14ac:dyDescent="0.25">
      <c r="B647" s="4"/>
      <c r="C647" s="152"/>
      <c r="D647" s="126" t="s">
        <v>96</v>
      </c>
      <c r="E647" s="23">
        <f>ROUND((G636+D626)/D626,2)</f>
        <v>1</v>
      </c>
      <c r="F647" s="5"/>
      <c r="G647" s="12"/>
      <c r="H647" s="55"/>
    </row>
    <row r="648" spans="2:8" ht="23.25" x14ac:dyDescent="0.25">
      <c r="B648" s="4"/>
      <c r="C648" s="152"/>
      <c r="D648" s="24" t="s">
        <v>97</v>
      </c>
      <c r="E648" s="25">
        <f>ROUND((SUM(G637:G642)+D626)/D626,2)</f>
        <v>7.11</v>
      </c>
      <c r="F648" s="5"/>
      <c r="G648" s="12"/>
      <c r="H648" s="55"/>
    </row>
    <row r="649" spans="2:8" ht="25.5" x14ac:dyDescent="0.25">
      <c r="B649" s="4"/>
      <c r="C649" s="4"/>
      <c r="D649" s="26" t="s">
        <v>98</v>
      </c>
      <c r="E649" s="27">
        <f>SUM(E645:E648)-IF(D630="сплошная",3,2)</f>
        <v>7.18</v>
      </c>
      <c r="F649" s="28"/>
      <c r="G649" s="3"/>
      <c r="H649" s="55"/>
    </row>
    <row r="650" spans="2:8" ht="23.25" x14ac:dyDescent="0.25">
      <c r="B650" s="4"/>
      <c r="C650" s="4"/>
      <c r="D650" s="4"/>
      <c r="E650" s="29"/>
      <c r="F650" s="4"/>
      <c r="G650" s="3"/>
      <c r="H650" s="55"/>
    </row>
    <row r="651" spans="2:8" ht="25.5" x14ac:dyDescent="0.35">
      <c r="B651" s="13"/>
      <c r="C651" s="30" t="s">
        <v>99</v>
      </c>
      <c r="D651" s="153">
        <f>E649*D626</f>
        <v>78340.98</v>
      </c>
      <c r="E651" s="153"/>
      <c r="F651" s="4"/>
      <c r="G651" s="3"/>
      <c r="H651" s="55"/>
    </row>
    <row r="652" spans="2:8" ht="18.75" x14ac:dyDescent="0.3">
      <c r="B652" s="4"/>
      <c r="C652" s="31" t="s">
        <v>100</v>
      </c>
      <c r="D652" s="154">
        <f>D651/D625</f>
        <v>218.22</v>
      </c>
      <c r="E652" s="154"/>
      <c r="F652" s="4"/>
      <c r="G652" s="4"/>
      <c r="H652" s="59"/>
    </row>
  </sheetData>
  <sheetProtection selectLockedCells="1"/>
  <mergeCells count="432">
    <mergeCell ref="G46:G47"/>
    <mergeCell ref="B53:C53"/>
    <mergeCell ref="E53:F53"/>
    <mergeCell ref="B54:C54"/>
    <mergeCell ref="B39:H39"/>
    <mergeCell ref="B40:G40"/>
    <mergeCell ref="C42:C44"/>
    <mergeCell ref="D42:G42"/>
    <mergeCell ref="D43:G43"/>
    <mergeCell ref="D44:G44"/>
    <mergeCell ref="H54:H63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D35:E35"/>
    <mergeCell ref="D36:E36"/>
    <mergeCell ref="B22:C22"/>
    <mergeCell ref="B23:C23"/>
    <mergeCell ref="B24:C24"/>
    <mergeCell ref="B25:C25"/>
    <mergeCell ref="B26:C26"/>
    <mergeCell ref="C29:C32"/>
    <mergeCell ref="E46:F47"/>
    <mergeCell ref="B2:H2"/>
    <mergeCell ref="B3:G3"/>
    <mergeCell ref="C5:C7"/>
    <mergeCell ref="D5:G5"/>
    <mergeCell ref="D6:G6"/>
    <mergeCell ref="D7:G7"/>
    <mergeCell ref="H17:H26"/>
    <mergeCell ref="B18:C18"/>
    <mergeCell ref="B19:C19"/>
    <mergeCell ref="B20:C20"/>
    <mergeCell ref="B21:C21"/>
    <mergeCell ref="E9:F10"/>
    <mergeCell ref="G9:G10"/>
    <mergeCell ref="B16:C16"/>
    <mergeCell ref="E16:F16"/>
    <mergeCell ref="B17:C17"/>
    <mergeCell ref="C79:C81"/>
    <mergeCell ref="D79:G79"/>
    <mergeCell ref="D80:G80"/>
    <mergeCell ref="D81:G81"/>
    <mergeCell ref="E83:F84"/>
    <mergeCell ref="G83:G84"/>
    <mergeCell ref="C66:C69"/>
    <mergeCell ref="D72:E72"/>
    <mergeCell ref="D73:E73"/>
    <mergeCell ref="B76:H76"/>
    <mergeCell ref="B77:G77"/>
    <mergeCell ref="B90:C90"/>
    <mergeCell ref="E90:F90"/>
    <mergeCell ref="B91:C91"/>
    <mergeCell ref="H91:H100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C116:C118"/>
    <mergeCell ref="D116:G116"/>
    <mergeCell ref="D117:G117"/>
    <mergeCell ref="D118:G118"/>
    <mergeCell ref="E120:F121"/>
    <mergeCell ref="G120:G121"/>
    <mergeCell ref="C103:C106"/>
    <mergeCell ref="D109:E109"/>
    <mergeCell ref="D110:E110"/>
    <mergeCell ref="B113:H113"/>
    <mergeCell ref="B114:G114"/>
    <mergeCell ref="B127:C127"/>
    <mergeCell ref="E127:F127"/>
    <mergeCell ref="B128:C128"/>
    <mergeCell ref="H128:H137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C153:C155"/>
    <mergeCell ref="D153:G153"/>
    <mergeCell ref="D154:G154"/>
    <mergeCell ref="D155:G155"/>
    <mergeCell ref="E157:F158"/>
    <mergeCell ref="G157:G158"/>
    <mergeCell ref="C140:C143"/>
    <mergeCell ref="D146:E146"/>
    <mergeCell ref="D147:E147"/>
    <mergeCell ref="B150:H150"/>
    <mergeCell ref="B151:G151"/>
    <mergeCell ref="C177:C180"/>
    <mergeCell ref="D183:E183"/>
    <mergeCell ref="D184:E184"/>
    <mergeCell ref="B164:C164"/>
    <mergeCell ref="E164:F164"/>
    <mergeCell ref="B165:C165"/>
    <mergeCell ref="H165:H174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B186:H186"/>
    <mergeCell ref="B187:G187"/>
    <mergeCell ref="C189:C191"/>
    <mergeCell ref="D189:G189"/>
    <mergeCell ref="D190:G190"/>
    <mergeCell ref="D191:G191"/>
    <mergeCell ref="E193:F194"/>
    <mergeCell ref="G193:G194"/>
    <mergeCell ref="B200:C200"/>
    <mergeCell ref="E200:F200"/>
    <mergeCell ref="B201:C201"/>
    <mergeCell ref="H201:H210"/>
    <mergeCell ref="B202:C202"/>
    <mergeCell ref="B203:C203"/>
    <mergeCell ref="B204:C204"/>
    <mergeCell ref="B205:C205"/>
    <mergeCell ref="B206:C206"/>
    <mergeCell ref="B207:C207"/>
    <mergeCell ref="B208:C208"/>
    <mergeCell ref="B209:C209"/>
    <mergeCell ref="B210:C210"/>
    <mergeCell ref="C213:C216"/>
    <mergeCell ref="D219:E219"/>
    <mergeCell ref="D220:E220"/>
    <mergeCell ref="B222:H222"/>
    <mergeCell ref="B223:G223"/>
    <mergeCell ref="C225:C227"/>
    <mergeCell ref="D225:G225"/>
    <mergeCell ref="D226:G226"/>
    <mergeCell ref="D227:G227"/>
    <mergeCell ref="E229:F230"/>
    <mergeCell ref="G229:G230"/>
    <mergeCell ref="B236:C236"/>
    <mergeCell ref="E236:F236"/>
    <mergeCell ref="B237:C237"/>
    <mergeCell ref="H237:H246"/>
    <mergeCell ref="B238:C238"/>
    <mergeCell ref="B239:C239"/>
    <mergeCell ref="B240:C240"/>
    <mergeCell ref="B241:C241"/>
    <mergeCell ref="B242:C242"/>
    <mergeCell ref="B243:C243"/>
    <mergeCell ref="B244:C244"/>
    <mergeCell ref="B245:C245"/>
    <mergeCell ref="B246:C246"/>
    <mergeCell ref="B258:H258"/>
    <mergeCell ref="B259:G259"/>
    <mergeCell ref="C261:C263"/>
    <mergeCell ref="D261:G261"/>
    <mergeCell ref="D262:G262"/>
    <mergeCell ref="D263:G263"/>
    <mergeCell ref="C249:C252"/>
    <mergeCell ref="D255:E255"/>
    <mergeCell ref="D256:E256"/>
    <mergeCell ref="E265:F266"/>
    <mergeCell ref="G265:G266"/>
    <mergeCell ref="B272:C272"/>
    <mergeCell ref="E272:F272"/>
    <mergeCell ref="B273:C273"/>
    <mergeCell ref="H273:H282"/>
    <mergeCell ref="B274:C274"/>
    <mergeCell ref="B275:C275"/>
    <mergeCell ref="B276:C276"/>
    <mergeCell ref="B277:C277"/>
    <mergeCell ref="B278:C278"/>
    <mergeCell ref="B279:C279"/>
    <mergeCell ref="B280:C280"/>
    <mergeCell ref="B281:C281"/>
    <mergeCell ref="B282:C282"/>
    <mergeCell ref="C285:C288"/>
    <mergeCell ref="D291:E291"/>
    <mergeCell ref="D292:E292"/>
    <mergeCell ref="B294:H294"/>
    <mergeCell ref="B295:G295"/>
    <mergeCell ref="C297:C299"/>
    <mergeCell ref="D297:G297"/>
    <mergeCell ref="D298:G298"/>
    <mergeCell ref="D299:G299"/>
    <mergeCell ref="E301:F302"/>
    <mergeCell ref="G301:G302"/>
    <mergeCell ref="B308:C308"/>
    <mergeCell ref="E308:F308"/>
    <mergeCell ref="B309:C309"/>
    <mergeCell ref="H309:H318"/>
    <mergeCell ref="B310:C310"/>
    <mergeCell ref="B311:C311"/>
    <mergeCell ref="B312:C312"/>
    <mergeCell ref="B313:C313"/>
    <mergeCell ref="B314:C314"/>
    <mergeCell ref="B315:C315"/>
    <mergeCell ref="B316:C316"/>
    <mergeCell ref="B317:C317"/>
    <mergeCell ref="B318:C318"/>
    <mergeCell ref="C321:C324"/>
    <mergeCell ref="D327:E327"/>
    <mergeCell ref="D328:E328"/>
    <mergeCell ref="B330:H330"/>
    <mergeCell ref="B331:G331"/>
    <mergeCell ref="C333:C335"/>
    <mergeCell ref="D333:G333"/>
    <mergeCell ref="D334:G334"/>
    <mergeCell ref="D335:G335"/>
    <mergeCell ref="E337:F338"/>
    <mergeCell ref="G337:G338"/>
    <mergeCell ref="B344:C344"/>
    <mergeCell ref="E344:F344"/>
    <mergeCell ref="B345:C345"/>
    <mergeCell ref="H345:H354"/>
    <mergeCell ref="B346:C346"/>
    <mergeCell ref="B347:C347"/>
    <mergeCell ref="B348:C348"/>
    <mergeCell ref="B349:C349"/>
    <mergeCell ref="B350:C350"/>
    <mergeCell ref="B351:C351"/>
    <mergeCell ref="B352:C352"/>
    <mergeCell ref="B353:C353"/>
    <mergeCell ref="B354:C354"/>
    <mergeCell ref="C357:C360"/>
    <mergeCell ref="D363:E363"/>
    <mergeCell ref="D364:E364"/>
    <mergeCell ref="B366:H366"/>
    <mergeCell ref="B367:G367"/>
    <mergeCell ref="C369:C371"/>
    <mergeCell ref="D369:G369"/>
    <mergeCell ref="D370:G370"/>
    <mergeCell ref="D371:G371"/>
    <mergeCell ref="E373:F374"/>
    <mergeCell ref="G373:G374"/>
    <mergeCell ref="B380:C380"/>
    <mergeCell ref="E380:F380"/>
    <mergeCell ref="B381:C381"/>
    <mergeCell ref="H381:H390"/>
    <mergeCell ref="B382:C382"/>
    <mergeCell ref="B383:C383"/>
    <mergeCell ref="B384:C384"/>
    <mergeCell ref="B385:C385"/>
    <mergeCell ref="B386:C386"/>
    <mergeCell ref="B387:C387"/>
    <mergeCell ref="B388:C388"/>
    <mergeCell ref="B389:C389"/>
    <mergeCell ref="B390:C390"/>
    <mergeCell ref="C393:C396"/>
    <mergeCell ref="D399:E399"/>
    <mergeCell ref="D400:E400"/>
    <mergeCell ref="B402:H402"/>
    <mergeCell ref="B403:G403"/>
    <mergeCell ref="C405:C407"/>
    <mergeCell ref="D405:G405"/>
    <mergeCell ref="D406:G406"/>
    <mergeCell ref="D407:G407"/>
    <mergeCell ref="E409:F410"/>
    <mergeCell ref="G409:G410"/>
    <mergeCell ref="B416:C416"/>
    <mergeCell ref="E416:F416"/>
    <mergeCell ref="B417:C417"/>
    <mergeCell ref="H417:H426"/>
    <mergeCell ref="B418:C418"/>
    <mergeCell ref="B419:C419"/>
    <mergeCell ref="B420:C420"/>
    <mergeCell ref="B421:C421"/>
    <mergeCell ref="B422:C422"/>
    <mergeCell ref="B423:C423"/>
    <mergeCell ref="B424:C424"/>
    <mergeCell ref="B425:C425"/>
    <mergeCell ref="B426:C426"/>
    <mergeCell ref="C429:C432"/>
    <mergeCell ref="D435:E435"/>
    <mergeCell ref="D436:E436"/>
    <mergeCell ref="B438:H438"/>
    <mergeCell ref="B439:G439"/>
    <mergeCell ref="C441:C443"/>
    <mergeCell ref="D441:G441"/>
    <mergeCell ref="D442:G442"/>
    <mergeCell ref="D443:G443"/>
    <mergeCell ref="E445:F446"/>
    <mergeCell ref="G445:G446"/>
    <mergeCell ref="B452:C452"/>
    <mergeCell ref="E452:F452"/>
    <mergeCell ref="B453:C453"/>
    <mergeCell ref="H453:H462"/>
    <mergeCell ref="B454:C454"/>
    <mergeCell ref="B455:C455"/>
    <mergeCell ref="B456:C456"/>
    <mergeCell ref="B457:C457"/>
    <mergeCell ref="B458:C458"/>
    <mergeCell ref="B459:C459"/>
    <mergeCell ref="B460:C460"/>
    <mergeCell ref="B461:C461"/>
    <mergeCell ref="B462:C462"/>
    <mergeCell ref="C465:C468"/>
    <mergeCell ref="D471:E471"/>
    <mergeCell ref="D472:E472"/>
    <mergeCell ref="B474:H474"/>
    <mergeCell ref="B475:G475"/>
    <mergeCell ref="C477:C479"/>
    <mergeCell ref="D477:G477"/>
    <mergeCell ref="D478:G478"/>
    <mergeCell ref="D479:G479"/>
    <mergeCell ref="E481:F482"/>
    <mergeCell ref="G481:G482"/>
    <mergeCell ref="B488:C488"/>
    <mergeCell ref="E488:F488"/>
    <mergeCell ref="B489:C489"/>
    <mergeCell ref="H489:H498"/>
    <mergeCell ref="B490:C490"/>
    <mergeCell ref="B491:C491"/>
    <mergeCell ref="B492:C492"/>
    <mergeCell ref="B493:C493"/>
    <mergeCell ref="B494:C494"/>
    <mergeCell ref="B495:C495"/>
    <mergeCell ref="B496:C496"/>
    <mergeCell ref="B497:C497"/>
    <mergeCell ref="B498:C498"/>
    <mergeCell ref="C501:C504"/>
    <mergeCell ref="D507:E507"/>
    <mergeCell ref="D508:E508"/>
    <mergeCell ref="B510:H510"/>
    <mergeCell ref="B511:G511"/>
    <mergeCell ref="C513:C515"/>
    <mergeCell ref="D513:G513"/>
    <mergeCell ref="D514:G514"/>
    <mergeCell ref="D515:G515"/>
    <mergeCell ref="E517:F518"/>
    <mergeCell ref="G517:G518"/>
    <mergeCell ref="B524:C524"/>
    <mergeCell ref="E524:F524"/>
    <mergeCell ref="B525:C525"/>
    <mergeCell ref="H525:H534"/>
    <mergeCell ref="B526:C526"/>
    <mergeCell ref="B527:C527"/>
    <mergeCell ref="B528:C528"/>
    <mergeCell ref="B529:C529"/>
    <mergeCell ref="B530:C530"/>
    <mergeCell ref="B531:C531"/>
    <mergeCell ref="B532:C532"/>
    <mergeCell ref="B533:C533"/>
    <mergeCell ref="B534:C534"/>
    <mergeCell ref="C537:C540"/>
    <mergeCell ref="D543:E543"/>
    <mergeCell ref="D544:E544"/>
    <mergeCell ref="B546:H546"/>
    <mergeCell ref="B547:G547"/>
    <mergeCell ref="C549:C551"/>
    <mergeCell ref="D549:G549"/>
    <mergeCell ref="D550:G550"/>
    <mergeCell ref="D551:G551"/>
    <mergeCell ref="E553:F554"/>
    <mergeCell ref="G553:G554"/>
    <mergeCell ref="B560:C560"/>
    <mergeCell ref="E560:F560"/>
    <mergeCell ref="B561:C561"/>
    <mergeCell ref="H561:H570"/>
    <mergeCell ref="B562:C562"/>
    <mergeCell ref="B563:C563"/>
    <mergeCell ref="B564:C564"/>
    <mergeCell ref="B565:C565"/>
    <mergeCell ref="B566:C566"/>
    <mergeCell ref="B567:C567"/>
    <mergeCell ref="B568:C568"/>
    <mergeCell ref="B569:C569"/>
    <mergeCell ref="B570:C570"/>
    <mergeCell ref="C573:C576"/>
    <mergeCell ref="D579:E579"/>
    <mergeCell ref="D580:E580"/>
    <mergeCell ref="B582:H582"/>
    <mergeCell ref="B583:G583"/>
    <mergeCell ref="C585:C587"/>
    <mergeCell ref="D585:G585"/>
    <mergeCell ref="D586:G586"/>
    <mergeCell ref="D587:G587"/>
    <mergeCell ref="C609:C612"/>
    <mergeCell ref="D615:E615"/>
    <mergeCell ref="D616:E616"/>
    <mergeCell ref="E589:F590"/>
    <mergeCell ref="G589:G590"/>
    <mergeCell ref="B596:C596"/>
    <mergeCell ref="E596:F596"/>
    <mergeCell ref="B597:C597"/>
    <mergeCell ref="H597:H606"/>
    <mergeCell ref="B598:C598"/>
    <mergeCell ref="B599:C599"/>
    <mergeCell ref="B600:C600"/>
    <mergeCell ref="B601:C601"/>
    <mergeCell ref="B602:C602"/>
    <mergeCell ref="B603:C603"/>
    <mergeCell ref="B604:C604"/>
    <mergeCell ref="B605:C605"/>
    <mergeCell ref="B606:C606"/>
    <mergeCell ref="B618:H618"/>
    <mergeCell ref="B619:G619"/>
    <mergeCell ref="C621:C623"/>
    <mergeCell ref="D621:G621"/>
    <mergeCell ref="D622:G622"/>
    <mergeCell ref="D623:G623"/>
    <mergeCell ref="E625:F626"/>
    <mergeCell ref="G625:G626"/>
    <mergeCell ref="B632:C632"/>
    <mergeCell ref="E632:F632"/>
    <mergeCell ref="C645:C648"/>
    <mergeCell ref="D651:E651"/>
    <mergeCell ref="D652:E652"/>
    <mergeCell ref="B633:C633"/>
    <mergeCell ref="H633:H642"/>
    <mergeCell ref="B634:C634"/>
    <mergeCell ref="B635:C635"/>
    <mergeCell ref="B636:C636"/>
    <mergeCell ref="B637:C637"/>
    <mergeCell ref="B638:C638"/>
    <mergeCell ref="B639:C639"/>
    <mergeCell ref="B640:C640"/>
    <mergeCell ref="B641:C641"/>
    <mergeCell ref="B642:C642"/>
  </mergeCells>
  <dataValidations count="1">
    <dataValidation type="list" allowBlank="1" showInputMessage="1" showErrorMessage="1" sqref="D14 D51 D88 D125 D162 D198 D234 D270 D306 D342 D378 D414 D450 D486 D522 D558 D594 D630">
      <formula1>д1</formula1>
    </dataValidation>
  </dataValidations>
  <pageMargins left="0" right="0.70866141732283472" top="0" bottom="0" header="0.31496062992125984" footer="0.31496062992125984"/>
  <pageSetup paperSize="9" scale="54" orientation="landscape" r:id="rId1"/>
  <rowBreaks count="17" manualBreakCount="17">
    <brk id="38" min="1" max="7" man="1"/>
    <brk id="75" min="1" max="7" man="1"/>
    <brk id="112" min="1" max="7" man="1"/>
    <brk id="149" min="1" max="7" man="1"/>
    <brk id="185" min="1" max="7" man="1"/>
    <brk id="221" min="1" max="7" man="1"/>
    <brk id="257" min="1" max="7" man="1"/>
    <brk id="293" min="1" max="7" man="1"/>
    <brk id="329" min="1" max="7" man="1"/>
    <brk id="365" min="1" max="7" man="1"/>
    <brk id="401" min="1" max="7" man="1"/>
    <brk id="437" min="1" max="7" man="1"/>
    <brk id="473" min="1" max="7" man="1"/>
    <brk id="509" min="1" max="7" man="1"/>
    <brk id="545" min="1" max="7" man="1"/>
    <brk id="581" min="1" max="7" man="1"/>
    <brk id="617" min="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34"/>
  <sheetViews>
    <sheetView view="pageBreakPreview" topLeftCell="A82" zoomScale="130" zoomScaleNormal="70" zoomScaleSheetLayoutView="130" workbookViewId="0">
      <selection activeCell="S101" sqref="S101"/>
    </sheetView>
  </sheetViews>
  <sheetFormatPr defaultRowHeight="12.75" x14ac:dyDescent="0.2"/>
  <cols>
    <col min="1" max="1" width="4.28515625" customWidth="1"/>
    <col min="2" max="2" width="4.7109375" style="77" customWidth="1"/>
    <col min="3" max="3" width="19.140625" style="78" customWidth="1"/>
    <col min="4" max="4" width="8.7109375" style="77" customWidth="1"/>
    <col min="5" max="6" width="7.85546875" style="77" customWidth="1"/>
    <col min="7" max="7" width="8.5703125" style="78" customWidth="1"/>
    <col min="8" max="8" width="16.7109375" style="77" customWidth="1"/>
    <col min="9" max="9" width="7.5703125" style="78" customWidth="1"/>
    <col min="10" max="10" width="12.42578125" style="78" customWidth="1"/>
    <col min="11" max="11" width="13.28515625" style="79" customWidth="1"/>
    <col min="12" max="12" width="10.5703125" style="79" customWidth="1"/>
    <col min="13" max="13" width="11" style="79" customWidth="1"/>
    <col min="14" max="14" width="10.5703125" style="79" customWidth="1"/>
    <col min="15" max="15" width="11" style="79" customWidth="1"/>
    <col min="16" max="16" width="8.7109375" style="79" customWidth="1"/>
    <col min="17" max="17" width="9.42578125" style="79" customWidth="1"/>
    <col min="18" max="18" width="11.42578125" style="79" customWidth="1"/>
    <col min="19" max="19" width="12.42578125" style="79" customWidth="1"/>
    <col min="20" max="20" width="23.140625" style="79" customWidth="1"/>
    <col min="21" max="21" width="35.28515625" hidden="1" customWidth="1"/>
    <col min="22" max="22" width="9.140625" style="1" hidden="1" customWidth="1"/>
    <col min="23" max="23" width="12.7109375" style="1" hidden="1" customWidth="1"/>
    <col min="24" max="24" width="9.140625" style="1" hidden="1" customWidth="1"/>
  </cols>
  <sheetData>
    <row r="1" spans="2:24" x14ac:dyDescent="0.2">
      <c r="B1" s="63"/>
      <c r="C1" s="63"/>
      <c r="D1" s="63"/>
      <c r="E1" s="63"/>
      <c r="F1" s="63"/>
      <c r="G1" s="63"/>
      <c r="H1" s="63"/>
      <c r="I1" s="63"/>
      <c r="J1" s="63"/>
      <c r="K1" s="64"/>
      <c r="L1" s="64"/>
      <c r="M1" s="64"/>
      <c r="N1" s="64"/>
      <c r="O1" s="64"/>
      <c r="P1" s="64"/>
      <c r="Q1" s="64"/>
      <c r="R1" s="65"/>
      <c r="S1" s="65"/>
      <c r="T1" s="65"/>
    </row>
    <row r="2" spans="2:24" x14ac:dyDescent="0.2">
      <c r="B2" s="189" t="s">
        <v>111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</row>
    <row r="3" spans="2:24" x14ac:dyDescent="0.2">
      <c r="B3" s="189" t="s">
        <v>211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</row>
    <row r="5" spans="2:24" ht="33" customHeight="1" x14ac:dyDescent="0.2">
      <c r="B5" s="190" t="s">
        <v>0</v>
      </c>
      <c r="C5" s="192" t="s">
        <v>1</v>
      </c>
      <c r="D5" s="190" t="s">
        <v>2</v>
      </c>
      <c r="E5" s="190" t="s">
        <v>3</v>
      </c>
      <c r="F5" s="190" t="s">
        <v>4</v>
      </c>
      <c r="G5" s="192" t="s">
        <v>5</v>
      </c>
      <c r="H5" s="190" t="s">
        <v>6</v>
      </c>
      <c r="I5" s="192" t="s">
        <v>7</v>
      </c>
      <c r="J5" s="192" t="s">
        <v>8</v>
      </c>
      <c r="K5" s="188" t="s">
        <v>9</v>
      </c>
      <c r="L5" s="188"/>
      <c r="M5" s="188"/>
      <c r="N5" s="188"/>
      <c r="O5" s="194" t="s">
        <v>10</v>
      </c>
      <c r="P5" s="194" t="s">
        <v>16</v>
      </c>
      <c r="Q5" s="194" t="s">
        <v>11</v>
      </c>
      <c r="R5" s="188" t="s">
        <v>109</v>
      </c>
      <c r="S5" s="188" t="s">
        <v>108</v>
      </c>
      <c r="T5" s="188" t="s">
        <v>110</v>
      </c>
    </row>
    <row r="6" spans="2:24" ht="24" customHeight="1" x14ac:dyDescent="0.2">
      <c r="B6" s="191"/>
      <c r="C6" s="193"/>
      <c r="D6" s="191"/>
      <c r="E6" s="191"/>
      <c r="F6" s="191"/>
      <c r="G6" s="193"/>
      <c r="H6" s="191"/>
      <c r="I6" s="193"/>
      <c r="J6" s="193"/>
      <c r="K6" s="66" t="s">
        <v>12</v>
      </c>
      <c r="L6" s="66" t="s">
        <v>13</v>
      </c>
      <c r="M6" s="66" t="s">
        <v>14</v>
      </c>
      <c r="N6" s="66" t="s">
        <v>15</v>
      </c>
      <c r="O6" s="195"/>
      <c r="P6" s="195"/>
      <c r="Q6" s="195"/>
      <c r="R6" s="188"/>
      <c r="S6" s="188"/>
      <c r="T6" s="188"/>
    </row>
    <row r="7" spans="2:24" ht="16.149999999999999" customHeight="1" x14ac:dyDescent="0.2">
      <c r="B7" s="67">
        <v>1</v>
      </c>
      <c r="C7" s="68" t="s">
        <v>136</v>
      </c>
      <c r="D7" s="67">
        <v>30</v>
      </c>
      <c r="E7" s="67">
        <v>2</v>
      </c>
      <c r="F7" s="67">
        <v>1</v>
      </c>
      <c r="G7" s="68">
        <v>2.2999999999999998</v>
      </c>
      <c r="H7" s="67" t="s">
        <v>23</v>
      </c>
      <c r="I7" s="68" t="s">
        <v>21</v>
      </c>
      <c r="J7" s="68" t="s">
        <v>17</v>
      </c>
      <c r="K7" s="69">
        <v>56.92</v>
      </c>
      <c r="L7" s="69">
        <v>109.69</v>
      </c>
      <c r="M7" s="69">
        <v>11.09</v>
      </c>
      <c r="N7" s="69">
        <f>SUBTOTAL(9,K7:M7)</f>
        <v>177.70000000000002</v>
      </c>
      <c r="O7" s="69">
        <v>291.76</v>
      </c>
      <c r="P7" s="69"/>
      <c r="Q7" s="69">
        <f>SUM(N7:P7)</f>
        <v>469.46000000000004</v>
      </c>
      <c r="R7" s="68">
        <v>17817.900000000001</v>
      </c>
      <c r="S7" s="69"/>
      <c r="T7" s="69"/>
      <c r="U7" t="s">
        <v>113</v>
      </c>
      <c r="V7" s="1">
        <f ca="1">OFFSET(ЛОТЫ!$E$28,5,0,1,1)</f>
        <v>3.5500000000000007</v>
      </c>
    </row>
    <row r="8" spans="2:24" ht="16.149999999999999" customHeight="1" x14ac:dyDescent="0.2">
      <c r="B8" s="67"/>
      <c r="C8" s="68"/>
      <c r="D8" s="67"/>
      <c r="E8" s="67"/>
      <c r="F8" s="67"/>
      <c r="G8" s="68"/>
      <c r="H8" s="67" t="s">
        <v>153</v>
      </c>
      <c r="I8" s="68"/>
      <c r="J8" s="68" t="s">
        <v>19</v>
      </c>
      <c r="K8" s="69">
        <v>9.73</v>
      </c>
      <c r="L8" s="69">
        <v>14.52</v>
      </c>
      <c r="M8" s="69"/>
      <c r="N8" s="69">
        <f>SUBTOTAL(9,K8:M8)</f>
        <v>24.25</v>
      </c>
      <c r="O8" s="69">
        <v>39.700000000000003</v>
      </c>
      <c r="P8" s="69"/>
      <c r="Q8" s="69">
        <f>SUM(N8:P8)</f>
        <v>63.95</v>
      </c>
      <c r="R8" s="68">
        <v>1433.4</v>
      </c>
      <c r="S8" s="69"/>
      <c r="T8" s="70"/>
    </row>
    <row r="9" spans="2:24" ht="16.149999999999999" customHeight="1" x14ac:dyDescent="0.2">
      <c r="B9" s="67" t="s">
        <v>25</v>
      </c>
      <c r="C9" s="68"/>
      <c r="D9" s="67"/>
      <c r="E9" s="67"/>
      <c r="F9" s="67"/>
      <c r="G9" s="68"/>
      <c r="H9" s="67">
        <v>65</v>
      </c>
      <c r="I9" s="68"/>
      <c r="J9" s="68" t="s">
        <v>18</v>
      </c>
      <c r="K9" s="69">
        <v>0.19</v>
      </c>
      <c r="L9" s="69">
        <v>0.28999999999999998</v>
      </c>
      <c r="M9" s="69">
        <f>INDEX(РАСЧЕТ!$B$22:$N$53,MATCH(J9,РАСЧЕТ!$H$22:$H$53,0),10)</f>
        <v>0</v>
      </c>
      <c r="N9" s="69">
        <f t="shared" ref="N9" si="0">SUBTOTAL(9,K9:M9)</f>
        <v>0.48</v>
      </c>
      <c r="O9" s="69">
        <f>INDEX(РАСЧЕТ!$B$22:$N$53,MATCH(J9,РАСЧЕТ!$H$22:$H$53,0),12)</f>
        <v>1.45</v>
      </c>
      <c r="P9" s="69"/>
      <c r="Q9" s="69">
        <f t="shared" ref="Q9" si="1">SUM(N9:P9)</f>
        <v>1.93</v>
      </c>
      <c r="R9" s="68">
        <v>9.6999999999999993</v>
      </c>
      <c r="S9" s="69"/>
      <c r="T9" s="69"/>
      <c r="U9" t="s">
        <v>115</v>
      </c>
      <c r="V9" s="1">
        <f ca="1">OFFSET(ЛОТЫ!$E$28,5,0,1,1)</f>
        <v>3.5500000000000007</v>
      </c>
    </row>
    <row r="10" spans="2:24" ht="25.5" customHeight="1" x14ac:dyDescent="0.2">
      <c r="B10" s="67" t="s">
        <v>25</v>
      </c>
      <c r="C10" s="68"/>
      <c r="D10" s="67"/>
      <c r="E10" s="71"/>
      <c r="F10" s="71"/>
      <c r="G10" s="72"/>
      <c r="H10" s="67"/>
      <c r="I10" s="72"/>
      <c r="J10" s="72" t="s">
        <v>15</v>
      </c>
      <c r="K10" s="73">
        <f t="shared" ref="K10:R10" si="2">SUM(K7:K9)</f>
        <v>66.84</v>
      </c>
      <c r="L10" s="73">
        <f t="shared" si="2"/>
        <v>124.5</v>
      </c>
      <c r="M10" s="73">
        <f t="shared" si="2"/>
        <v>11.09</v>
      </c>
      <c r="N10" s="73">
        <f t="shared" si="2"/>
        <v>202.43</v>
      </c>
      <c r="O10" s="73">
        <f t="shared" si="2"/>
        <v>332.90999999999997</v>
      </c>
      <c r="P10" s="73">
        <f t="shared" si="2"/>
        <v>0</v>
      </c>
      <c r="Q10" s="74">
        <v>535</v>
      </c>
      <c r="R10" s="118">
        <f t="shared" si="2"/>
        <v>19261.000000000004</v>
      </c>
      <c r="S10" s="73">
        <v>68376.55</v>
      </c>
      <c r="T10" s="69" t="s">
        <v>196</v>
      </c>
      <c r="U10" t="s">
        <v>116</v>
      </c>
      <c r="V10" s="1">
        <f ca="1">OFFSET(ЛОТЫ!$E$26,X10,0,1,1)</f>
        <v>3.5500000000000007</v>
      </c>
      <c r="W10" s="1">
        <f ca="1">OFFSET(ЛОТЫ!$E$28,X10,-1,1,1)</f>
        <v>68376.550000000017</v>
      </c>
      <c r="X10" s="1">
        <v>7</v>
      </c>
    </row>
    <row r="11" spans="2:24" ht="15.75" customHeight="1" x14ac:dyDescent="0.2">
      <c r="B11" s="67"/>
      <c r="C11" s="68"/>
      <c r="D11" s="67"/>
      <c r="E11" s="71"/>
      <c r="F11" s="71"/>
      <c r="G11" s="72"/>
      <c r="H11" s="67"/>
      <c r="I11" s="72"/>
      <c r="J11" s="72"/>
      <c r="K11" s="73"/>
      <c r="L11" s="73"/>
      <c r="M11" s="73"/>
      <c r="N11" s="73"/>
      <c r="O11" s="73"/>
      <c r="P11" s="73"/>
      <c r="Q11" s="74"/>
      <c r="R11" s="118"/>
      <c r="S11" s="73"/>
      <c r="T11" s="69"/>
    </row>
    <row r="12" spans="2:24" ht="16.149999999999999" customHeight="1" x14ac:dyDescent="0.2">
      <c r="B12" s="67">
        <v>2</v>
      </c>
      <c r="C12" s="68" t="s">
        <v>136</v>
      </c>
      <c r="D12" s="67">
        <v>5</v>
      </c>
      <c r="E12" s="67">
        <v>52</v>
      </c>
      <c r="F12" s="67">
        <v>1</v>
      </c>
      <c r="G12" s="68">
        <v>1</v>
      </c>
      <c r="H12" s="67" t="s">
        <v>23</v>
      </c>
      <c r="I12" s="68" t="s">
        <v>21</v>
      </c>
      <c r="J12" s="68" t="s">
        <v>17</v>
      </c>
      <c r="K12" s="69">
        <v>32.15</v>
      </c>
      <c r="L12" s="69">
        <v>29.94</v>
      </c>
      <c r="M12" s="69">
        <v>3.85</v>
      </c>
      <c r="N12" s="69">
        <f t="shared" ref="N12:N14" si="3">SUBTOTAL(9,K12:M12)</f>
        <v>65.94</v>
      </c>
      <c r="O12" s="69">
        <v>81.22</v>
      </c>
      <c r="P12" s="69"/>
      <c r="Q12" s="69">
        <f t="shared" ref="Q12:Q14" si="4">SUM(N12:P12)</f>
        <v>147.16</v>
      </c>
      <c r="R12" s="76">
        <v>6808.7</v>
      </c>
      <c r="S12" s="69"/>
      <c r="T12" s="69"/>
      <c r="U12" t="s">
        <v>117</v>
      </c>
    </row>
    <row r="13" spans="2:24" ht="16.149999999999999" customHeight="1" x14ac:dyDescent="0.2">
      <c r="B13" s="67"/>
      <c r="C13" s="68"/>
      <c r="D13" s="67"/>
      <c r="E13" s="67"/>
      <c r="F13" s="67"/>
      <c r="G13" s="68"/>
      <c r="H13" s="67" t="s">
        <v>203</v>
      </c>
      <c r="I13" s="68"/>
      <c r="J13" s="68" t="s">
        <v>22</v>
      </c>
      <c r="K13" s="69"/>
      <c r="L13" s="69">
        <v>0.35</v>
      </c>
      <c r="M13" s="69"/>
      <c r="N13" s="69">
        <f t="shared" si="3"/>
        <v>0.35</v>
      </c>
      <c r="O13" s="69">
        <v>1.1399999999999999</v>
      </c>
      <c r="P13" s="69"/>
      <c r="Q13" s="69">
        <f t="shared" si="4"/>
        <v>1.4899999999999998</v>
      </c>
      <c r="R13" s="76">
        <v>244.4</v>
      </c>
      <c r="S13" s="69"/>
      <c r="T13" s="69"/>
    </row>
    <row r="14" spans="2:24" ht="16.149999999999999" customHeight="1" x14ac:dyDescent="0.2">
      <c r="B14" s="67"/>
      <c r="C14" s="68"/>
      <c r="D14" s="67"/>
      <c r="E14" s="67"/>
      <c r="F14" s="67"/>
      <c r="G14" s="68"/>
      <c r="H14" s="67">
        <v>95</v>
      </c>
      <c r="I14" s="68"/>
      <c r="J14" s="68" t="s">
        <v>19</v>
      </c>
      <c r="K14" s="69">
        <v>4.34</v>
      </c>
      <c r="L14" s="69">
        <v>14.52</v>
      </c>
      <c r="M14" s="69">
        <v>0.52</v>
      </c>
      <c r="N14" s="69">
        <f t="shared" si="3"/>
        <v>19.38</v>
      </c>
      <c r="O14" s="69">
        <v>20.98</v>
      </c>
      <c r="P14" s="69"/>
      <c r="Q14" s="69">
        <f t="shared" si="4"/>
        <v>40.36</v>
      </c>
      <c r="R14" s="76">
        <v>1054.9000000000001</v>
      </c>
      <c r="S14" s="69"/>
      <c r="T14" s="69"/>
    </row>
    <row r="15" spans="2:24" ht="25.5" customHeight="1" x14ac:dyDescent="0.2">
      <c r="B15" s="67" t="s">
        <v>25</v>
      </c>
      <c r="C15" s="68"/>
      <c r="D15" s="67"/>
      <c r="E15" s="71"/>
      <c r="F15" s="71"/>
      <c r="G15" s="72"/>
      <c r="H15" s="67"/>
      <c r="I15" s="72"/>
      <c r="J15" s="72" t="s">
        <v>15</v>
      </c>
      <c r="K15" s="73">
        <f t="shared" ref="K15:P15" si="5">SUM(K12:K14)</f>
        <v>36.489999999999995</v>
      </c>
      <c r="L15" s="73">
        <f t="shared" si="5"/>
        <v>44.81</v>
      </c>
      <c r="M15" s="73">
        <f t="shared" si="5"/>
        <v>4.37</v>
      </c>
      <c r="N15" s="73">
        <f t="shared" si="5"/>
        <v>85.669999999999987</v>
      </c>
      <c r="O15" s="73">
        <f t="shared" si="5"/>
        <v>103.34</v>
      </c>
      <c r="P15" s="73">
        <f t="shared" si="5"/>
        <v>0</v>
      </c>
      <c r="Q15" s="74">
        <v>189</v>
      </c>
      <c r="R15" s="74">
        <f>SUM(R12:R14)</f>
        <v>8108</v>
      </c>
      <c r="S15" s="73">
        <f ca="1">W15</f>
        <v>29513.120000000006</v>
      </c>
      <c r="T15" s="69" t="s">
        <v>209</v>
      </c>
      <c r="U15" t="s">
        <v>118</v>
      </c>
      <c r="V15" s="1">
        <f ca="1">OFFSET(ЛОТЫ!$E$26,X15,0,1,1)</f>
        <v>3.6400000000000006</v>
      </c>
      <c r="W15" s="1">
        <f ca="1">OFFSET(ЛОТЫ!$E$28,X15,-1,1,1)</f>
        <v>29513.120000000006</v>
      </c>
      <c r="X15" s="1">
        <f>X10+37</f>
        <v>44</v>
      </c>
    </row>
    <row r="16" spans="2:24" ht="25.5" customHeight="1" x14ac:dyDescent="0.2">
      <c r="B16" s="67"/>
      <c r="C16" s="68"/>
      <c r="D16" s="67"/>
      <c r="E16" s="71"/>
      <c r="F16" s="71"/>
      <c r="G16" s="72"/>
      <c r="H16" s="67"/>
      <c r="I16" s="72"/>
      <c r="J16" s="72"/>
      <c r="K16" s="73"/>
      <c r="L16" s="73"/>
      <c r="M16" s="73"/>
      <c r="N16" s="73"/>
      <c r="O16" s="73"/>
      <c r="P16" s="73"/>
      <c r="Q16" s="74"/>
      <c r="R16" s="74"/>
      <c r="S16" s="73"/>
      <c r="T16" s="69"/>
    </row>
    <row r="17" spans="2:27" ht="16.149999999999999" customHeight="1" x14ac:dyDescent="0.2">
      <c r="B17" s="67">
        <v>3</v>
      </c>
      <c r="C17" s="68" t="s">
        <v>136</v>
      </c>
      <c r="D17" s="67">
        <v>31</v>
      </c>
      <c r="E17" s="67">
        <v>59</v>
      </c>
      <c r="F17" s="67">
        <v>1</v>
      </c>
      <c r="G17" s="68">
        <v>4.5</v>
      </c>
      <c r="H17" s="67" t="s">
        <v>23</v>
      </c>
      <c r="I17" s="68" t="s">
        <v>21</v>
      </c>
      <c r="J17" s="68" t="s">
        <v>17</v>
      </c>
      <c r="K17" s="69">
        <v>13.44</v>
      </c>
      <c r="L17" s="69">
        <v>18.52</v>
      </c>
      <c r="M17" s="69">
        <v>3.01</v>
      </c>
      <c r="N17" s="69">
        <f t="shared" ref="N17:N19" si="6">SUBTOTAL(9,K17:M17)</f>
        <v>34.97</v>
      </c>
      <c r="O17" s="69">
        <v>52.95</v>
      </c>
      <c r="P17" s="69"/>
      <c r="Q17" s="69">
        <f t="shared" ref="Q17:Q19" si="7">SUM(N17:P17)</f>
        <v>87.92</v>
      </c>
      <c r="R17" s="76">
        <v>3517.6</v>
      </c>
      <c r="S17" s="69"/>
      <c r="T17" s="69"/>
      <c r="U17" t="s">
        <v>119</v>
      </c>
    </row>
    <row r="18" spans="2:27" ht="16.149999999999999" customHeight="1" x14ac:dyDescent="0.2">
      <c r="B18" s="67" t="s">
        <v>25</v>
      </c>
      <c r="C18" s="68"/>
      <c r="D18" s="67"/>
      <c r="E18" s="67"/>
      <c r="F18" s="67"/>
      <c r="G18" s="68"/>
      <c r="H18" s="67" t="s">
        <v>155</v>
      </c>
      <c r="I18" s="68"/>
      <c r="J18" s="68" t="s">
        <v>18</v>
      </c>
      <c r="K18" s="69">
        <v>292.45999999999998</v>
      </c>
      <c r="L18" s="69">
        <v>69.2</v>
      </c>
      <c r="M18" s="69">
        <v>4.28</v>
      </c>
      <c r="N18" s="69">
        <f t="shared" si="6"/>
        <v>365.93999999999994</v>
      </c>
      <c r="O18" s="69">
        <v>550.98</v>
      </c>
      <c r="P18" s="69"/>
      <c r="Q18" s="69">
        <f t="shared" si="7"/>
        <v>916.92</v>
      </c>
      <c r="R18" s="76">
        <v>7839</v>
      </c>
      <c r="S18" s="69"/>
      <c r="T18" s="69"/>
      <c r="U18" t="s">
        <v>120</v>
      </c>
    </row>
    <row r="19" spans="2:27" ht="16.149999999999999" customHeight="1" x14ac:dyDescent="0.2">
      <c r="B19" s="67" t="s">
        <v>25</v>
      </c>
      <c r="C19" s="68"/>
      <c r="D19" s="67"/>
      <c r="E19" s="67"/>
      <c r="F19" s="67"/>
      <c r="G19" s="68"/>
      <c r="H19" s="67">
        <v>45</v>
      </c>
      <c r="I19" s="68"/>
      <c r="J19" s="68" t="s">
        <v>19</v>
      </c>
      <c r="K19" s="69">
        <v>2.68</v>
      </c>
      <c r="L19" s="69">
        <v>7.24</v>
      </c>
      <c r="M19" s="69">
        <v>2.42</v>
      </c>
      <c r="N19" s="69">
        <f t="shared" si="6"/>
        <v>12.34</v>
      </c>
      <c r="O19" s="69">
        <v>11.86</v>
      </c>
      <c r="P19" s="69"/>
      <c r="Q19" s="69">
        <f t="shared" si="7"/>
        <v>24.2</v>
      </c>
      <c r="R19" s="76">
        <v>617.6</v>
      </c>
      <c r="S19" s="69"/>
      <c r="T19" s="69"/>
      <c r="U19" t="s">
        <v>121</v>
      </c>
    </row>
    <row r="20" spans="2:27" ht="16.149999999999999" customHeight="1" x14ac:dyDescent="0.2">
      <c r="B20" s="67" t="s">
        <v>25</v>
      </c>
      <c r="C20" s="68"/>
      <c r="D20" s="67"/>
      <c r="E20" s="71"/>
      <c r="F20" s="71"/>
      <c r="G20" s="72"/>
      <c r="H20" s="67"/>
      <c r="I20" s="72"/>
      <c r="J20" s="72" t="s">
        <v>15</v>
      </c>
      <c r="K20" s="73">
        <f t="shared" ref="K20:R20" si="8">SUM(K17:K19)</f>
        <v>308.58</v>
      </c>
      <c r="L20" s="73">
        <f t="shared" si="8"/>
        <v>94.96</v>
      </c>
      <c r="M20" s="73">
        <f t="shared" si="8"/>
        <v>9.7100000000000009</v>
      </c>
      <c r="N20" s="73">
        <f t="shared" si="8"/>
        <v>413.24999999999994</v>
      </c>
      <c r="O20" s="73">
        <f t="shared" si="8"/>
        <v>615.79000000000008</v>
      </c>
      <c r="P20" s="73">
        <f t="shared" si="8"/>
        <v>0</v>
      </c>
      <c r="Q20" s="74">
        <v>1029</v>
      </c>
      <c r="R20" s="74">
        <f t="shared" si="8"/>
        <v>11974.2</v>
      </c>
      <c r="S20" s="73">
        <f ca="1">W20</f>
        <v>108125.21999999999</v>
      </c>
      <c r="T20" s="69" t="s">
        <v>196</v>
      </c>
      <c r="U20" t="s">
        <v>122</v>
      </c>
      <c r="V20" s="1">
        <f ca="1">OFFSET(ЛОТЫ!$E$26,X20,0,1,1)</f>
        <v>9.0299999999999994</v>
      </c>
      <c r="W20" s="1">
        <f ca="1">OFFSET(ЛОТЫ!$E$28,X20,-1,1,1)</f>
        <v>108125.21999999999</v>
      </c>
      <c r="X20" s="1">
        <v>81</v>
      </c>
    </row>
    <row r="21" spans="2:27" ht="16.149999999999999" customHeight="1" x14ac:dyDescent="0.2">
      <c r="B21" s="67"/>
      <c r="C21" s="68"/>
      <c r="D21" s="67"/>
      <c r="E21" s="71"/>
      <c r="F21" s="71"/>
      <c r="G21" s="72"/>
      <c r="H21" s="67"/>
      <c r="I21" s="72"/>
      <c r="J21" s="72"/>
      <c r="K21" s="73"/>
      <c r="L21" s="73"/>
      <c r="M21" s="73"/>
      <c r="N21" s="73"/>
      <c r="O21" s="73"/>
      <c r="P21" s="73"/>
      <c r="Q21" s="74"/>
      <c r="R21" s="74"/>
      <c r="S21" s="73"/>
      <c r="T21" s="69"/>
    </row>
    <row r="22" spans="2:27" ht="16.149999999999999" customHeight="1" x14ac:dyDescent="0.2">
      <c r="B22" s="67">
        <v>4</v>
      </c>
      <c r="C22" s="68" t="s">
        <v>136</v>
      </c>
      <c r="D22" s="67">
        <v>50</v>
      </c>
      <c r="E22" s="67">
        <v>19</v>
      </c>
      <c r="F22" s="67">
        <v>1</v>
      </c>
      <c r="G22" s="68">
        <v>0.5</v>
      </c>
      <c r="H22" s="67" t="s">
        <v>26</v>
      </c>
      <c r="I22" s="68" t="s">
        <v>21</v>
      </c>
      <c r="J22" s="68" t="s">
        <v>17</v>
      </c>
      <c r="K22" s="69">
        <v>1.74</v>
      </c>
      <c r="L22" s="69">
        <v>7.43</v>
      </c>
      <c r="M22" s="69">
        <v>0.45</v>
      </c>
      <c r="N22" s="69">
        <f t="shared" ref="N22:N24" si="9">SUBTOTAL(9,K22:M22)</f>
        <v>9.6199999999999992</v>
      </c>
      <c r="O22" s="69">
        <v>12.84</v>
      </c>
      <c r="P22" s="69"/>
      <c r="Q22" s="69">
        <f t="shared" ref="Q22:Q24" si="10">SUM(N22:P22)</f>
        <v>22.46</v>
      </c>
      <c r="R22" s="76">
        <v>907.3</v>
      </c>
      <c r="S22" s="69"/>
      <c r="T22" s="69"/>
      <c r="U22" t="s">
        <v>123</v>
      </c>
    </row>
    <row r="23" spans="2:27" ht="16.149999999999999" customHeight="1" x14ac:dyDescent="0.2">
      <c r="B23" s="67" t="s">
        <v>25</v>
      </c>
      <c r="C23" s="68"/>
      <c r="D23" s="67"/>
      <c r="E23" s="71"/>
      <c r="F23" s="71"/>
      <c r="G23" s="72"/>
      <c r="H23" s="67" t="s">
        <v>193</v>
      </c>
      <c r="I23" s="72"/>
      <c r="J23" s="68" t="s">
        <v>194</v>
      </c>
      <c r="K23" s="69">
        <v>0.6</v>
      </c>
      <c r="L23" s="69">
        <v>4.05</v>
      </c>
      <c r="M23" s="69">
        <v>0.3</v>
      </c>
      <c r="N23" s="69">
        <f t="shared" si="9"/>
        <v>4.9499999999999993</v>
      </c>
      <c r="O23" s="69">
        <v>5.93</v>
      </c>
      <c r="P23" s="69"/>
      <c r="Q23" s="69">
        <f t="shared" si="10"/>
        <v>10.879999999999999</v>
      </c>
      <c r="R23" s="76">
        <v>256.8</v>
      </c>
      <c r="S23" s="69"/>
      <c r="T23" s="69"/>
      <c r="U23" t="s">
        <v>124</v>
      </c>
    </row>
    <row r="24" spans="2:27" ht="16.149999999999999" customHeight="1" x14ac:dyDescent="0.2">
      <c r="B24" s="67" t="s">
        <v>25</v>
      </c>
      <c r="C24" s="68"/>
      <c r="D24" s="67"/>
      <c r="E24" s="67"/>
      <c r="F24" s="67"/>
      <c r="G24" s="68"/>
      <c r="H24" s="67">
        <v>45</v>
      </c>
      <c r="I24" s="68"/>
      <c r="J24" s="68" t="s">
        <v>18</v>
      </c>
      <c r="K24" s="69">
        <v>12.19</v>
      </c>
      <c r="L24" s="69">
        <v>16.649999999999999</v>
      </c>
      <c r="M24" s="69"/>
      <c r="N24" s="69">
        <f t="shared" si="9"/>
        <v>28.839999999999996</v>
      </c>
      <c r="O24" s="69">
        <v>44.41</v>
      </c>
      <c r="P24" s="69"/>
      <c r="Q24" s="69">
        <f t="shared" si="10"/>
        <v>73.25</v>
      </c>
      <c r="R24" s="76">
        <v>565</v>
      </c>
      <c r="S24" s="69"/>
      <c r="T24" s="69"/>
      <c r="U24" t="s">
        <v>125</v>
      </c>
    </row>
    <row r="25" spans="2:27" ht="24" customHeight="1" x14ac:dyDescent="0.2">
      <c r="B25" s="67" t="s">
        <v>25</v>
      </c>
      <c r="C25" s="68"/>
      <c r="D25" s="67"/>
      <c r="E25" s="67"/>
      <c r="F25" s="67"/>
      <c r="G25" s="68"/>
      <c r="H25" s="67"/>
      <c r="I25" s="68"/>
      <c r="J25" s="72" t="s">
        <v>15</v>
      </c>
      <c r="K25" s="73">
        <f t="shared" ref="K25:R25" si="11">SUM(K22:K24)</f>
        <v>14.53</v>
      </c>
      <c r="L25" s="73">
        <f t="shared" si="11"/>
        <v>28.13</v>
      </c>
      <c r="M25" s="73">
        <f t="shared" si="11"/>
        <v>0.75</v>
      </c>
      <c r="N25" s="73">
        <f t="shared" si="11"/>
        <v>43.41</v>
      </c>
      <c r="O25" s="73">
        <f t="shared" si="11"/>
        <v>63.179999999999993</v>
      </c>
      <c r="P25" s="73">
        <f t="shared" si="11"/>
        <v>0</v>
      </c>
      <c r="Q25" s="74">
        <v>107</v>
      </c>
      <c r="R25" s="74">
        <f t="shared" si="11"/>
        <v>1729.1</v>
      </c>
      <c r="S25" s="73">
        <f ca="1">W25</f>
        <v>12483.380000000001</v>
      </c>
      <c r="T25" s="69" t="s">
        <v>196</v>
      </c>
      <c r="U25" t="s">
        <v>126</v>
      </c>
      <c r="V25" s="1">
        <f ca="1">OFFSET(ЛОТЫ!$E$26,X25,0,1,1)</f>
        <v>7.2200000000000006</v>
      </c>
      <c r="W25" s="1">
        <f ca="1">OFFSET(ЛОТЫ!$E$28,X25,-1,1,1)</f>
        <v>12483.380000000001</v>
      </c>
      <c r="X25" s="1">
        <v>118</v>
      </c>
    </row>
    <row r="26" spans="2:27" ht="24" customHeight="1" x14ac:dyDescent="0.2">
      <c r="B26" s="67"/>
      <c r="C26" s="68"/>
      <c r="D26" s="67"/>
      <c r="E26" s="67"/>
      <c r="F26" s="67"/>
      <c r="G26" s="68"/>
      <c r="H26" s="67"/>
      <c r="I26" s="68"/>
      <c r="J26" s="72"/>
      <c r="K26" s="73"/>
      <c r="L26" s="73"/>
      <c r="M26" s="73"/>
      <c r="N26" s="73"/>
      <c r="O26" s="73"/>
      <c r="P26" s="73"/>
      <c r="Q26" s="74"/>
      <c r="R26" s="74"/>
      <c r="S26" s="73"/>
      <c r="T26" s="69"/>
    </row>
    <row r="27" spans="2:27" ht="16.149999999999999" customHeight="1" x14ac:dyDescent="0.2">
      <c r="B27" s="67">
        <v>5</v>
      </c>
      <c r="C27" s="68" t="s">
        <v>138</v>
      </c>
      <c r="D27" s="67">
        <v>42</v>
      </c>
      <c r="E27" s="67">
        <v>19</v>
      </c>
      <c r="F27" s="67">
        <v>1</v>
      </c>
      <c r="G27" s="68">
        <v>2.9</v>
      </c>
      <c r="H27" s="67" t="s">
        <v>26</v>
      </c>
      <c r="I27" s="68" t="s">
        <v>21</v>
      </c>
      <c r="J27" s="68" t="s">
        <v>17</v>
      </c>
      <c r="K27" s="69">
        <v>6.85</v>
      </c>
      <c r="L27" s="69">
        <v>28.78</v>
      </c>
      <c r="M27" s="69">
        <v>3.42</v>
      </c>
      <c r="N27" s="69">
        <f t="shared" ref="N27:N28" si="12">SUBTOTAL(9,K27:M27)</f>
        <v>39.050000000000004</v>
      </c>
      <c r="O27" s="69">
        <v>34.65</v>
      </c>
      <c r="P27" s="69"/>
      <c r="Q27" s="69">
        <f t="shared" ref="Q27:Q28" si="13">SUM(N27:P27)</f>
        <v>73.7</v>
      </c>
      <c r="R27" s="76">
        <v>3497.8</v>
      </c>
      <c r="S27" s="69"/>
      <c r="T27" s="75"/>
      <c r="U27" t="s">
        <v>127</v>
      </c>
    </row>
    <row r="28" spans="2:27" ht="16.149999999999999" customHeight="1" x14ac:dyDescent="0.2">
      <c r="B28" s="67"/>
      <c r="C28" s="68"/>
      <c r="D28" s="67"/>
      <c r="E28" s="71"/>
      <c r="F28" s="71"/>
      <c r="G28" s="72"/>
      <c r="H28" s="67" t="s">
        <v>159</v>
      </c>
      <c r="I28" s="72"/>
      <c r="J28" s="68" t="s">
        <v>18</v>
      </c>
      <c r="K28" s="69">
        <v>20.09</v>
      </c>
      <c r="L28" s="69">
        <v>165.59</v>
      </c>
      <c r="M28" s="69"/>
      <c r="N28" s="69">
        <f t="shared" si="12"/>
        <v>185.68</v>
      </c>
      <c r="O28" s="69">
        <v>287.5</v>
      </c>
      <c r="P28" s="69"/>
      <c r="Q28" s="69">
        <f t="shared" si="13"/>
        <v>473.18</v>
      </c>
      <c r="R28" s="76">
        <v>3337.5</v>
      </c>
      <c r="S28" s="69"/>
      <c r="T28" s="69"/>
      <c r="U28" t="s">
        <v>128</v>
      </c>
    </row>
    <row r="29" spans="2:27" ht="16.149999999999999" customHeight="1" x14ac:dyDescent="0.2">
      <c r="B29" s="67" t="s">
        <v>25</v>
      </c>
      <c r="C29" s="68"/>
      <c r="D29" s="67"/>
      <c r="E29" s="67"/>
      <c r="F29" s="67"/>
      <c r="G29" s="68"/>
      <c r="H29" s="67">
        <v>60</v>
      </c>
      <c r="I29" s="68"/>
      <c r="J29" s="72" t="s">
        <v>15</v>
      </c>
      <c r="K29" s="73">
        <f t="shared" ref="K29:P29" si="14">SUM(K27:K28)</f>
        <v>26.939999999999998</v>
      </c>
      <c r="L29" s="73">
        <f t="shared" si="14"/>
        <v>194.37</v>
      </c>
      <c r="M29" s="73">
        <f t="shared" si="14"/>
        <v>3.42</v>
      </c>
      <c r="N29" s="73">
        <f t="shared" si="14"/>
        <v>224.73000000000002</v>
      </c>
      <c r="O29" s="73">
        <f t="shared" si="14"/>
        <v>322.14999999999998</v>
      </c>
      <c r="P29" s="73">
        <f t="shared" si="14"/>
        <v>0</v>
      </c>
      <c r="Q29" s="74">
        <v>547</v>
      </c>
      <c r="R29" s="74">
        <f>SUM(R27:R28)</f>
        <v>6835.3</v>
      </c>
      <c r="S29" s="73">
        <f ca="1">W29</f>
        <v>68828.45</v>
      </c>
      <c r="T29" s="75" t="s">
        <v>198</v>
      </c>
      <c r="U29" t="s">
        <v>129</v>
      </c>
      <c r="V29" s="1">
        <f ca="1">OFFSET(ЛОТЫ!$E$26,X29,0,1,1)</f>
        <v>10.07</v>
      </c>
      <c r="W29" s="1">
        <f ca="1">OFFSET(ЛОТЫ!$E$28,X29,-1,1,1)</f>
        <v>68828.45</v>
      </c>
      <c r="X29" s="1">
        <v>155</v>
      </c>
    </row>
    <row r="30" spans="2:27" ht="16.149999999999999" customHeight="1" x14ac:dyDescent="0.2">
      <c r="B30" s="67"/>
      <c r="C30" s="68"/>
      <c r="D30" s="67"/>
      <c r="E30" s="67"/>
      <c r="F30" s="67"/>
      <c r="G30" s="68"/>
      <c r="H30" s="67"/>
      <c r="I30" s="68"/>
      <c r="J30" s="72"/>
      <c r="K30" s="73"/>
      <c r="L30" s="73"/>
      <c r="M30" s="73"/>
      <c r="N30" s="73"/>
      <c r="O30" s="73"/>
      <c r="P30" s="73"/>
      <c r="Q30" s="74"/>
      <c r="R30" s="74"/>
      <c r="S30" s="73"/>
      <c r="T30" s="75"/>
    </row>
    <row r="31" spans="2:27" ht="16.149999999999999" customHeight="1" x14ac:dyDescent="0.2">
      <c r="B31" s="67">
        <v>6</v>
      </c>
      <c r="C31" s="68" t="s">
        <v>138</v>
      </c>
      <c r="D31" s="67">
        <v>40</v>
      </c>
      <c r="E31" s="67" t="s">
        <v>150</v>
      </c>
      <c r="F31" s="67">
        <v>1</v>
      </c>
      <c r="G31" s="68">
        <v>5.9</v>
      </c>
      <c r="H31" s="67" t="s">
        <v>23</v>
      </c>
      <c r="I31" s="68" t="s">
        <v>21</v>
      </c>
      <c r="J31" s="68" t="s">
        <v>17</v>
      </c>
      <c r="K31" s="69">
        <v>18.45</v>
      </c>
      <c r="L31" s="69">
        <v>120.3</v>
      </c>
      <c r="M31" s="69">
        <v>9.89</v>
      </c>
      <c r="N31" s="69">
        <f>SUBTOTAL(9,K31:M31)</f>
        <v>148.63999999999999</v>
      </c>
      <c r="O31" s="69">
        <v>209.39</v>
      </c>
      <c r="P31" s="69"/>
      <c r="Q31" s="69">
        <f>SUM(N31:P31)</f>
        <v>358.03</v>
      </c>
      <c r="R31" s="68">
        <v>13694.3</v>
      </c>
      <c r="S31" s="69"/>
      <c r="T31" s="69"/>
      <c r="Z31" s="110"/>
      <c r="AA31" s="111"/>
    </row>
    <row r="32" spans="2:27" ht="16.149999999999999" customHeight="1" x14ac:dyDescent="0.2">
      <c r="B32" s="67"/>
      <c r="C32" s="68"/>
      <c r="D32" s="67"/>
      <c r="E32" s="67"/>
      <c r="F32" s="67"/>
      <c r="G32" s="68"/>
      <c r="H32" s="67" t="s">
        <v>162</v>
      </c>
      <c r="I32" s="68"/>
      <c r="J32" s="68" t="s">
        <v>19</v>
      </c>
      <c r="K32" s="69"/>
      <c r="L32" s="69">
        <v>22.02</v>
      </c>
      <c r="M32" s="69">
        <v>9.19</v>
      </c>
      <c r="N32" s="69">
        <f>SUBTOTAL(9,K32:M32)</f>
        <v>31.21</v>
      </c>
      <c r="O32" s="69">
        <v>23.94</v>
      </c>
      <c r="P32" s="69"/>
      <c r="Q32" s="69">
        <f>SUM(N32:P32)</f>
        <v>55.150000000000006</v>
      </c>
      <c r="R32" s="68">
        <v>1354.2</v>
      </c>
      <c r="S32" s="69"/>
      <c r="T32" s="70"/>
      <c r="Z32" s="110"/>
      <c r="AA32" s="111"/>
    </row>
    <row r="33" spans="2:27" ht="16.149999999999999" customHeight="1" x14ac:dyDescent="0.2">
      <c r="B33" s="67"/>
      <c r="C33" s="68"/>
      <c r="D33" s="67"/>
      <c r="E33" s="67"/>
      <c r="F33" s="67"/>
      <c r="G33" s="68"/>
      <c r="H33" s="67">
        <v>50</v>
      </c>
      <c r="I33" s="68"/>
      <c r="J33" s="68" t="s">
        <v>137</v>
      </c>
      <c r="K33" s="69"/>
      <c r="L33" s="69"/>
      <c r="M33" s="69" t="str">
        <f>INDEX(РАСЧЕТ!$B$22:$N$53,MATCH(J33,РАСЧЕТ!$H$22:$H$53,0),10)</f>
        <v/>
      </c>
      <c r="N33" s="69">
        <f>SUBTOTAL(9,K33:M33)</f>
        <v>0</v>
      </c>
      <c r="O33" s="69">
        <v>73.17</v>
      </c>
      <c r="P33" s="69"/>
      <c r="Q33" s="69">
        <f>SUM(N33:P33)</f>
        <v>73.17</v>
      </c>
      <c r="R33" s="68">
        <v>1949.2</v>
      </c>
      <c r="S33" s="69"/>
      <c r="T33" s="70"/>
      <c r="Z33" s="110"/>
      <c r="AA33" s="111"/>
    </row>
    <row r="34" spans="2:27" ht="16.149999999999999" customHeight="1" x14ac:dyDescent="0.2">
      <c r="B34" s="67" t="s">
        <v>25</v>
      </c>
      <c r="C34" s="68"/>
      <c r="D34" s="67"/>
      <c r="E34" s="67"/>
      <c r="F34" s="67"/>
      <c r="G34" s="68"/>
      <c r="H34" s="67"/>
      <c r="I34" s="68"/>
      <c r="J34" s="68" t="s">
        <v>18</v>
      </c>
      <c r="K34" s="69">
        <v>33.619999999999997</v>
      </c>
      <c r="L34" s="69">
        <v>227.66</v>
      </c>
      <c r="M34" s="69">
        <v>6.18</v>
      </c>
      <c r="N34" s="69">
        <f t="shared" ref="N34" si="15">SUBTOTAL(9,K34:M34)</f>
        <v>267.45999999999998</v>
      </c>
      <c r="O34" s="69">
        <v>352.01</v>
      </c>
      <c r="P34" s="69"/>
      <c r="Q34" s="69">
        <f t="shared" ref="Q34" si="16">SUM(N34:P34)</f>
        <v>619.47</v>
      </c>
      <c r="R34" s="68">
        <v>4747.7</v>
      </c>
      <c r="S34" s="69"/>
      <c r="T34" s="69"/>
      <c r="Z34" s="110"/>
      <c r="AA34" s="111"/>
    </row>
    <row r="35" spans="2:27" x14ac:dyDescent="0.2">
      <c r="B35" s="67" t="s">
        <v>25</v>
      </c>
      <c r="C35" s="68"/>
      <c r="D35" s="67"/>
      <c r="E35" s="71"/>
      <c r="F35" s="71"/>
      <c r="G35" s="72"/>
      <c r="H35" s="67"/>
      <c r="I35" s="72"/>
      <c r="J35" s="72" t="s">
        <v>15</v>
      </c>
      <c r="K35" s="73">
        <f t="shared" ref="K35:R35" si="17">SUM(K31:K34)</f>
        <v>52.069999999999993</v>
      </c>
      <c r="L35" s="73">
        <f t="shared" si="17"/>
        <v>369.98</v>
      </c>
      <c r="M35" s="73">
        <f t="shared" si="17"/>
        <v>25.259999999999998</v>
      </c>
      <c r="N35" s="73">
        <f t="shared" si="17"/>
        <v>447.30999999999995</v>
      </c>
      <c r="O35" s="73">
        <f t="shared" si="17"/>
        <v>658.51</v>
      </c>
      <c r="P35" s="73">
        <f t="shared" si="17"/>
        <v>0</v>
      </c>
      <c r="Q35" s="74">
        <v>1106</v>
      </c>
      <c r="R35" s="74">
        <f t="shared" si="17"/>
        <v>21745.4</v>
      </c>
      <c r="S35" s="73">
        <v>147866</v>
      </c>
      <c r="T35" s="69" t="s">
        <v>198</v>
      </c>
      <c r="U35" t="s">
        <v>130</v>
      </c>
      <c r="Z35" s="110"/>
      <c r="AA35" s="111"/>
    </row>
    <row r="36" spans="2:27" x14ac:dyDescent="0.2">
      <c r="B36" s="67"/>
      <c r="C36" s="68"/>
      <c r="D36" s="67"/>
      <c r="E36" s="71"/>
      <c r="F36" s="71"/>
      <c r="G36" s="72"/>
      <c r="H36" s="67"/>
      <c r="I36" s="72"/>
      <c r="J36" s="72"/>
      <c r="K36" s="73"/>
      <c r="L36" s="73"/>
      <c r="M36" s="73"/>
      <c r="N36" s="73"/>
      <c r="O36" s="73"/>
      <c r="P36" s="73"/>
      <c r="Q36" s="74"/>
      <c r="R36" s="74"/>
      <c r="S36" s="73"/>
      <c r="T36" s="69"/>
      <c r="Z36" s="110"/>
      <c r="AA36" s="111"/>
    </row>
    <row r="37" spans="2:27" x14ac:dyDescent="0.2">
      <c r="B37" s="67">
        <v>7</v>
      </c>
      <c r="C37" s="68" t="s">
        <v>138</v>
      </c>
      <c r="D37" s="67">
        <v>40</v>
      </c>
      <c r="E37" s="67">
        <v>33</v>
      </c>
      <c r="F37" s="67">
        <v>1</v>
      </c>
      <c r="G37" s="68">
        <v>3</v>
      </c>
      <c r="H37" s="67" t="s">
        <v>23</v>
      </c>
      <c r="I37" s="68" t="s">
        <v>21</v>
      </c>
      <c r="J37" s="68" t="s">
        <v>17</v>
      </c>
      <c r="K37" s="69">
        <v>34.840000000000003</v>
      </c>
      <c r="L37" s="69">
        <v>94.98</v>
      </c>
      <c r="M37" s="69">
        <v>3.87</v>
      </c>
      <c r="N37" s="69">
        <f t="shared" ref="N37:N41" si="18">SUBTOTAL(9,K37:M37)</f>
        <v>133.69</v>
      </c>
      <c r="O37" s="69">
        <v>158.38999999999999</v>
      </c>
      <c r="P37" s="69"/>
      <c r="Q37" s="69">
        <f t="shared" ref="Q37:Q41" si="19">SUM(N37:P37)</f>
        <v>292.08</v>
      </c>
      <c r="R37" s="76">
        <v>12924</v>
      </c>
      <c r="S37" s="69"/>
      <c r="T37" s="69"/>
      <c r="Z37" s="110"/>
      <c r="AA37" s="111"/>
    </row>
    <row r="38" spans="2:27" x14ac:dyDescent="0.2">
      <c r="B38" s="67"/>
      <c r="C38" s="68"/>
      <c r="D38" s="67"/>
      <c r="E38" s="67"/>
      <c r="F38" s="67"/>
      <c r="G38" s="68"/>
      <c r="H38" s="67" t="s">
        <v>165</v>
      </c>
      <c r="I38" s="68"/>
      <c r="J38" s="68" t="s">
        <v>22</v>
      </c>
      <c r="K38" s="69">
        <v>0.05</v>
      </c>
      <c r="L38" s="69">
        <v>0.97</v>
      </c>
      <c r="M38" s="69">
        <v>7.0000000000000007E-2</v>
      </c>
      <c r="N38" s="69">
        <f t="shared" si="18"/>
        <v>1.0900000000000001</v>
      </c>
      <c r="O38" s="69">
        <v>6.57</v>
      </c>
      <c r="P38" s="69"/>
      <c r="Q38" s="69">
        <f t="shared" si="19"/>
        <v>7.66</v>
      </c>
      <c r="R38" s="76">
        <v>832.6</v>
      </c>
      <c r="S38" s="69"/>
      <c r="T38" s="69"/>
      <c r="Z38" s="110"/>
      <c r="AA38" s="111"/>
    </row>
    <row r="39" spans="2:27" x14ac:dyDescent="0.2">
      <c r="B39" s="67"/>
      <c r="C39" s="68"/>
      <c r="D39" s="67"/>
      <c r="E39" s="67"/>
      <c r="F39" s="67"/>
      <c r="G39" s="68"/>
      <c r="H39" s="67">
        <v>65</v>
      </c>
      <c r="I39" s="68"/>
      <c r="J39" s="68" t="s">
        <v>19</v>
      </c>
      <c r="K39" s="69"/>
      <c r="L39" s="69">
        <v>55.82</v>
      </c>
      <c r="M39" s="69">
        <v>5.34</v>
      </c>
      <c r="N39" s="69">
        <f t="shared" si="18"/>
        <v>61.16</v>
      </c>
      <c r="O39" s="69">
        <v>39.22</v>
      </c>
      <c r="P39" s="69"/>
      <c r="Q39" s="69">
        <f t="shared" si="19"/>
        <v>100.38</v>
      </c>
      <c r="R39" s="76">
        <v>2949.7</v>
      </c>
      <c r="S39" s="69"/>
      <c r="T39" s="69"/>
      <c r="Z39" s="110"/>
    </row>
    <row r="40" spans="2:27" x14ac:dyDescent="0.2">
      <c r="B40" s="67"/>
      <c r="C40" s="68"/>
      <c r="D40" s="67"/>
      <c r="E40" s="67"/>
      <c r="F40" s="67"/>
      <c r="G40" s="68"/>
      <c r="H40" s="67"/>
      <c r="I40" s="68"/>
      <c r="J40" s="68" t="s">
        <v>143</v>
      </c>
      <c r="K40" s="69"/>
      <c r="L40" s="69"/>
      <c r="M40" s="69"/>
      <c r="N40" s="69">
        <f t="shared" si="18"/>
        <v>0</v>
      </c>
      <c r="O40" s="69"/>
      <c r="P40" s="69"/>
      <c r="Q40" s="69">
        <f t="shared" si="19"/>
        <v>0</v>
      </c>
      <c r="R40" s="76"/>
      <c r="S40" s="69"/>
      <c r="T40" s="69"/>
    </row>
    <row r="41" spans="2:27" x14ac:dyDescent="0.2">
      <c r="B41" s="67" t="s">
        <v>25</v>
      </c>
      <c r="C41" s="68"/>
      <c r="D41" s="67"/>
      <c r="E41" s="67"/>
      <c r="F41" s="67"/>
      <c r="G41" s="68"/>
      <c r="H41" s="67"/>
      <c r="I41" s="68"/>
      <c r="J41" s="68" t="s">
        <v>18</v>
      </c>
      <c r="K41" s="69">
        <v>38.729999999999997</v>
      </c>
      <c r="L41" s="69">
        <v>45.79</v>
      </c>
      <c r="M41" s="69"/>
      <c r="N41" s="69">
        <f t="shared" si="18"/>
        <v>84.52</v>
      </c>
      <c r="O41" s="69">
        <v>78.89</v>
      </c>
      <c r="P41" s="69"/>
      <c r="Q41" s="69">
        <f t="shared" si="19"/>
        <v>163.41</v>
      </c>
      <c r="R41" s="76">
        <v>1643.8</v>
      </c>
      <c r="S41" s="69"/>
      <c r="T41" s="69"/>
    </row>
    <row r="42" spans="2:27" x14ac:dyDescent="0.2">
      <c r="B42" s="67" t="s">
        <v>25</v>
      </c>
      <c r="C42" s="68"/>
      <c r="D42" s="67"/>
      <c r="E42" s="71"/>
      <c r="F42" s="71"/>
      <c r="G42" s="72"/>
      <c r="H42" s="67"/>
      <c r="I42" s="72"/>
      <c r="J42" s="72" t="s">
        <v>15</v>
      </c>
      <c r="K42" s="73">
        <f>SUM(K37:K41)</f>
        <v>73.62</v>
      </c>
      <c r="L42" s="73">
        <f t="shared" ref="L42:R42" si="20">SUM(L37:L41)</f>
        <v>197.56</v>
      </c>
      <c r="M42" s="73">
        <f t="shared" si="20"/>
        <v>9.2799999999999994</v>
      </c>
      <c r="N42" s="73">
        <f t="shared" si="20"/>
        <v>280.45999999999998</v>
      </c>
      <c r="O42" s="73">
        <f t="shared" si="20"/>
        <v>283.07</v>
      </c>
      <c r="P42" s="73">
        <f t="shared" si="20"/>
        <v>0</v>
      </c>
      <c r="Q42" s="74">
        <v>564</v>
      </c>
      <c r="R42" s="74">
        <f t="shared" si="20"/>
        <v>18350.099999999999</v>
      </c>
      <c r="S42" s="73">
        <v>82575</v>
      </c>
      <c r="T42" s="69" t="s">
        <v>198</v>
      </c>
    </row>
    <row r="43" spans="2:27" x14ac:dyDescent="0.2">
      <c r="B43" s="67"/>
      <c r="C43" s="68"/>
      <c r="D43" s="67"/>
      <c r="E43" s="71"/>
      <c r="F43" s="71"/>
      <c r="G43" s="72"/>
      <c r="H43" s="67"/>
      <c r="I43" s="72"/>
      <c r="J43" s="72"/>
      <c r="K43" s="73"/>
      <c r="L43" s="73"/>
      <c r="M43" s="73"/>
      <c r="N43" s="73"/>
      <c r="O43" s="73"/>
      <c r="P43" s="73"/>
      <c r="Q43" s="74"/>
      <c r="R43" s="74"/>
      <c r="S43" s="73"/>
      <c r="T43" s="69"/>
    </row>
    <row r="44" spans="2:27" x14ac:dyDescent="0.2">
      <c r="B44" s="67">
        <v>8</v>
      </c>
      <c r="C44" s="68" t="s">
        <v>141</v>
      </c>
      <c r="D44" s="67">
        <v>47</v>
      </c>
      <c r="E44" s="67">
        <v>26</v>
      </c>
      <c r="F44" s="67">
        <v>3</v>
      </c>
      <c r="G44" s="68">
        <v>2.1</v>
      </c>
      <c r="H44" s="67" t="s">
        <v>26</v>
      </c>
      <c r="I44" s="68" t="s">
        <v>21</v>
      </c>
      <c r="J44" s="68" t="s">
        <v>17</v>
      </c>
      <c r="K44" s="69"/>
      <c r="L44" s="69">
        <v>10.02</v>
      </c>
      <c r="M44" s="69">
        <v>0.81</v>
      </c>
      <c r="N44" s="69">
        <f t="shared" ref="N44:N46" si="21">SUBTOTAL(9,K44:M44)</f>
        <v>10.83</v>
      </c>
      <c r="O44" s="69">
        <v>12.67</v>
      </c>
      <c r="P44" s="69"/>
      <c r="Q44" s="69">
        <f t="shared" ref="Q44:Q46" si="22">SUM(N44:P44)</f>
        <v>23.5</v>
      </c>
      <c r="R44" s="76">
        <v>933.1</v>
      </c>
      <c r="S44" s="69"/>
      <c r="T44" s="69"/>
    </row>
    <row r="45" spans="2:27" x14ac:dyDescent="0.2">
      <c r="B45" s="67" t="s">
        <v>25</v>
      </c>
      <c r="C45" s="68"/>
      <c r="D45" s="67"/>
      <c r="E45" s="71"/>
      <c r="F45" s="71"/>
      <c r="G45" s="72"/>
      <c r="H45" s="67" t="s">
        <v>159</v>
      </c>
      <c r="I45" s="72"/>
      <c r="J45" s="68" t="s">
        <v>194</v>
      </c>
      <c r="K45" s="69"/>
      <c r="L45" s="69"/>
      <c r="M45" s="69"/>
      <c r="N45" s="69">
        <f t="shared" si="21"/>
        <v>0</v>
      </c>
      <c r="O45" s="69"/>
      <c r="P45" s="69"/>
      <c r="Q45" s="69">
        <f t="shared" si="22"/>
        <v>0</v>
      </c>
      <c r="R45" s="76"/>
      <c r="S45" s="69"/>
      <c r="T45" s="69"/>
    </row>
    <row r="46" spans="2:27" x14ac:dyDescent="0.2">
      <c r="B46" s="67" t="s">
        <v>25</v>
      </c>
      <c r="C46" s="68"/>
      <c r="D46" s="67"/>
      <c r="E46" s="67"/>
      <c r="F46" s="67"/>
      <c r="G46" s="68"/>
      <c r="H46" s="67">
        <v>50</v>
      </c>
      <c r="I46" s="68"/>
      <c r="J46" s="68" t="s">
        <v>18</v>
      </c>
      <c r="K46" s="69">
        <v>96.64</v>
      </c>
      <c r="L46" s="69">
        <v>103.67</v>
      </c>
      <c r="M46" s="69">
        <v>2.82</v>
      </c>
      <c r="N46" s="69">
        <f t="shared" si="21"/>
        <v>203.13</v>
      </c>
      <c r="O46" s="69">
        <v>172.23</v>
      </c>
      <c r="P46" s="69"/>
      <c r="Q46" s="69">
        <f t="shared" si="22"/>
        <v>375.36</v>
      </c>
      <c r="R46" s="76">
        <v>3936.6</v>
      </c>
      <c r="S46" s="69"/>
      <c r="T46" s="69"/>
    </row>
    <row r="47" spans="2:27" x14ac:dyDescent="0.2">
      <c r="B47" s="67" t="s">
        <v>25</v>
      </c>
      <c r="C47" s="68"/>
      <c r="D47" s="67"/>
      <c r="E47" s="67"/>
      <c r="F47" s="67"/>
      <c r="G47" s="68"/>
      <c r="H47" s="67"/>
      <c r="I47" s="68"/>
      <c r="J47" s="72" t="s">
        <v>15</v>
      </c>
      <c r="K47" s="73">
        <f t="shared" ref="K47:R47" si="23">SUM(K44:K46)</f>
        <v>96.64</v>
      </c>
      <c r="L47" s="73">
        <f t="shared" si="23"/>
        <v>113.69</v>
      </c>
      <c r="M47" s="73">
        <f t="shared" si="23"/>
        <v>3.63</v>
      </c>
      <c r="N47" s="73">
        <f t="shared" si="23"/>
        <v>213.96</v>
      </c>
      <c r="O47" s="73">
        <f t="shared" si="23"/>
        <v>184.89999999999998</v>
      </c>
      <c r="P47" s="73">
        <f t="shared" si="23"/>
        <v>0</v>
      </c>
      <c r="Q47" s="74">
        <v>399</v>
      </c>
      <c r="R47" s="74">
        <f t="shared" si="23"/>
        <v>4869.7</v>
      </c>
      <c r="S47" s="73">
        <v>49868.800000000003</v>
      </c>
      <c r="T47" s="69" t="s">
        <v>197</v>
      </c>
    </row>
    <row r="48" spans="2:27" x14ac:dyDescent="0.2">
      <c r="B48" s="67"/>
      <c r="C48" s="68"/>
      <c r="D48" s="67"/>
      <c r="E48" s="67"/>
      <c r="F48" s="67"/>
      <c r="G48" s="68"/>
      <c r="H48" s="67"/>
      <c r="I48" s="68"/>
      <c r="J48" s="72"/>
      <c r="K48" s="73"/>
      <c r="L48" s="73"/>
      <c r="M48" s="73"/>
      <c r="N48" s="73"/>
      <c r="O48" s="73"/>
      <c r="P48" s="73"/>
      <c r="Q48" s="74"/>
      <c r="R48" s="74"/>
      <c r="S48" s="73"/>
      <c r="T48" s="69"/>
    </row>
    <row r="49" spans="2:20" customFormat="1" x14ac:dyDescent="0.2">
      <c r="B49" s="67">
        <v>9</v>
      </c>
      <c r="C49" s="68" t="s">
        <v>141</v>
      </c>
      <c r="D49" s="67">
        <v>47</v>
      </c>
      <c r="E49" s="67">
        <v>1</v>
      </c>
      <c r="F49" s="67">
        <v>1</v>
      </c>
      <c r="G49" s="68">
        <v>3</v>
      </c>
      <c r="H49" s="67" t="s">
        <v>26</v>
      </c>
      <c r="I49" s="68" t="s">
        <v>21</v>
      </c>
      <c r="J49" s="68" t="s">
        <v>17</v>
      </c>
      <c r="K49" s="69">
        <v>50.64</v>
      </c>
      <c r="L49" s="69">
        <v>46.89</v>
      </c>
      <c r="M49" s="69">
        <v>1.17</v>
      </c>
      <c r="N49" s="69">
        <f t="shared" ref="N49:N52" si="24">SUBTOTAL(9,K49:M49)</f>
        <v>98.7</v>
      </c>
      <c r="O49" s="69">
        <v>52.36</v>
      </c>
      <c r="P49" s="69"/>
      <c r="Q49" s="69">
        <f t="shared" ref="Q49:Q52" si="25">SUM(N49:P49)</f>
        <v>151.06</v>
      </c>
      <c r="R49" s="76">
        <v>10007.9</v>
      </c>
      <c r="S49" s="69"/>
      <c r="T49" s="69"/>
    </row>
    <row r="50" spans="2:20" customFormat="1" x14ac:dyDescent="0.2">
      <c r="B50" s="67"/>
      <c r="C50" s="68"/>
      <c r="D50" s="67"/>
      <c r="E50" s="67"/>
      <c r="F50" s="67"/>
      <c r="G50" s="68"/>
      <c r="H50" s="67" t="s">
        <v>171</v>
      </c>
      <c r="I50" s="68"/>
      <c r="J50" s="68" t="s">
        <v>22</v>
      </c>
      <c r="K50" s="69">
        <v>13.55</v>
      </c>
      <c r="L50" s="69">
        <v>14.07</v>
      </c>
      <c r="M50" s="69"/>
      <c r="N50" s="69">
        <f t="shared" si="24"/>
        <v>27.62</v>
      </c>
      <c r="O50" s="69">
        <v>23.94</v>
      </c>
      <c r="P50" s="69"/>
      <c r="Q50" s="69">
        <f t="shared" si="25"/>
        <v>51.56</v>
      </c>
      <c r="R50" s="76">
        <v>20839.7</v>
      </c>
      <c r="S50" s="69"/>
      <c r="T50" s="75"/>
    </row>
    <row r="51" spans="2:20" customFormat="1" x14ac:dyDescent="0.2">
      <c r="B51" s="67"/>
      <c r="C51" s="68"/>
      <c r="D51" s="67"/>
      <c r="E51" s="67"/>
      <c r="F51" s="67"/>
      <c r="G51" s="68"/>
      <c r="H51" s="67">
        <v>50</v>
      </c>
      <c r="I51" s="68"/>
      <c r="J51" s="68" t="s">
        <v>19</v>
      </c>
      <c r="K51" s="69"/>
      <c r="L51" s="69">
        <v>11.9</v>
      </c>
      <c r="M51" s="69">
        <v>1.84</v>
      </c>
      <c r="N51" s="69">
        <f t="shared" si="24"/>
        <v>13.74</v>
      </c>
      <c r="O51" s="69">
        <v>16.12</v>
      </c>
      <c r="P51" s="69"/>
      <c r="Q51" s="69">
        <f t="shared" si="25"/>
        <v>29.86</v>
      </c>
      <c r="R51" s="76">
        <v>657.1</v>
      </c>
      <c r="S51" s="69"/>
      <c r="T51" s="75"/>
    </row>
    <row r="52" spans="2:20" customFormat="1" x14ac:dyDescent="0.2">
      <c r="B52" s="67"/>
      <c r="C52" s="68"/>
      <c r="D52" s="67"/>
      <c r="E52" s="71"/>
      <c r="F52" s="71"/>
      <c r="G52" s="72"/>
      <c r="H52" s="67"/>
      <c r="I52" s="72"/>
      <c r="J52" s="68" t="s">
        <v>18</v>
      </c>
      <c r="K52" s="69">
        <v>84.6</v>
      </c>
      <c r="L52" s="69">
        <v>52.91</v>
      </c>
      <c r="M52" s="69">
        <v>0.86</v>
      </c>
      <c r="N52" s="69">
        <f t="shared" si="24"/>
        <v>138.37</v>
      </c>
      <c r="O52" s="69">
        <v>89.06</v>
      </c>
      <c r="P52" s="69"/>
      <c r="Q52" s="69">
        <f t="shared" si="25"/>
        <v>227.43</v>
      </c>
      <c r="R52" s="76">
        <v>2771.8</v>
      </c>
      <c r="S52" s="69"/>
      <c r="T52" s="69"/>
    </row>
    <row r="53" spans="2:20" customFormat="1" x14ac:dyDescent="0.2">
      <c r="B53" s="67" t="s">
        <v>25</v>
      </c>
      <c r="C53" s="68"/>
      <c r="D53" s="67"/>
      <c r="E53" s="67"/>
      <c r="F53" s="67"/>
      <c r="G53" s="68"/>
      <c r="H53" s="67"/>
      <c r="I53" s="68"/>
      <c r="J53" s="72" t="s">
        <v>15</v>
      </c>
      <c r="K53" s="73">
        <f t="shared" ref="K53:R53" si="26">SUM(K49:K52)</f>
        <v>148.79</v>
      </c>
      <c r="L53" s="73">
        <f t="shared" si="26"/>
        <v>125.77</v>
      </c>
      <c r="M53" s="73">
        <f t="shared" si="26"/>
        <v>3.8699999999999997</v>
      </c>
      <c r="N53" s="73">
        <f t="shared" si="26"/>
        <v>278.43</v>
      </c>
      <c r="O53" s="73">
        <f t="shared" si="26"/>
        <v>181.48000000000002</v>
      </c>
      <c r="P53" s="73">
        <f t="shared" si="26"/>
        <v>0</v>
      </c>
      <c r="Q53" s="74">
        <v>460</v>
      </c>
      <c r="R53" s="74">
        <f t="shared" si="26"/>
        <v>34276.5</v>
      </c>
      <c r="S53" s="73">
        <v>98717.759999999995</v>
      </c>
      <c r="T53" s="69" t="s">
        <v>197</v>
      </c>
    </row>
    <row r="54" spans="2:20" customFormat="1" x14ac:dyDescent="0.2">
      <c r="B54" s="67"/>
      <c r="C54" s="68"/>
      <c r="D54" s="67"/>
      <c r="E54" s="67"/>
      <c r="F54" s="67"/>
      <c r="G54" s="68"/>
      <c r="H54" s="67"/>
      <c r="I54" s="68"/>
      <c r="J54" s="72"/>
      <c r="K54" s="73"/>
      <c r="L54" s="73"/>
      <c r="M54" s="73"/>
      <c r="N54" s="73"/>
      <c r="O54" s="73"/>
      <c r="P54" s="73"/>
      <c r="Q54" s="74"/>
      <c r="R54" s="74"/>
      <c r="S54" s="73"/>
      <c r="T54" s="69"/>
    </row>
    <row r="55" spans="2:20" customFormat="1" x14ac:dyDescent="0.2">
      <c r="B55" s="67">
        <v>10</v>
      </c>
      <c r="C55" s="68" t="s">
        <v>138</v>
      </c>
      <c r="D55" s="67">
        <v>6</v>
      </c>
      <c r="E55" s="67">
        <v>17</v>
      </c>
      <c r="F55" s="67">
        <v>1</v>
      </c>
      <c r="G55" s="68">
        <v>1.5</v>
      </c>
      <c r="H55" s="67" t="s">
        <v>23</v>
      </c>
      <c r="I55" s="68" t="s">
        <v>21</v>
      </c>
      <c r="J55" s="68" t="s">
        <v>17</v>
      </c>
      <c r="K55" s="69">
        <v>7.37</v>
      </c>
      <c r="L55" s="69">
        <v>36.15</v>
      </c>
      <c r="M55" s="69">
        <v>9.98</v>
      </c>
      <c r="N55" s="69">
        <f>SUBTOTAL(9,K55:M55)</f>
        <v>53.5</v>
      </c>
      <c r="O55" s="69">
        <v>96.56</v>
      </c>
      <c r="P55" s="69"/>
      <c r="Q55" s="69">
        <f>SUM(N55:P55)</f>
        <v>150.06</v>
      </c>
      <c r="R55" s="68">
        <v>4832.8999999999996</v>
      </c>
      <c r="S55" s="69"/>
      <c r="T55" s="69"/>
    </row>
    <row r="56" spans="2:20" customFormat="1" x14ac:dyDescent="0.2">
      <c r="B56" s="67"/>
      <c r="C56" s="68"/>
      <c r="D56" s="67"/>
      <c r="E56" s="67"/>
      <c r="F56" s="67"/>
      <c r="G56" s="68"/>
      <c r="H56" s="67" t="s">
        <v>205</v>
      </c>
      <c r="I56" s="68"/>
      <c r="J56" s="68" t="s">
        <v>18</v>
      </c>
      <c r="K56" s="69">
        <v>5.37</v>
      </c>
      <c r="L56" s="69">
        <v>23.92</v>
      </c>
      <c r="M56" s="69">
        <v>0.8</v>
      </c>
      <c r="N56" s="69">
        <f>SUBTOTAL(9,K56:M56)</f>
        <v>30.090000000000003</v>
      </c>
      <c r="O56" s="69">
        <v>47.49</v>
      </c>
      <c r="P56" s="69"/>
      <c r="Q56" s="69">
        <f>SUM(N56:P56)</f>
        <v>77.580000000000013</v>
      </c>
      <c r="R56" s="68">
        <v>545.70000000000005</v>
      </c>
      <c r="S56" s="69"/>
      <c r="T56" s="70"/>
    </row>
    <row r="57" spans="2:20" customFormat="1" x14ac:dyDescent="0.2">
      <c r="B57" s="67"/>
      <c r="C57" s="68"/>
      <c r="D57" s="67"/>
      <c r="E57" s="67"/>
      <c r="F57" s="67"/>
      <c r="G57" s="68"/>
      <c r="H57" s="67">
        <v>87</v>
      </c>
      <c r="I57" s="68"/>
      <c r="J57" s="68" t="s">
        <v>194</v>
      </c>
      <c r="K57" s="69">
        <v>0.14000000000000001</v>
      </c>
      <c r="L57" s="69">
        <v>7.55</v>
      </c>
      <c r="M57" s="69">
        <v>2.2599999999999998</v>
      </c>
      <c r="N57" s="69">
        <f>SUBTOTAL(9,K57:M57)</f>
        <v>9.9499999999999993</v>
      </c>
      <c r="O57" s="69">
        <v>35.83</v>
      </c>
      <c r="P57" s="69"/>
      <c r="Q57" s="69">
        <f>SUM(N57:P57)</f>
        <v>45.78</v>
      </c>
      <c r="R57" s="68">
        <v>488.9</v>
      </c>
      <c r="S57" s="69"/>
      <c r="T57" s="70"/>
    </row>
    <row r="58" spans="2:20" customFormat="1" x14ac:dyDescent="0.2">
      <c r="B58" s="67" t="s">
        <v>25</v>
      </c>
      <c r="C58" s="68"/>
      <c r="D58" s="67"/>
      <c r="E58" s="71"/>
      <c r="F58" s="71"/>
      <c r="G58" s="72"/>
      <c r="H58" s="67"/>
      <c r="I58" s="72"/>
      <c r="J58" s="72" t="s">
        <v>15</v>
      </c>
      <c r="K58" s="73">
        <f t="shared" ref="K58:P58" si="27">SUM(K55:K57)</f>
        <v>12.88</v>
      </c>
      <c r="L58" s="73">
        <f t="shared" si="27"/>
        <v>67.62</v>
      </c>
      <c r="M58" s="73">
        <f t="shared" si="27"/>
        <v>13.040000000000001</v>
      </c>
      <c r="N58" s="73">
        <f t="shared" si="27"/>
        <v>93.54</v>
      </c>
      <c r="O58" s="73">
        <f t="shared" si="27"/>
        <v>179.88</v>
      </c>
      <c r="P58" s="73">
        <f t="shared" si="27"/>
        <v>0</v>
      </c>
      <c r="Q58" s="74">
        <v>273</v>
      </c>
      <c r="R58" s="74">
        <v>5867</v>
      </c>
      <c r="S58" s="73">
        <v>37959.49</v>
      </c>
      <c r="T58" s="69" t="s">
        <v>210</v>
      </c>
    </row>
    <row r="59" spans="2:20" customFormat="1" x14ac:dyDescent="0.2">
      <c r="B59" s="67"/>
      <c r="C59" s="68"/>
      <c r="D59" s="67"/>
      <c r="E59" s="71"/>
      <c r="F59" s="71"/>
      <c r="G59" s="72"/>
      <c r="H59" s="67"/>
      <c r="I59" s="72"/>
      <c r="J59" s="72"/>
      <c r="K59" s="73"/>
      <c r="L59" s="73"/>
      <c r="M59" s="73"/>
      <c r="N59" s="73"/>
      <c r="O59" s="73"/>
      <c r="P59" s="73"/>
      <c r="Q59" s="74"/>
      <c r="R59" s="74"/>
      <c r="S59" s="73"/>
      <c r="T59" s="69"/>
    </row>
    <row r="60" spans="2:20" customFormat="1" x14ac:dyDescent="0.2">
      <c r="B60" s="67">
        <v>11</v>
      </c>
      <c r="C60" s="68" t="s">
        <v>141</v>
      </c>
      <c r="D60" s="67">
        <v>69</v>
      </c>
      <c r="E60" s="67">
        <v>46</v>
      </c>
      <c r="F60" s="67">
        <v>1</v>
      </c>
      <c r="G60" s="68">
        <v>2.4</v>
      </c>
      <c r="H60" s="67" t="s">
        <v>23</v>
      </c>
      <c r="I60" s="68" t="s">
        <v>21</v>
      </c>
      <c r="J60" s="68" t="s">
        <v>17</v>
      </c>
      <c r="K60" s="69">
        <v>31.9</v>
      </c>
      <c r="L60" s="69">
        <v>51.26</v>
      </c>
      <c r="M60" s="69">
        <v>0.54</v>
      </c>
      <c r="N60" s="69">
        <f t="shared" ref="N60:N62" si="28">SUBTOTAL(9,K60:M60)</f>
        <v>83.7</v>
      </c>
      <c r="O60" s="69">
        <v>30.6</v>
      </c>
      <c r="P60" s="69"/>
      <c r="Q60" s="69">
        <f t="shared" ref="Q60:Q62" si="29">SUM(N60:P60)</f>
        <v>114.30000000000001</v>
      </c>
      <c r="R60" s="76">
        <v>8051.9</v>
      </c>
      <c r="S60" s="69"/>
      <c r="T60" s="69"/>
    </row>
    <row r="61" spans="2:20" customFormat="1" x14ac:dyDescent="0.2">
      <c r="B61" s="67"/>
      <c r="C61" s="68"/>
      <c r="D61" s="67"/>
      <c r="E61" s="67"/>
      <c r="F61" s="67"/>
      <c r="G61" s="68"/>
      <c r="H61" s="67" t="s">
        <v>175</v>
      </c>
      <c r="I61" s="68"/>
      <c r="J61" s="68" t="s">
        <v>18</v>
      </c>
      <c r="K61" s="69">
        <v>79.13</v>
      </c>
      <c r="L61" s="69">
        <v>47.07</v>
      </c>
      <c r="M61" s="69"/>
      <c r="N61" s="69">
        <f t="shared" si="28"/>
        <v>126.19999999999999</v>
      </c>
      <c r="O61" s="69">
        <v>134.4</v>
      </c>
      <c r="P61" s="69"/>
      <c r="Q61" s="69">
        <f t="shared" si="29"/>
        <v>260.60000000000002</v>
      </c>
      <c r="R61" s="76">
        <v>2573.3000000000002</v>
      </c>
      <c r="S61" s="69"/>
      <c r="T61" s="69"/>
    </row>
    <row r="62" spans="2:20" customFormat="1" x14ac:dyDescent="0.2">
      <c r="B62" s="67" t="s">
        <v>25</v>
      </c>
      <c r="C62" s="68"/>
      <c r="D62" s="67"/>
      <c r="E62" s="67"/>
      <c r="F62" s="67"/>
      <c r="G62" s="68"/>
      <c r="H62" s="67">
        <v>45</v>
      </c>
      <c r="I62" s="68"/>
      <c r="J62" s="68" t="s">
        <v>137</v>
      </c>
      <c r="K62" s="69"/>
      <c r="L62" s="69"/>
      <c r="M62" s="69"/>
      <c r="N62" s="69">
        <f t="shared" si="28"/>
        <v>0</v>
      </c>
      <c r="O62" s="69">
        <v>1.54</v>
      </c>
      <c r="P62" s="69"/>
      <c r="Q62" s="69">
        <f t="shared" si="29"/>
        <v>1.54</v>
      </c>
      <c r="R62" s="76">
        <v>41</v>
      </c>
      <c r="S62" s="69"/>
      <c r="T62" s="69"/>
    </row>
    <row r="63" spans="2:20" customFormat="1" x14ac:dyDescent="0.2">
      <c r="B63" s="67" t="s">
        <v>25</v>
      </c>
      <c r="C63" s="68"/>
      <c r="D63" s="67"/>
      <c r="E63" s="71"/>
      <c r="F63" s="71"/>
      <c r="G63" s="72"/>
      <c r="H63" s="67"/>
      <c r="I63" s="72"/>
      <c r="J63" s="72" t="s">
        <v>15</v>
      </c>
      <c r="K63" s="73">
        <f t="shared" ref="K63:P63" si="30">SUM(K60:K62)</f>
        <v>111.03</v>
      </c>
      <c r="L63" s="73">
        <f t="shared" si="30"/>
        <v>98.33</v>
      </c>
      <c r="M63" s="73">
        <f t="shared" si="30"/>
        <v>0.54</v>
      </c>
      <c r="N63" s="73">
        <f t="shared" si="30"/>
        <v>209.89999999999998</v>
      </c>
      <c r="O63" s="73">
        <f t="shared" si="30"/>
        <v>166.54</v>
      </c>
      <c r="P63" s="73">
        <f t="shared" si="30"/>
        <v>0</v>
      </c>
      <c r="Q63" s="74">
        <v>376</v>
      </c>
      <c r="R63" s="74">
        <f>SUM(R60:R62)</f>
        <v>10666.2</v>
      </c>
      <c r="S63" s="73">
        <v>61969.46</v>
      </c>
      <c r="T63" s="69" t="s">
        <v>146</v>
      </c>
    </row>
    <row r="64" spans="2:20" customFormat="1" x14ac:dyDescent="0.2">
      <c r="B64" s="67"/>
      <c r="C64" s="68"/>
      <c r="D64" s="67"/>
      <c r="E64" s="71"/>
      <c r="F64" s="71"/>
      <c r="G64" s="72"/>
      <c r="H64" s="67"/>
      <c r="I64" s="72"/>
      <c r="J64" s="72"/>
      <c r="K64" s="73"/>
      <c r="L64" s="73"/>
      <c r="M64" s="73"/>
      <c r="N64" s="73"/>
      <c r="O64" s="73"/>
      <c r="P64" s="73"/>
      <c r="Q64" s="74"/>
      <c r="R64" s="74"/>
      <c r="S64" s="73"/>
      <c r="T64" s="69"/>
    </row>
    <row r="65" spans="2:20" customFormat="1" x14ac:dyDescent="0.2">
      <c r="B65" s="67">
        <v>12</v>
      </c>
      <c r="C65" s="68" t="s">
        <v>141</v>
      </c>
      <c r="D65" s="67">
        <v>47</v>
      </c>
      <c r="E65" s="67">
        <v>16</v>
      </c>
      <c r="F65" s="67">
        <v>6</v>
      </c>
      <c r="G65" s="68">
        <v>1.6</v>
      </c>
      <c r="H65" s="67" t="s">
        <v>23</v>
      </c>
      <c r="I65" s="68" t="s">
        <v>21</v>
      </c>
      <c r="J65" s="68" t="s">
        <v>17</v>
      </c>
      <c r="K65" s="69">
        <v>7.13</v>
      </c>
      <c r="L65" s="69">
        <v>42.79</v>
      </c>
      <c r="M65" s="69">
        <v>4.1500000000000004</v>
      </c>
      <c r="N65" s="69">
        <f t="shared" ref="N65:N67" si="31">SUBTOTAL(9,K65:M65)</f>
        <v>54.07</v>
      </c>
      <c r="O65" s="69">
        <v>44.22</v>
      </c>
      <c r="P65" s="69"/>
      <c r="Q65" s="69">
        <f t="shared" ref="Q65:Q67" si="32">SUM(N65:P65)</f>
        <v>98.289999999999992</v>
      </c>
      <c r="R65" s="76">
        <v>4764.7</v>
      </c>
      <c r="S65" s="69"/>
      <c r="T65" s="69"/>
    </row>
    <row r="66" spans="2:20" customFormat="1" x14ac:dyDescent="0.2">
      <c r="B66" s="67" t="s">
        <v>25</v>
      </c>
      <c r="C66" s="68"/>
      <c r="D66" s="67"/>
      <c r="E66" s="67"/>
      <c r="F66" s="67"/>
      <c r="G66" s="68"/>
      <c r="H66" s="67" t="s">
        <v>178</v>
      </c>
      <c r="I66" s="68"/>
      <c r="J66" s="68" t="s">
        <v>18</v>
      </c>
      <c r="K66" s="69">
        <v>52.18</v>
      </c>
      <c r="L66" s="69">
        <v>138.38999999999999</v>
      </c>
      <c r="M66" s="69"/>
      <c r="N66" s="69">
        <f t="shared" si="31"/>
        <v>190.57</v>
      </c>
      <c r="O66" s="69">
        <v>93.54</v>
      </c>
      <c r="P66" s="69"/>
      <c r="Q66" s="69">
        <f t="shared" si="32"/>
        <v>284.11</v>
      </c>
      <c r="R66" s="76">
        <v>3479.4</v>
      </c>
      <c r="S66" s="69"/>
      <c r="T66" s="69"/>
    </row>
    <row r="67" spans="2:20" customFormat="1" x14ac:dyDescent="0.2">
      <c r="B67" s="67" t="s">
        <v>25</v>
      </c>
      <c r="C67" s="68"/>
      <c r="D67" s="67"/>
      <c r="E67" s="67"/>
      <c r="F67" s="67"/>
      <c r="G67" s="68"/>
      <c r="H67" s="67">
        <v>50</v>
      </c>
      <c r="I67" s="68"/>
      <c r="J67" s="68" t="s">
        <v>19</v>
      </c>
      <c r="K67" s="69">
        <v>1.26</v>
      </c>
      <c r="L67" s="69">
        <v>11.39</v>
      </c>
      <c r="M67" s="69">
        <v>1.1599999999999999</v>
      </c>
      <c r="N67" s="69">
        <f t="shared" si="31"/>
        <v>13.81</v>
      </c>
      <c r="O67" s="69">
        <v>12.07</v>
      </c>
      <c r="P67" s="69"/>
      <c r="Q67" s="69">
        <f t="shared" si="32"/>
        <v>25.880000000000003</v>
      </c>
      <c r="R67" s="76">
        <v>694.8</v>
      </c>
      <c r="S67" s="69"/>
      <c r="T67" s="69"/>
    </row>
    <row r="68" spans="2:20" customFormat="1" x14ac:dyDescent="0.2">
      <c r="B68" s="67" t="s">
        <v>25</v>
      </c>
      <c r="C68" s="68"/>
      <c r="D68" s="67"/>
      <c r="E68" s="71"/>
      <c r="F68" s="71"/>
      <c r="G68" s="72"/>
      <c r="H68" s="67"/>
      <c r="I68" s="72"/>
      <c r="J68" s="72" t="s">
        <v>15</v>
      </c>
      <c r="K68" s="73">
        <f t="shared" ref="K68:R68" si="33">SUM(K65:K67)</f>
        <v>60.57</v>
      </c>
      <c r="L68" s="73">
        <f t="shared" si="33"/>
        <v>192.57</v>
      </c>
      <c r="M68" s="73">
        <f t="shared" si="33"/>
        <v>5.3100000000000005</v>
      </c>
      <c r="N68" s="73">
        <f t="shared" si="33"/>
        <v>258.45</v>
      </c>
      <c r="O68" s="73">
        <f t="shared" si="33"/>
        <v>149.82999999999998</v>
      </c>
      <c r="P68" s="73">
        <f t="shared" si="33"/>
        <v>0</v>
      </c>
      <c r="Q68" s="74">
        <v>408</v>
      </c>
      <c r="R68" s="74">
        <f t="shared" si="33"/>
        <v>8938.9</v>
      </c>
      <c r="S68" s="73">
        <v>43264.76</v>
      </c>
      <c r="T68" s="69" t="s">
        <v>197</v>
      </c>
    </row>
    <row r="69" spans="2:20" customFormat="1" x14ac:dyDescent="0.2">
      <c r="B69" s="67"/>
      <c r="C69" s="68"/>
      <c r="D69" s="67"/>
      <c r="E69" s="71"/>
      <c r="F69" s="71"/>
      <c r="G69" s="72"/>
      <c r="H69" s="67"/>
      <c r="I69" s="72"/>
      <c r="J69" s="72"/>
      <c r="K69" s="73"/>
      <c r="L69" s="73"/>
      <c r="M69" s="73"/>
      <c r="N69" s="73"/>
      <c r="O69" s="73"/>
      <c r="P69" s="73"/>
      <c r="Q69" s="74"/>
      <c r="R69" s="74"/>
      <c r="S69" s="73"/>
      <c r="T69" s="69"/>
    </row>
    <row r="70" spans="2:20" customFormat="1" x14ac:dyDescent="0.2">
      <c r="B70" s="67">
        <v>13</v>
      </c>
      <c r="C70" s="68" t="s">
        <v>141</v>
      </c>
      <c r="D70" s="67">
        <v>46</v>
      </c>
      <c r="E70" s="67">
        <v>32</v>
      </c>
      <c r="F70" s="67">
        <v>2</v>
      </c>
      <c r="G70" s="68">
        <v>2</v>
      </c>
      <c r="H70" s="67" t="s">
        <v>26</v>
      </c>
      <c r="I70" s="68" t="s">
        <v>21</v>
      </c>
      <c r="J70" s="68" t="s">
        <v>17</v>
      </c>
      <c r="K70" s="69">
        <v>57.28</v>
      </c>
      <c r="L70" s="69">
        <v>132.66999999999999</v>
      </c>
      <c r="M70" s="69">
        <v>4.8</v>
      </c>
      <c r="N70" s="69">
        <f t="shared" ref="N70:N72" si="34">SUBTOTAL(9,K70:M70)</f>
        <v>194.75</v>
      </c>
      <c r="O70" s="69">
        <v>187.39</v>
      </c>
      <c r="P70" s="69"/>
      <c r="Q70" s="69">
        <f t="shared" ref="Q70:Q72" si="35">SUM(N70:P70)</f>
        <v>382.14</v>
      </c>
      <c r="R70" s="76">
        <v>18792.5</v>
      </c>
      <c r="S70" s="69"/>
      <c r="T70" s="69"/>
    </row>
    <row r="71" spans="2:20" customFormat="1" x14ac:dyDescent="0.2">
      <c r="B71" s="67" t="s">
        <v>25</v>
      </c>
      <c r="C71" s="68"/>
      <c r="D71" s="67"/>
      <c r="E71" s="71"/>
      <c r="F71" s="71"/>
      <c r="G71" s="72"/>
      <c r="H71" s="67" t="s">
        <v>181</v>
      </c>
      <c r="I71" s="72"/>
      <c r="J71" s="68" t="s">
        <v>194</v>
      </c>
      <c r="K71" s="69"/>
      <c r="L71" s="69"/>
      <c r="M71" s="69"/>
      <c r="N71" s="69">
        <f t="shared" si="34"/>
        <v>0</v>
      </c>
      <c r="O71" s="69"/>
      <c r="P71" s="69"/>
      <c r="Q71" s="69">
        <f t="shared" si="35"/>
        <v>0</v>
      </c>
      <c r="R71" s="76"/>
      <c r="S71" s="69"/>
      <c r="T71" s="69"/>
    </row>
    <row r="72" spans="2:20" customFormat="1" x14ac:dyDescent="0.2">
      <c r="B72" s="67" t="s">
        <v>25</v>
      </c>
      <c r="C72" s="68"/>
      <c r="D72" s="67"/>
      <c r="E72" s="67"/>
      <c r="F72" s="67"/>
      <c r="G72" s="68"/>
      <c r="H72" s="67">
        <v>65</v>
      </c>
      <c r="I72" s="68"/>
      <c r="J72" s="68" t="s">
        <v>18</v>
      </c>
      <c r="K72" s="69"/>
      <c r="L72" s="69"/>
      <c r="M72" s="69"/>
      <c r="N72" s="69">
        <f t="shared" si="34"/>
        <v>0</v>
      </c>
      <c r="O72" s="69"/>
      <c r="P72" s="69"/>
      <c r="Q72" s="69">
        <f t="shared" si="35"/>
        <v>0</v>
      </c>
      <c r="R72" s="76"/>
      <c r="S72" s="69"/>
      <c r="T72" s="69"/>
    </row>
    <row r="73" spans="2:20" customFormat="1" x14ac:dyDescent="0.2">
      <c r="B73" s="67" t="s">
        <v>25</v>
      </c>
      <c r="C73" s="68"/>
      <c r="D73" s="67"/>
      <c r="E73" s="67"/>
      <c r="F73" s="67"/>
      <c r="G73" s="68"/>
      <c r="H73" s="67"/>
      <c r="I73" s="68"/>
      <c r="J73" s="72" t="s">
        <v>15</v>
      </c>
      <c r="K73" s="73">
        <f t="shared" ref="K73:R73" si="36">SUM(K70:K72)</f>
        <v>57.28</v>
      </c>
      <c r="L73" s="73">
        <f t="shared" si="36"/>
        <v>132.66999999999999</v>
      </c>
      <c r="M73" s="73">
        <f t="shared" si="36"/>
        <v>4.8</v>
      </c>
      <c r="N73" s="73">
        <f t="shared" si="36"/>
        <v>194.75</v>
      </c>
      <c r="O73" s="73">
        <f t="shared" si="36"/>
        <v>187.39</v>
      </c>
      <c r="P73" s="73">
        <f t="shared" si="36"/>
        <v>0</v>
      </c>
      <c r="Q73" s="74">
        <v>382</v>
      </c>
      <c r="R73" s="74">
        <f t="shared" si="36"/>
        <v>18792.5</v>
      </c>
      <c r="S73" s="73">
        <v>61641.04</v>
      </c>
      <c r="T73" s="69" t="s">
        <v>197</v>
      </c>
    </row>
    <row r="74" spans="2:20" customFormat="1" x14ac:dyDescent="0.2">
      <c r="B74" s="67"/>
      <c r="C74" s="68"/>
      <c r="D74" s="67"/>
      <c r="E74" s="67"/>
      <c r="F74" s="67"/>
      <c r="G74" s="68"/>
      <c r="H74" s="67"/>
      <c r="I74" s="68"/>
      <c r="J74" s="72"/>
      <c r="K74" s="73"/>
      <c r="L74" s="73"/>
      <c r="M74" s="73"/>
      <c r="N74" s="73"/>
      <c r="O74" s="73"/>
      <c r="P74" s="73"/>
      <c r="Q74" s="74"/>
      <c r="R74" s="74"/>
      <c r="S74" s="73"/>
      <c r="T74" s="69"/>
    </row>
    <row r="75" spans="2:20" customFormat="1" x14ac:dyDescent="0.2">
      <c r="B75" s="67">
        <v>14</v>
      </c>
      <c r="C75" s="68" t="s">
        <v>141</v>
      </c>
      <c r="D75" s="67">
        <v>47</v>
      </c>
      <c r="E75" s="67">
        <v>15</v>
      </c>
      <c r="F75" s="67">
        <v>3</v>
      </c>
      <c r="G75" s="68">
        <v>1.2</v>
      </c>
      <c r="H75" s="67" t="s">
        <v>26</v>
      </c>
      <c r="I75" s="68" t="s">
        <v>21</v>
      </c>
      <c r="J75" s="68" t="s">
        <v>17</v>
      </c>
      <c r="K75" s="69">
        <v>15.5</v>
      </c>
      <c r="L75" s="69">
        <v>13.15</v>
      </c>
      <c r="M75" s="69"/>
      <c r="N75" s="69">
        <f t="shared" ref="N75:N77" si="37">SUBTOTAL(9,K75:M75)</f>
        <v>28.65</v>
      </c>
      <c r="O75" s="69">
        <v>32.26</v>
      </c>
      <c r="P75" s="69"/>
      <c r="Q75" s="69">
        <f t="shared" ref="Q75:Q77" si="38">SUM(N75:P75)</f>
        <v>60.91</v>
      </c>
      <c r="R75" s="76">
        <v>3056.3</v>
      </c>
      <c r="S75" s="69"/>
      <c r="T75" s="69"/>
    </row>
    <row r="76" spans="2:20" customFormat="1" x14ac:dyDescent="0.2">
      <c r="B76" s="67"/>
      <c r="C76" s="68"/>
      <c r="D76" s="67"/>
      <c r="E76" s="67"/>
      <c r="F76" s="67"/>
      <c r="G76" s="68"/>
      <c r="H76" s="67" t="s">
        <v>184</v>
      </c>
      <c r="I76" s="68"/>
      <c r="J76" s="68" t="s">
        <v>19</v>
      </c>
      <c r="K76" s="69"/>
      <c r="L76" s="69">
        <v>4.3499999999999996</v>
      </c>
      <c r="M76" s="69">
        <v>0.52</v>
      </c>
      <c r="N76" s="69">
        <f t="shared" si="37"/>
        <v>4.8699999999999992</v>
      </c>
      <c r="O76" s="69">
        <v>8.85</v>
      </c>
      <c r="P76" s="69"/>
      <c r="Q76" s="69">
        <f t="shared" si="38"/>
        <v>13.719999999999999</v>
      </c>
      <c r="R76" s="76">
        <v>240.4</v>
      </c>
      <c r="S76" s="69"/>
      <c r="T76" s="75"/>
    </row>
    <row r="77" spans="2:20" customFormat="1" x14ac:dyDescent="0.2">
      <c r="B77" s="67"/>
      <c r="C77" s="68"/>
      <c r="D77" s="67"/>
      <c r="E77" s="71"/>
      <c r="F77" s="71"/>
      <c r="G77" s="72"/>
      <c r="H77" s="67">
        <v>45</v>
      </c>
      <c r="I77" s="72"/>
      <c r="J77" s="68" t="s">
        <v>18</v>
      </c>
      <c r="K77" s="69">
        <v>39.17</v>
      </c>
      <c r="L77" s="69">
        <v>23.54</v>
      </c>
      <c r="M77" s="69">
        <v>1.22</v>
      </c>
      <c r="N77" s="69">
        <f t="shared" si="37"/>
        <v>63.93</v>
      </c>
      <c r="O77" s="69">
        <v>49.26</v>
      </c>
      <c r="P77" s="69"/>
      <c r="Q77" s="69">
        <f t="shared" si="38"/>
        <v>113.19</v>
      </c>
      <c r="R77" s="76">
        <v>1278.7</v>
      </c>
      <c r="S77" s="69"/>
      <c r="T77" s="69"/>
    </row>
    <row r="78" spans="2:20" customFormat="1" x14ac:dyDescent="0.2">
      <c r="B78" s="67" t="s">
        <v>25</v>
      </c>
      <c r="C78" s="68"/>
      <c r="D78" s="67"/>
      <c r="E78" s="67"/>
      <c r="F78" s="67"/>
      <c r="G78" s="68"/>
      <c r="H78" s="67"/>
      <c r="I78" s="68"/>
      <c r="J78" s="72" t="s">
        <v>15</v>
      </c>
      <c r="K78" s="73">
        <f t="shared" ref="K78:R78" si="39">SUM(K75:K77)</f>
        <v>54.67</v>
      </c>
      <c r="L78" s="73">
        <f t="shared" si="39"/>
        <v>41.04</v>
      </c>
      <c r="M78" s="73">
        <f t="shared" si="39"/>
        <v>1.74</v>
      </c>
      <c r="N78" s="73">
        <f t="shared" si="39"/>
        <v>97.449999999999989</v>
      </c>
      <c r="O78" s="73">
        <f t="shared" si="39"/>
        <v>90.37</v>
      </c>
      <c r="P78" s="73">
        <f t="shared" si="39"/>
        <v>0</v>
      </c>
      <c r="Q78" s="74">
        <v>188</v>
      </c>
      <c r="R78" s="74">
        <f t="shared" si="39"/>
        <v>4575.4000000000005</v>
      </c>
      <c r="S78" s="73">
        <v>30286.5</v>
      </c>
      <c r="T78" s="69" t="s">
        <v>197</v>
      </c>
    </row>
    <row r="79" spans="2:20" customFormat="1" x14ac:dyDescent="0.2">
      <c r="B79" s="67"/>
      <c r="C79" s="68"/>
      <c r="D79" s="67"/>
      <c r="E79" s="67"/>
      <c r="F79" s="67"/>
      <c r="G79" s="68"/>
      <c r="H79" s="67"/>
      <c r="I79" s="68"/>
      <c r="J79" s="72"/>
      <c r="K79" s="73"/>
      <c r="L79" s="73"/>
      <c r="M79" s="73"/>
      <c r="N79" s="73"/>
      <c r="O79" s="73"/>
      <c r="P79" s="73"/>
      <c r="Q79" s="74"/>
      <c r="R79" s="74"/>
      <c r="S79" s="73"/>
      <c r="T79" s="69"/>
    </row>
    <row r="80" spans="2:20" customFormat="1" x14ac:dyDescent="0.2">
      <c r="B80" s="67">
        <v>15</v>
      </c>
      <c r="C80" s="68" t="s">
        <v>141</v>
      </c>
      <c r="D80" s="67">
        <v>47</v>
      </c>
      <c r="E80" s="67">
        <v>4</v>
      </c>
      <c r="F80" s="67">
        <v>4</v>
      </c>
      <c r="G80" s="68">
        <v>1.7</v>
      </c>
      <c r="H80" s="67" t="s">
        <v>23</v>
      </c>
      <c r="I80" s="68" t="s">
        <v>21</v>
      </c>
      <c r="J80" s="68" t="s">
        <v>17</v>
      </c>
      <c r="K80" s="69">
        <v>6.38</v>
      </c>
      <c r="L80" s="69">
        <v>41.45</v>
      </c>
      <c r="M80" s="69">
        <v>9.0399999999999991</v>
      </c>
      <c r="N80" s="69">
        <f>SUBTOTAL(9,K80:M80)</f>
        <v>56.870000000000005</v>
      </c>
      <c r="O80" s="69">
        <v>47.56</v>
      </c>
      <c r="P80" s="69"/>
      <c r="Q80" s="69">
        <f>SUM(N80:P80)</f>
        <v>104.43</v>
      </c>
      <c r="R80" s="68">
        <v>4793.3999999999996</v>
      </c>
      <c r="S80" s="69"/>
      <c r="T80" s="69"/>
    </row>
    <row r="81" spans="2:20" customFormat="1" x14ac:dyDescent="0.2">
      <c r="B81" s="67"/>
      <c r="C81" s="68"/>
      <c r="D81" s="67"/>
      <c r="E81" s="67"/>
      <c r="F81" s="67"/>
      <c r="G81" s="68"/>
      <c r="H81" s="67" t="s">
        <v>187</v>
      </c>
      <c r="I81" s="68"/>
      <c r="J81" s="68" t="s">
        <v>151</v>
      </c>
      <c r="K81" s="69"/>
      <c r="L81" s="69">
        <v>3.74</v>
      </c>
      <c r="M81" s="69">
        <v>1.96</v>
      </c>
      <c r="N81" s="69">
        <f>SUBTOTAL(9,K81:M81)</f>
        <v>5.7</v>
      </c>
      <c r="O81" s="69">
        <v>14.97</v>
      </c>
      <c r="P81" s="69"/>
      <c r="Q81" s="69">
        <f>SUM(N81:P81)</f>
        <v>20.67</v>
      </c>
      <c r="R81" s="68">
        <v>86.6</v>
      </c>
      <c r="S81" s="69"/>
      <c r="T81" s="70"/>
    </row>
    <row r="82" spans="2:20" customFormat="1" x14ac:dyDescent="0.2">
      <c r="B82" s="67" t="s">
        <v>25</v>
      </c>
      <c r="C82" s="68"/>
      <c r="D82" s="67"/>
      <c r="E82" s="67"/>
      <c r="F82" s="67"/>
      <c r="G82" s="68"/>
      <c r="H82" s="67">
        <v>45</v>
      </c>
      <c r="I82" s="68"/>
      <c r="J82" s="68" t="s">
        <v>18</v>
      </c>
      <c r="K82" s="69">
        <v>9.9700000000000006</v>
      </c>
      <c r="L82" s="69">
        <v>68.36</v>
      </c>
      <c r="M82" s="69">
        <v>2.88</v>
      </c>
      <c r="N82" s="69">
        <f t="shared" ref="N82" si="40">SUBTOTAL(9,K82:M82)</f>
        <v>81.209999999999994</v>
      </c>
      <c r="O82" s="69">
        <v>57.93</v>
      </c>
      <c r="P82" s="69"/>
      <c r="Q82" s="69">
        <f t="shared" ref="Q82" si="41">SUM(N82:P82)</f>
        <v>139.13999999999999</v>
      </c>
      <c r="R82" s="68">
        <v>1405.7</v>
      </c>
      <c r="S82" s="69"/>
      <c r="T82" s="69"/>
    </row>
    <row r="83" spans="2:20" customFormat="1" x14ac:dyDescent="0.2">
      <c r="B83" s="67" t="s">
        <v>25</v>
      </c>
      <c r="C83" s="68"/>
      <c r="D83" s="67"/>
      <c r="E83" s="71"/>
      <c r="F83" s="71"/>
      <c r="G83" s="72"/>
      <c r="H83" s="67"/>
      <c r="I83" s="72"/>
      <c r="J83" s="72" t="s">
        <v>15</v>
      </c>
      <c r="K83" s="73">
        <f t="shared" ref="K83:R83" si="42">SUM(K80:K82)</f>
        <v>16.350000000000001</v>
      </c>
      <c r="L83" s="73">
        <f t="shared" si="42"/>
        <v>113.55000000000001</v>
      </c>
      <c r="M83" s="73">
        <f t="shared" si="42"/>
        <v>13.879999999999999</v>
      </c>
      <c r="N83" s="73">
        <f t="shared" si="42"/>
        <v>143.78</v>
      </c>
      <c r="O83" s="73">
        <f t="shared" si="42"/>
        <v>120.46000000000001</v>
      </c>
      <c r="P83" s="73">
        <f t="shared" si="42"/>
        <v>0</v>
      </c>
      <c r="Q83" s="74">
        <v>264</v>
      </c>
      <c r="R83" s="74">
        <f t="shared" si="42"/>
        <v>6285.7</v>
      </c>
      <c r="S83" s="73">
        <v>42681.94</v>
      </c>
      <c r="T83" s="69" t="s">
        <v>197</v>
      </c>
    </row>
    <row r="84" spans="2:20" customFormat="1" x14ac:dyDescent="0.2">
      <c r="B84" s="67"/>
      <c r="C84" s="68"/>
      <c r="D84" s="67"/>
      <c r="E84" s="71"/>
      <c r="F84" s="71"/>
      <c r="G84" s="72"/>
      <c r="H84" s="67"/>
      <c r="I84" s="72"/>
      <c r="J84" s="72"/>
      <c r="K84" s="73"/>
      <c r="L84" s="73"/>
      <c r="M84" s="73"/>
      <c r="N84" s="73"/>
      <c r="O84" s="73"/>
      <c r="P84" s="73"/>
      <c r="Q84" s="74"/>
      <c r="R84" s="74"/>
      <c r="S84" s="73"/>
      <c r="T84" s="69"/>
    </row>
    <row r="85" spans="2:20" customFormat="1" x14ac:dyDescent="0.2">
      <c r="B85" s="67">
        <v>16</v>
      </c>
      <c r="C85" s="68" t="s">
        <v>141</v>
      </c>
      <c r="D85" s="67">
        <v>47</v>
      </c>
      <c r="E85" s="67">
        <v>5</v>
      </c>
      <c r="F85" s="67">
        <v>5</v>
      </c>
      <c r="G85" s="68">
        <v>1.7</v>
      </c>
      <c r="H85" s="67" t="s">
        <v>23</v>
      </c>
      <c r="I85" s="68" t="s">
        <v>21</v>
      </c>
      <c r="J85" s="68" t="s">
        <v>17</v>
      </c>
      <c r="K85" s="69">
        <v>2.59</v>
      </c>
      <c r="L85" s="69">
        <v>17.05</v>
      </c>
      <c r="M85" s="69">
        <v>3.03</v>
      </c>
      <c r="N85" s="69">
        <f t="shared" ref="N85:N88" si="43">SUBTOTAL(9,K85:M85)</f>
        <v>22.67</v>
      </c>
      <c r="O85" s="69">
        <v>17.54</v>
      </c>
      <c r="P85" s="69"/>
      <c r="Q85" s="69">
        <f t="shared" ref="Q85:Q88" si="44">SUM(N85:P85)</f>
        <v>40.21</v>
      </c>
      <c r="R85" s="76">
        <v>1926.2</v>
      </c>
      <c r="S85" s="69"/>
      <c r="T85" s="69"/>
    </row>
    <row r="86" spans="2:20" customFormat="1" x14ac:dyDescent="0.2">
      <c r="B86" s="67"/>
      <c r="C86" s="68"/>
      <c r="D86" s="67"/>
      <c r="E86" s="67"/>
      <c r="F86" s="67"/>
      <c r="G86" s="68"/>
      <c r="H86" s="67" t="s">
        <v>190</v>
      </c>
      <c r="I86" s="68"/>
      <c r="J86" s="68" t="s">
        <v>22</v>
      </c>
      <c r="K86" s="69"/>
      <c r="L86" s="69"/>
      <c r="M86" s="69"/>
      <c r="N86" s="69">
        <f t="shared" si="43"/>
        <v>0</v>
      </c>
      <c r="O86" s="69"/>
      <c r="P86" s="69"/>
      <c r="Q86" s="69">
        <f t="shared" si="44"/>
        <v>0</v>
      </c>
      <c r="R86" s="76"/>
      <c r="S86" s="69"/>
      <c r="T86" s="69"/>
    </row>
    <row r="87" spans="2:20" customFormat="1" x14ac:dyDescent="0.2">
      <c r="B87" s="67"/>
      <c r="C87" s="68"/>
      <c r="D87" s="67"/>
      <c r="E87" s="67"/>
      <c r="F87" s="67"/>
      <c r="G87" s="68"/>
      <c r="H87" s="67">
        <v>45</v>
      </c>
      <c r="I87" s="68"/>
      <c r="J87" s="68" t="s">
        <v>19</v>
      </c>
      <c r="K87" s="69">
        <v>0.6</v>
      </c>
      <c r="L87" s="69">
        <v>4.6900000000000004</v>
      </c>
      <c r="M87" s="69">
        <v>0.92</v>
      </c>
      <c r="N87" s="69">
        <f t="shared" si="43"/>
        <v>6.21</v>
      </c>
      <c r="O87" s="69">
        <v>6.84</v>
      </c>
      <c r="P87" s="69"/>
      <c r="Q87" s="69">
        <f t="shared" si="44"/>
        <v>13.05</v>
      </c>
      <c r="R87" s="76">
        <v>305.3</v>
      </c>
      <c r="S87" s="69"/>
      <c r="T87" s="69"/>
    </row>
    <row r="88" spans="2:20" customFormat="1" x14ac:dyDescent="0.2">
      <c r="B88" s="67"/>
      <c r="C88" s="68"/>
      <c r="D88" s="67"/>
      <c r="E88" s="67"/>
      <c r="F88" s="67"/>
      <c r="G88" s="68"/>
      <c r="H88" s="67"/>
      <c r="I88" s="68"/>
      <c r="J88" s="68" t="s">
        <v>18</v>
      </c>
      <c r="K88" s="69">
        <v>5.99</v>
      </c>
      <c r="L88" s="69">
        <v>100.76</v>
      </c>
      <c r="M88" s="69">
        <v>1.29</v>
      </c>
      <c r="N88" s="69">
        <f t="shared" si="43"/>
        <v>108.04</v>
      </c>
      <c r="O88" s="69">
        <v>90.45</v>
      </c>
      <c r="P88" s="69"/>
      <c r="Q88" s="69">
        <f t="shared" si="44"/>
        <v>198.49</v>
      </c>
      <c r="R88" s="76">
        <v>1860.5</v>
      </c>
      <c r="S88" s="69"/>
      <c r="T88" s="69"/>
    </row>
    <row r="89" spans="2:20" customFormat="1" x14ac:dyDescent="0.2">
      <c r="B89" s="77"/>
      <c r="C89" s="119"/>
      <c r="D89" s="100"/>
      <c r="E89" s="100"/>
      <c r="F89" s="100"/>
      <c r="G89" s="119"/>
      <c r="H89" s="100"/>
      <c r="I89" s="119"/>
      <c r="J89" s="120" t="s">
        <v>199</v>
      </c>
      <c r="K89" s="121">
        <f t="shared" ref="K89:R89" si="45">SUM(K85:K88)</f>
        <v>9.18</v>
      </c>
      <c r="L89" s="121">
        <f t="shared" si="45"/>
        <v>122.5</v>
      </c>
      <c r="M89" s="121">
        <f t="shared" si="45"/>
        <v>5.24</v>
      </c>
      <c r="N89" s="121">
        <f t="shared" si="45"/>
        <v>136.92000000000002</v>
      </c>
      <c r="O89" s="121">
        <f t="shared" si="45"/>
        <v>114.83</v>
      </c>
      <c r="P89" s="121">
        <f t="shared" si="45"/>
        <v>0</v>
      </c>
      <c r="Q89" s="122">
        <v>252</v>
      </c>
      <c r="R89" s="121">
        <f t="shared" si="45"/>
        <v>4092</v>
      </c>
      <c r="S89" s="121">
        <v>40551.72</v>
      </c>
      <c r="T89" s="69" t="s">
        <v>197</v>
      </c>
    </row>
    <row r="90" spans="2:20" customFormat="1" x14ac:dyDescent="0.2">
      <c r="B90" s="129"/>
      <c r="C90" s="119"/>
      <c r="D90" s="100"/>
      <c r="E90" s="100"/>
      <c r="F90" s="100"/>
      <c r="G90" s="119"/>
      <c r="H90" s="100"/>
      <c r="I90" s="119"/>
      <c r="J90" s="120"/>
      <c r="K90" s="121"/>
      <c r="L90" s="121"/>
      <c r="M90" s="121"/>
      <c r="N90" s="121"/>
      <c r="O90" s="121"/>
      <c r="P90" s="121"/>
      <c r="Q90" s="122"/>
      <c r="R90" s="121"/>
      <c r="S90" s="121"/>
      <c r="T90" s="69"/>
    </row>
    <row r="91" spans="2:20" customFormat="1" x14ac:dyDescent="0.2">
      <c r="B91" s="67">
        <v>17</v>
      </c>
      <c r="C91" s="68" t="s">
        <v>141</v>
      </c>
      <c r="D91" s="67">
        <v>69</v>
      </c>
      <c r="E91" s="67">
        <v>39</v>
      </c>
      <c r="F91" s="67">
        <v>2</v>
      </c>
      <c r="G91" s="68">
        <v>3.5</v>
      </c>
      <c r="H91" s="67" t="s">
        <v>23</v>
      </c>
      <c r="I91" s="68" t="s">
        <v>21</v>
      </c>
      <c r="J91" s="68" t="s">
        <v>17</v>
      </c>
      <c r="K91" s="69">
        <v>26.86</v>
      </c>
      <c r="L91" s="69">
        <v>68</v>
      </c>
      <c r="M91" s="69">
        <v>3.85</v>
      </c>
      <c r="N91" s="69">
        <f t="shared" ref="N91:N93" si="46">SUBTOTAL(9,K91:M91)</f>
        <v>98.71</v>
      </c>
      <c r="O91" s="69">
        <v>146.66999999999999</v>
      </c>
      <c r="P91" s="69"/>
      <c r="Q91" s="69">
        <f t="shared" ref="Q91:Q93" si="47">SUM(N91:P91)</f>
        <v>245.38</v>
      </c>
      <c r="R91" s="76">
        <v>9733.6</v>
      </c>
      <c r="S91" s="69"/>
      <c r="T91" s="69"/>
    </row>
    <row r="92" spans="2:20" customFormat="1" x14ac:dyDescent="0.2">
      <c r="B92" s="67" t="s">
        <v>25</v>
      </c>
      <c r="C92" s="68"/>
      <c r="D92" s="67"/>
      <c r="E92" s="67"/>
      <c r="F92" s="67"/>
      <c r="G92" s="68"/>
      <c r="H92" s="67" t="s">
        <v>192</v>
      </c>
      <c r="I92" s="68"/>
      <c r="J92" s="68" t="s">
        <v>18</v>
      </c>
      <c r="K92" s="69">
        <v>87.22</v>
      </c>
      <c r="L92" s="69">
        <v>116.18</v>
      </c>
      <c r="M92" s="69">
        <v>1.04</v>
      </c>
      <c r="N92" s="69">
        <f t="shared" si="46"/>
        <v>204.44</v>
      </c>
      <c r="O92" s="69">
        <v>189.13</v>
      </c>
      <c r="P92" s="69"/>
      <c r="Q92" s="69">
        <f t="shared" si="47"/>
        <v>393.57</v>
      </c>
      <c r="R92" s="76">
        <v>3933.3</v>
      </c>
      <c r="S92" s="69"/>
      <c r="T92" s="69"/>
    </row>
    <row r="93" spans="2:20" customFormat="1" x14ac:dyDescent="0.2">
      <c r="B93" s="67" t="s">
        <v>25</v>
      </c>
      <c r="C93" s="68"/>
      <c r="D93" s="67"/>
      <c r="E93" s="67"/>
      <c r="F93" s="67"/>
      <c r="G93" s="68"/>
      <c r="H93" s="67">
        <v>45</v>
      </c>
      <c r="I93" s="68"/>
      <c r="J93" s="68" t="s">
        <v>19</v>
      </c>
      <c r="K93" s="69"/>
      <c r="L93" s="69"/>
      <c r="M93" s="69"/>
      <c r="N93" s="69">
        <f t="shared" si="46"/>
        <v>0</v>
      </c>
      <c r="O93" s="69"/>
      <c r="P93" s="69"/>
      <c r="Q93" s="69">
        <f t="shared" si="47"/>
        <v>0</v>
      </c>
      <c r="R93" s="76"/>
      <c r="S93" s="69"/>
      <c r="T93" s="69"/>
    </row>
    <row r="94" spans="2:20" customFormat="1" x14ac:dyDescent="0.2">
      <c r="B94" s="67" t="s">
        <v>25</v>
      </c>
      <c r="C94" s="68"/>
      <c r="D94" s="67"/>
      <c r="E94" s="71"/>
      <c r="F94" s="71"/>
      <c r="G94" s="72"/>
      <c r="H94" s="67"/>
      <c r="I94" s="72"/>
      <c r="J94" s="72" t="s">
        <v>15</v>
      </c>
      <c r="K94" s="73">
        <f t="shared" ref="K94:R94" si="48">SUM(K91:K93)</f>
        <v>114.08</v>
      </c>
      <c r="L94" s="73">
        <f t="shared" si="48"/>
        <v>184.18</v>
      </c>
      <c r="M94" s="73">
        <f t="shared" si="48"/>
        <v>4.8900000000000006</v>
      </c>
      <c r="N94" s="73">
        <f t="shared" si="48"/>
        <v>303.14999999999998</v>
      </c>
      <c r="O94" s="73">
        <f t="shared" si="48"/>
        <v>335.79999999999995</v>
      </c>
      <c r="P94" s="73">
        <f t="shared" si="48"/>
        <v>0</v>
      </c>
      <c r="Q94" s="74">
        <v>639</v>
      </c>
      <c r="R94" s="74">
        <f t="shared" si="48"/>
        <v>13666.900000000001</v>
      </c>
      <c r="S94" s="73">
        <v>88562.16</v>
      </c>
      <c r="T94" s="69" t="s">
        <v>146</v>
      </c>
    </row>
    <row r="95" spans="2:20" customFormat="1" x14ac:dyDescent="0.2">
      <c r="B95" s="67"/>
      <c r="C95" s="68"/>
      <c r="D95" s="67"/>
      <c r="E95" s="71"/>
      <c r="F95" s="71"/>
      <c r="G95" s="72"/>
      <c r="H95" s="67"/>
      <c r="I95" s="72"/>
      <c r="J95" s="72"/>
      <c r="K95" s="73"/>
      <c r="L95" s="73"/>
      <c r="M95" s="73"/>
      <c r="N95" s="73"/>
      <c r="O95" s="73"/>
      <c r="P95" s="73"/>
      <c r="Q95" s="74"/>
      <c r="R95" s="74"/>
      <c r="S95" s="73"/>
      <c r="T95" s="69"/>
    </row>
    <row r="96" spans="2:20" customFormat="1" x14ac:dyDescent="0.2">
      <c r="B96" s="67">
        <v>18</v>
      </c>
      <c r="C96" s="68" t="s">
        <v>138</v>
      </c>
      <c r="D96" s="67">
        <v>67</v>
      </c>
      <c r="E96" s="67">
        <v>23</v>
      </c>
      <c r="F96" s="67">
        <v>1</v>
      </c>
      <c r="G96" s="68">
        <v>2.7</v>
      </c>
      <c r="H96" s="67" t="s">
        <v>23</v>
      </c>
      <c r="I96" s="68" t="s">
        <v>21</v>
      </c>
      <c r="J96" s="68" t="s">
        <v>17</v>
      </c>
      <c r="K96" s="69">
        <v>15.1</v>
      </c>
      <c r="L96" s="69">
        <v>44.94</v>
      </c>
      <c r="M96" s="69">
        <v>11.4</v>
      </c>
      <c r="N96" s="69">
        <f t="shared" ref="N96:N99" si="49">SUBTOTAL(9,K96:M96)</f>
        <v>71.44</v>
      </c>
      <c r="O96" s="69">
        <v>108.73</v>
      </c>
      <c r="P96" s="69"/>
      <c r="Q96" s="69">
        <f t="shared" ref="Q96:Q99" si="50">SUM(N96:P96)</f>
        <v>180.17000000000002</v>
      </c>
      <c r="R96" s="76">
        <v>6572</v>
      </c>
      <c r="S96" s="69"/>
      <c r="T96" s="69"/>
    </row>
    <row r="97" spans="2:20" customFormat="1" x14ac:dyDescent="0.2">
      <c r="B97" s="67"/>
      <c r="C97" s="68"/>
      <c r="D97" s="67"/>
      <c r="E97" s="67"/>
      <c r="F97" s="67"/>
      <c r="G97" s="68"/>
      <c r="H97" s="67" t="s">
        <v>208</v>
      </c>
      <c r="I97" s="68"/>
      <c r="J97" s="68" t="s">
        <v>22</v>
      </c>
      <c r="K97" s="69">
        <v>0.59</v>
      </c>
      <c r="L97" s="69">
        <v>2.79</v>
      </c>
      <c r="M97" s="69">
        <v>0.08</v>
      </c>
      <c r="N97" s="69">
        <f t="shared" si="49"/>
        <v>3.46</v>
      </c>
      <c r="O97" s="69">
        <v>8.3699999999999992</v>
      </c>
      <c r="P97" s="69"/>
      <c r="Q97" s="69">
        <f t="shared" si="50"/>
        <v>11.829999999999998</v>
      </c>
      <c r="R97" s="76">
        <v>2459</v>
      </c>
      <c r="S97" s="69"/>
      <c r="T97" s="69"/>
    </row>
    <row r="98" spans="2:20" customFormat="1" x14ac:dyDescent="0.2">
      <c r="B98" s="67"/>
      <c r="C98" s="68"/>
      <c r="D98" s="67"/>
      <c r="E98" s="67"/>
      <c r="F98" s="67"/>
      <c r="G98" s="68"/>
      <c r="H98" s="67">
        <v>65</v>
      </c>
      <c r="I98" s="68"/>
      <c r="J98" s="68" t="s">
        <v>200</v>
      </c>
      <c r="K98" s="69"/>
      <c r="L98" s="69"/>
      <c r="M98" s="69"/>
      <c r="N98" s="69">
        <f t="shared" si="49"/>
        <v>0</v>
      </c>
      <c r="O98" s="69">
        <v>6.83</v>
      </c>
      <c r="P98" s="69"/>
      <c r="Q98" s="69">
        <f t="shared" si="50"/>
        <v>6.83</v>
      </c>
      <c r="R98" s="76">
        <v>182</v>
      </c>
      <c r="S98" s="69"/>
      <c r="T98" s="69"/>
    </row>
    <row r="99" spans="2:20" customFormat="1" x14ac:dyDescent="0.2">
      <c r="B99" s="67"/>
      <c r="C99" s="68"/>
      <c r="D99" s="67"/>
      <c r="E99" s="67"/>
      <c r="F99" s="67"/>
      <c r="G99" s="68"/>
      <c r="H99" s="67"/>
      <c r="I99" s="68"/>
      <c r="J99" s="68" t="s">
        <v>18</v>
      </c>
      <c r="K99" s="69">
        <v>15.07</v>
      </c>
      <c r="L99" s="69">
        <v>34.380000000000003</v>
      </c>
      <c r="M99" s="69"/>
      <c r="N99" s="69">
        <f t="shared" si="49"/>
        <v>49.45</v>
      </c>
      <c r="O99" s="69">
        <v>70.430000000000007</v>
      </c>
      <c r="P99" s="69"/>
      <c r="Q99" s="69">
        <f t="shared" si="50"/>
        <v>119.88000000000001</v>
      </c>
      <c r="R99" s="76">
        <v>936</v>
      </c>
      <c r="S99" s="69"/>
      <c r="T99" s="69"/>
    </row>
    <row r="100" spans="2:20" customFormat="1" x14ac:dyDescent="0.2">
      <c r="B100" s="128"/>
      <c r="C100" s="68"/>
      <c r="D100" s="67"/>
      <c r="E100" s="67"/>
      <c r="F100" s="67"/>
      <c r="G100" s="68"/>
      <c r="H100" s="67"/>
      <c r="I100" s="68"/>
      <c r="J100" s="68" t="s">
        <v>194</v>
      </c>
      <c r="K100" s="69">
        <v>3.15</v>
      </c>
      <c r="L100" s="69">
        <v>9.31</v>
      </c>
      <c r="M100" s="69">
        <v>2.0699999999999998</v>
      </c>
      <c r="N100" s="69">
        <f t="shared" ref="N100" si="51">SUBTOTAL(9,K100:M100)</f>
        <v>14.530000000000001</v>
      </c>
      <c r="O100" s="69">
        <v>25.92</v>
      </c>
      <c r="P100" s="69"/>
      <c r="Q100" s="69">
        <f t="shared" ref="Q100" si="52">SUM(N100:P100)</f>
        <v>40.450000000000003</v>
      </c>
      <c r="R100" s="76">
        <v>762</v>
      </c>
      <c r="S100" s="69"/>
      <c r="T100" s="69"/>
    </row>
    <row r="101" spans="2:20" customFormat="1" x14ac:dyDescent="0.2">
      <c r="B101" s="127"/>
      <c r="C101" s="119"/>
      <c r="D101" s="100"/>
      <c r="E101" s="100"/>
      <c r="F101" s="100"/>
      <c r="G101" s="119"/>
      <c r="H101" s="100"/>
      <c r="I101" s="119"/>
      <c r="J101" s="120" t="s">
        <v>199</v>
      </c>
      <c r="K101" s="121">
        <f t="shared" ref="K101:P101" si="53">SUM(K96:K100)</f>
        <v>33.909999999999997</v>
      </c>
      <c r="L101" s="121">
        <f t="shared" si="53"/>
        <v>91.42</v>
      </c>
      <c r="M101" s="121">
        <f t="shared" si="53"/>
        <v>13.55</v>
      </c>
      <c r="N101" s="121">
        <f t="shared" si="53"/>
        <v>138.88</v>
      </c>
      <c r="O101" s="121">
        <f t="shared" si="53"/>
        <v>220.28000000000003</v>
      </c>
      <c r="P101" s="121">
        <f t="shared" si="53"/>
        <v>0</v>
      </c>
      <c r="Q101" s="122">
        <v>359</v>
      </c>
      <c r="R101" s="121">
        <f>SUM(R96:R100)</f>
        <v>10911</v>
      </c>
      <c r="S101" s="120">
        <v>78340.98</v>
      </c>
      <c r="T101" s="69" t="s">
        <v>198</v>
      </c>
    </row>
    <row r="102" spans="2:20" customFormat="1" x14ac:dyDescent="0.2">
      <c r="B102" s="67"/>
      <c r="C102" s="72"/>
      <c r="D102" s="71" t="s">
        <v>20</v>
      </c>
      <c r="E102" s="71"/>
      <c r="F102" s="71"/>
      <c r="G102" s="72">
        <f>SUM(G96+G91+G85+G80+G75+G70+G65+G60+G55+G49+G44+G37+G31+G27+G22+G17+G12+G7)</f>
        <v>43.499999999999993</v>
      </c>
      <c r="H102" s="67"/>
      <c r="I102" s="72"/>
      <c r="J102" s="72"/>
      <c r="K102" s="72">
        <f t="shared" ref="K102:S102" si="54">SUM(K101+K94+K89+K83+K78+K73+K68+K63+K58+K53+K47+K42+K35+K29+K25+K20+K15+K10)</f>
        <v>1294.4499999999998</v>
      </c>
      <c r="L102" s="72">
        <f t="shared" si="54"/>
        <v>2337.65</v>
      </c>
      <c r="M102" s="72">
        <f t="shared" si="54"/>
        <v>134.37</v>
      </c>
      <c r="N102" s="72">
        <f t="shared" si="54"/>
        <v>3766.47</v>
      </c>
      <c r="O102" s="72">
        <f t="shared" si="54"/>
        <v>4310.71</v>
      </c>
      <c r="P102" s="72">
        <f t="shared" si="54"/>
        <v>0</v>
      </c>
      <c r="Q102" s="72">
        <f t="shared" si="54"/>
        <v>8077</v>
      </c>
      <c r="R102" s="72">
        <f t="shared" si="54"/>
        <v>210944.9</v>
      </c>
      <c r="S102" s="72">
        <f t="shared" ca="1" si="54"/>
        <v>1151612.3300000003</v>
      </c>
      <c r="T102" s="73"/>
    </row>
    <row r="105" spans="2:20" customFormat="1" x14ac:dyDescent="0.2">
      <c r="B105" s="77"/>
      <c r="C105" s="77"/>
      <c r="D105" s="117"/>
      <c r="E105" s="80"/>
      <c r="F105" s="80"/>
      <c r="G105" s="80" t="s">
        <v>112</v>
      </c>
      <c r="H105" s="117"/>
      <c r="I105" s="117"/>
      <c r="J105" s="117"/>
      <c r="K105" s="81"/>
      <c r="L105" s="80"/>
      <c r="M105" s="80"/>
      <c r="N105" s="80"/>
      <c r="O105" s="80"/>
      <c r="P105" s="117" t="s">
        <v>195</v>
      </c>
      <c r="Q105" s="80"/>
      <c r="R105" s="80"/>
      <c r="S105" s="79"/>
      <c r="T105" s="79"/>
    </row>
    <row r="106" spans="2:20" customFormat="1" x14ac:dyDescent="0.2">
      <c r="B106" s="77"/>
      <c r="C106" s="77"/>
      <c r="D106" s="117"/>
      <c r="E106" s="80"/>
      <c r="F106" s="80"/>
      <c r="G106" s="80"/>
      <c r="H106" s="117"/>
      <c r="I106" s="117"/>
      <c r="J106" s="117"/>
      <c r="K106" s="81"/>
      <c r="L106" s="80"/>
      <c r="M106" s="80"/>
      <c r="N106" s="80"/>
      <c r="O106" s="80"/>
      <c r="P106" s="80"/>
      <c r="Q106" s="80"/>
      <c r="R106" s="80"/>
      <c r="S106" s="79"/>
      <c r="T106" s="79"/>
    </row>
    <row r="107" spans="2:20" customFormat="1" x14ac:dyDescent="0.2">
      <c r="B107" s="77"/>
      <c r="C107" s="78"/>
      <c r="D107" s="185"/>
      <c r="E107" s="185"/>
      <c r="F107" s="185"/>
      <c r="G107" s="186"/>
      <c r="H107" s="185"/>
      <c r="I107" s="186"/>
      <c r="J107" s="186"/>
      <c r="K107" s="79"/>
      <c r="L107" s="79"/>
      <c r="M107" s="79"/>
      <c r="N107" s="79"/>
      <c r="O107" s="79"/>
      <c r="P107" s="79"/>
      <c r="Q107" s="79"/>
      <c r="R107" s="79"/>
      <c r="S107" s="79"/>
      <c r="T107" s="79"/>
    </row>
    <row r="108" spans="2:20" customFormat="1" x14ac:dyDescent="0.2">
      <c r="B108" s="77"/>
      <c r="C108" s="78"/>
      <c r="D108" s="185"/>
      <c r="E108" s="185"/>
      <c r="F108" s="185"/>
      <c r="G108" s="186"/>
      <c r="H108" s="77"/>
      <c r="I108" s="78"/>
      <c r="J108" s="78"/>
      <c r="K108" s="79"/>
      <c r="L108" s="79"/>
      <c r="M108" s="187"/>
      <c r="N108" s="187"/>
      <c r="O108" s="187"/>
      <c r="P108" s="79"/>
      <c r="Q108" s="79"/>
      <c r="R108" s="79"/>
      <c r="S108" s="79"/>
      <c r="T108" s="79"/>
    </row>
    <row r="133" spans="4:15" customFormat="1" x14ac:dyDescent="0.2">
      <c r="D133" s="185"/>
      <c r="E133" s="185"/>
      <c r="F133" s="185"/>
      <c r="G133" s="186"/>
      <c r="H133" s="185"/>
      <c r="I133" s="186"/>
      <c r="J133" s="186"/>
      <c r="K133" s="79"/>
      <c r="L133" s="79"/>
      <c r="M133" s="79"/>
      <c r="N133" s="79"/>
      <c r="O133" s="79"/>
    </row>
    <row r="134" spans="4:15" customFormat="1" x14ac:dyDescent="0.2">
      <c r="D134" s="185"/>
      <c r="E134" s="185"/>
      <c r="F134" s="185"/>
      <c r="G134" s="186"/>
      <c r="H134" s="77"/>
      <c r="I134" s="78"/>
      <c r="J134" s="78"/>
      <c r="K134" s="79"/>
      <c r="L134" s="79"/>
      <c r="M134" s="187"/>
      <c r="N134" s="187"/>
      <c r="O134" s="187"/>
    </row>
  </sheetData>
  <sheetProtection selectLockedCells="1" autoFilter="0"/>
  <sortState ref="C10:R385">
    <sortCondition ref="C385"/>
  </sortState>
  <mergeCells count="24">
    <mergeCell ref="B2:T2"/>
    <mergeCell ref="B5:B6"/>
    <mergeCell ref="C5:C6"/>
    <mergeCell ref="D5:D6"/>
    <mergeCell ref="E5:E6"/>
    <mergeCell ref="F5:F6"/>
    <mergeCell ref="K5:N5"/>
    <mergeCell ref="G5:G6"/>
    <mergeCell ref="H5:H6"/>
    <mergeCell ref="I5:I6"/>
    <mergeCell ref="J5:J6"/>
    <mergeCell ref="O5:O6"/>
    <mergeCell ref="P5:P6"/>
    <mergeCell ref="Q5:Q6"/>
    <mergeCell ref="R5:R6"/>
    <mergeCell ref="S5:S6"/>
    <mergeCell ref="D133:G134"/>
    <mergeCell ref="H133:J133"/>
    <mergeCell ref="M134:O134"/>
    <mergeCell ref="T5:T6"/>
    <mergeCell ref="B3:T3"/>
    <mergeCell ref="D107:G108"/>
    <mergeCell ref="H107:J107"/>
    <mergeCell ref="M108:O108"/>
  </mergeCells>
  <pageMargins left="0" right="0" top="0" bottom="0" header="0.31496062992125984" footer="0.31496062992125984"/>
  <pageSetup paperSize="9" scale="68" orientation="landscape" r:id="rId1"/>
  <rowBreaks count="1" manualBreakCount="1">
    <brk id="64" min="1" max="23" man="1"/>
  </rowBreaks>
  <ignoredErrors>
    <ignoredError sqref="M9:Q9 N7 P7:Q7 N12 P12:Q12" unlockedFormula="1"/>
    <ignoredError sqref="K15:P15 K29:P29 N19 P19:Q19 P17:Q18 N17:N18 K20:P20 N24 N22 N23 P22:Q23 K25:P25 N27 P27:Q27 N28 P28:Q28 P24:Q24 R29 R25 R20 R15" formula="1" unlockedFormula="1"/>
    <ignoredError sqref="N10:P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РАСЧЕТ</vt:lpstr>
      <vt:lpstr>ЛОТЫ</vt:lpstr>
      <vt:lpstr>Извещение</vt:lpstr>
      <vt:lpstr>Извещение!Заголовки_для_печати</vt:lpstr>
      <vt:lpstr>Извещение!Область_печати</vt:lpstr>
      <vt:lpstr>ЛОТЫ!Область_печати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2017-02-02T05:15:29Z</cp:lastPrinted>
  <dcterms:created xsi:type="dcterms:W3CDTF">1996-10-08T23:32:33Z</dcterms:created>
  <dcterms:modified xsi:type="dcterms:W3CDTF">2017-04-25T06:35:52Z</dcterms:modified>
</cp:coreProperties>
</file>